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data" ContentType="application/vnd.openxmlformats-officedocument.model+data"/>
  <Default Extension="wdp" ContentType="image/vnd.ms-photo"/>
  <Default Extension="gif" ContentType="image/gif"/>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harts/chart1.xml" ContentType="application/vnd.openxmlformats-officedocument.drawingml.chart+xml"/>
  <Override PartName="/xl/drawings/drawing11.xml" ContentType="application/vnd.openxmlformats-officedocument.drawingml.chartshapes+xml"/>
  <Override PartName="/xl/drawings/drawing12.xml" ContentType="application/vnd.openxmlformats-officedocument.drawing+xml"/>
  <Override PartName="/xl/charts/chart2.xml" ContentType="application/vnd.openxmlformats-officedocument.drawingml.chart+xml"/>
  <Override PartName="/xl/drawings/drawing13.xml" ContentType="application/vnd.openxmlformats-officedocument.drawingml.chartshapes+xml"/>
  <Override PartName="/xl/drawings/drawing14.xml" ContentType="application/vnd.openxmlformats-officedocument.drawing+xml"/>
  <Override PartName="/xl/charts/chart3.xml" ContentType="application/vnd.openxmlformats-officedocument.drawingml.chart+xml"/>
  <Override PartName="/xl/drawings/drawing15.xml" ContentType="application/vnd.openxmlformats-officedocument.drawingml.chartshapes+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charts/chart4.xml" ContentType="application/vnd.openxmlformats-officedocument.drawingml.chart+xml"/>
  <Override PartName="/xl/drawings/drawing21.xml" ContentType="application/vnd.openxmlformats-officedocument.drawingml.chartshapes+xml"/>
  <Override PartName="/xl/drawings/drawing22.xml" ContentType="application/vnd.openxmlformats-officedocument.drawing+xml"/>
  <Override PartName="/xl/charts/chart5.xml" ContentType="application/vnd.openxmlformats-officedocument.drawingml.chart+xml"/>
  <Override PartName="/xl/drawings/drawing23.xml" ContentType="application/vnd.openxmlformats-officedocument.drawing+xml"/>
  <Override PartName="/xl/charts/chart6.xml" ContentType="application/vnd.openxmlformats-officedocument.drawingml.chart+xml"/>
  <Override PartName="/xl/drawings/drawing24.xml" ContentType="application/vnd.openxmlformats-officedocument.drawing+xml"/>
  <Override PartName="/xl/charts/chart7.xml" ContentType="application/vnd.openxmlformats-officedocument.drawingml.chart+xml"/>
  <Override PartName="/xl/drawings/drawing25.xml" ContentType="application/vnd.openxmlformats-officedocument.drawingml.chartshapes+xml"/>
  <Override PartName="/xl/drawings/drawing26.xml" ContentType="application/vnd.openxmlformats-officedocument.drawing+xml"/>
  <Override PartName="/xl/charts/chart8.xml" ContentType="application/vnd.openxmlformats-officedocument.drawingml.chart+xml"/>
  <Override PartName="/xl/drawings/drawing27.xml" ContentType="application/vnd.openxmlformats-officedocument.drawingml.chartshapes+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charts/chart9.xml" ContentType="application/vnd.openxmlformats-officedocument.drawingml.chart+xml"/>
  <Override PartName="/xl/drawings/drawing31.xml" ContentType="application/vnd.openxmlformats-officedocument.drawingml.chartshapes+xml"/>
  <Override PartName="/xl/drawings/drawing32.xml" ContentType="application/vnd.openxmlformats-officedocument.drawing+xml"/>
  <Override PartName="/xl/charts/chart10.xml" ContentType="application/vnd.openxmlformats-officedocument.drawingml.chart+xml"/>
  <Override PartName="/xl/drawings/drawing33.xml" ContentType="application/vnd.openxmlformats-officedocument.drawingml.chartshapes+xml"/>
  <Override PartName="/xl/drawings/drawing34.xml" ContentType="application/vnd.openxmlformats-officedocument.drawing+xml"/>
  <Override PartName="/xl/charts/chart11.xml" ContentType="application/vnd.openxmlformats-officedocument.drawingml.chart+xml"/>
  <Override PartName="/xl/drawings/drawing35.xml" ContentType="application/vnd.openxmlformats-officedocument.drawing+xml"/>
  <Override PartName="/xl/charts/chart12.xml" ContentType="application/vnd.openxmlformats-officedocument.drawingml.chart+xml"/>
  <Override PartName="/xl/drawings/drawing36.xml" ContentType="application/vnd.openxmlformats-officedocument.drawing+xml"/>
  <Override PartName="/xl/charts/chart13.xml" ContentType="application/vnd.openxmlformats-officedocument.drawingml.chart+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charts/chart14.xml" ContentType="application/vnd.openxmlformats-officedocument.drawingml.chart+xml"/>
  <Override PartName="/xl/drawings/drawing40.xml" ContentType="application/vnd.openxmlformats-officedocument.drawingml.chartshapes+xml"/>
  <Override PartName="/xl/drawings/drawing41.xml" ContentType="application/vnd.openxmlformats-officedocument.drawing+xml"/>
  <Override PartName="/xl/charts/chart15.xml" ContentType="application/vnd.openxmlformats-officedocument.drawingml.chart+xml"/>
  <Override PartName="/xl/drawings/drawing42.xml" ContentType="application/vnd.openxmlformats-officedocument.drawing+xml"/>
  <Override PartName="/xl/charts/chart16.xml" ContentType="application/vnd.openxmlformats-officedocument.drawingml.chart+xml"/>
  <Override PartName="/xl/drawings/drawing43.xml" ContentType="application/vnd.openxmlformats-officedocument.drawingml.chartshapes+xml"/>
  <Override PartName="/xl/drawings/drawing44.xml" ContentType="application/vnd.openxmlformats-officedocument.drawing+xml"/>
  <Override PartName="/xl/charts/chart17.xml" ContentType="application/vnd.openxmlformats-officedocument.drawingml.chart+xml"/>
  <Override PartName="/xl/drawings/drawing45.xml" ContentType="application/vnd.openxmlformats-officedocument.drawing+xml"/>
  <Override PartName="/xl/charts/chart18.xml" ContentType="application/vnd.openxmlformats-officedocument.drawingml.chart+xml"/>
  <Override PartName="/xl/charts/style1.xml" ContentType="application/vnd.ms-office.chartstyle+xml"/>
  <Override PartName="/xl/charts/colors1.xml" ContentType="application/vnd.ms-office.chartcolorstyle+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drawings/drawing49.xml" ContentType="application/vnd.openxmlformats-officedocument.drawing+xml"/>
  <Override PartName="/xl/charts/chart20.xml" ContentType="application/vnd.openxmlformats-officedocument.drawingml.chart+xml"/>
  <Override PartName="/xl/drawings/drawing50.xml" ContentType="application/vnd.openxmlformats-officedocument.drawingml.chartshapes+xml"/>
  <Override PartName="/xl/drawings/drawing51.xml" ContentType="application/vnd.openxmlformats-officedocument.drawing+xml"/>
  <Override PartName="/xl/charts/chart21.xml" ContentType="application/vnd.openxmlformats-officedocument.drawingml.chart+xml"/>
  <Override PartName="/xl/drawings/drawing52.xml" ContentType="application/vnd.openxmlformats-officedocument.drawingml.chartshapes+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charts/chart22.xml" ContentType="application/vnd.openxmlformats-officedocument.drawingml.chart+xml"/>
  <Override PartName="/xl/drawings/drawing57.xml" ContentType="application/vnd.openxmlformats-officedocument.drawingml.chartshapes+xml"/>
  <Override PartName="/xl/drawings/drawing58.xml" ContentType="application/vnd.openxmlformats-officedocument.drawing+xml"/>
  <Override PartName="/xl/charts/chart23.xml" ContentType="application/vnd.openxmlformats-officedocument.drawingml.chart+xml"/>
  <Override PartName="/xl/drawings/drawing59.xml" ContentType="application/vnd.openxmlformats-officedocument.drawingml.chartshapes+xml"/>
  <Override PartName="/xl/drawings/drawing60.xml" ContentType="application/vnd.openxmlformats-officedocument.drawing+xml"/>
  <Override PartName="/xl/charts/chart24.xml" ContentType="application/vnd.openxmlformats-officedocument.drawingml.chart+xml"/>
  <Override PartName="/xl/drawings/drawing61.xml" ContentType="application/vnd.openxmlformats-officedocument.drawingml.chartshapes+xml"/>
  <Override PartName="/xl/drawings/drawing62.xml" ContentType="application/vnd.openxmlformats-officedocument.drawing+xml"/>
  <Override PartName="/xl/charts/chart25.xml" ContentType="application/vnd.openxmlformats-officedocument.drawingml.chart+xml"/>
  <Override PartName="/xl/drawings/drawing63.xml" ContentType="application/vnd.openxmlformats-officedocument.drawingml.chartshapes+xml"/>
  <Override PartName="/xl/drawings/drawing64.xml" ContentType="application/vnd.openxmlformats-officedocument.drawing+xml"/>
  <Override PartName="/xl/charts/chart26.xml" ContentType="application/vnd.openxmlformats-officedocument.drawingml.chart+xml"/>
  <Override PartName="/xl/drawings/drawing65.xml" ContentType="application/vnd.openxmlformats-officedocument.drawingml.chartshapes+xml"/>
  <Override PartName="/xl/drawings/drawing66.xml" ContentType="application/vnd.openxmlformats-officedocument.drawing+xml"/>
  <Override PartName="/xl/charts/chart27.xml" ContentType="application/vnd.openxmlformats-officedocument.drawingml.chart+xml"/>
  <Override PartName="/xl/charts/style3.xml" ContentType="application/vnd.ms-office.chartstyle+xml"/>
  <Override PartName="/xl/charts/colors3.xml" ContentType="application/vnd.ms-office.chartcolorstyle+xml"/>
  <Override PartName="/xl/drawings/drawing67.xml" ContentType="application/vnd.openxmlformats-officedocument.drawingml.chartshapes+xml"/>
  <Override PartName="/xl/drawings/drawing68.xml" ContentType="application/vnd.openxmlformats-officedocument.drawing+xml"/>
  <Override PartName="/xl/charts/chart28.xml" ContentType="application/vnd.openxmlformats-officedocument.drawingml.chart+xml"/>
  <Override PartName="/xl/drawings/drawing69.xml" ContentType="application/vnd.openxmlformats-officedocument.drawing+xml"/>
  <Override PartName="/xl/charts/chart29.xml" ContentType="application/vnd.openxmlformats-officedocument.drawingml.chart+xml"/>
  <Override PartName="/xl/drawings/drawing70.xml" ContentType="application/vnd.openxmlformats-officedocument.drawingml.chartshapes+xml"/>
  <Override PartName="/xl/drawings/drawing71.xml" ContentType="application/vnd.openxmlformats-officedocument.drawing+xml"/>
  <Override PartName="/xl/charts/chart30.xml" ContentType="application/vnd.openxmlformats-officedocument.drawingml.chart+xml"/>
  <Override PartName="/xl/drawings/drawing72.xml" ContentType="application/vnd.openxmlformats-officedocument.drawingml.chartshapes+xml"/>
  <Override PartName="/xl/drawings/drawing73.xml" ContentType="application/vnd.openxmlformats-officedocument.drawing+xml"/>
  <Override PartName="/xl/charts/chart31.xml" ContentType="application/vnd.openxmlformats-officedocument.drawingml.chart+xml"/>
  <Override PartName="/xl/charts/chart32.xml" ContentType="application/vnd.openxmlformats-officedocument.drawingml.chart+xml"/>
  <Override PartName="/xl/drawings/drawing74.xml" ContentType="application/vnd.openxmlformats-officedocument.drawing+xml"/>
  <Override PartName="/xl/charts/chart33.xml" ContentType="application/vnd.openxmlformats-officedocument.drawingml.chart+xml"/>
  <Override PartName="/xl/drawings/drawing75.xml" ContentType="application/vnd.openxmlformats-officedocument.drawingml.chartshapes+xml"/>
  <Override PartName="/xl/charts/chart34.xml" ContentType="application/vnd.openxmlformats-officedocument.drawingml.chart+xml"/>
  <Override PartName="/xl/drawings/drawing76.xml" ContentType="application/vnd.openxmlformats-officedocument.drawingml.chartshapes+xml"/>
  <Override PartName="/xl/drawings/drawing77.xml" ContentType="application/vnd.openxmlformats-officedocument.drawing+xml"/>
  <Override PartName="/xl/charts/chart35.xml" ContentType="application/vnd.openxmlformats-officedocument.drawingml.chart+xml"/>
  <Override PartName="/xl/drawings/drawing78.xml" ContentType="application/vnd.openxmlformats-officedocument.drawingml.chartshapes+xml"/>
  <Override PartName="/xl/charts/chart36.xml" ContentType="application/vnd.openxmlformats-officedocument.drawingml.chart+xml"/>
  <Override PartName="/xl/drawings/drawing79.xml" ContentType="application/vnd.openxmlformats-officedocument.drawing+xml"/>
  <Override PartName="/xl/drawings/drawing80.xml" ContentType="application/vnd.openxmlformats-officedocument.drawing+xml"/>
  <Override PartName="/xl/drawings/drawing81.xml" ContentType="application/vnd.openxmlformats-officedocument.drawing+xml"/>
  <Override PartName="/xl/drawings/drawing82.xml" ContentType="application/vnd.openxmlformats-officedocument.drawing+xml"/>
  <Override PartName="/xl/drawings/drawing83.xml" ContentType="application/vnd.openxmlformats-officedocument.drawing+xml"/>
  <Override PartName="/xl/charts/chart37.xml" ContentType="application/vnd.openxmlformats-officedocument.drawingml.chart+xml"/>
  <Override PartName="/xl/drawings/drawing84.xml" ContentType="application/vnd.openxmlformats-officedocument.drawingml.chartshapes+xml"/>
  <Override PartName="/xl/drawings/drawing85.xml" ContentType="application/vnd.openxmlformats-officedocument.drawing+xml"/>
  <Override PartName="/xl/charts/chart38.xml" ContentType="application/vnd.openxmlformats-officedocument.drawingml.chart+xml"/>
  <Override PartName="/xl/drawings/drawing86.xml" ContentType="application/vnd.openxmlformats-officedocument.drawingml.chartshapes+xml"/>
  <Override PartName="/xl/drawings/drawing87.xml" ContentType="application/vnd.openxmlformats-officedocument.drawing+xml"/>
  <Override PartName="/xl/charts/chart39.xml" ContentType="application/vnd.openxmlformats-officedocument.drawingml.chart+xml"/>
  <Override PartName="/xl/drawings/drawing88.xml" ContentType="application/vnd.openxmlformats-officedocument.drawingml.chartshapes+xml"/>
  <Override PartName="/xl/drawings/drawing89.xml" ContentType="application/vnd.openxmlformats-officedocument.drawing+xml"/>
  <Override PartName="/xl/drawings/drawing90.xml" ContentType="application/vnd.openxmlformats-officedocument.drawing+xml"/>
  <Override PartName="/xl/drawings/drawing91.xml" ContentType="application/vnd.openxmlformats-officedocument.drawing+xml"/>
  <Override PartName="/xl/drawings/drawing92.xml" ContentType="application/vnd.openxmlformats-officedocument.drawing+xml"/>
  <Override PartName="/xl/drawings/drawing93.xml" ContentType="application/vnd.openxmlformats-officedocument.drawing+xml"/>
  <Override PartName="/xl/charts/chart40.xml" ContentType="application/vnd.openxmlformats-officedocument.drawingml.chart+xml"/>
  <Override PartName="/xl/drawings/drawing94.xml" ContentType="application/vnd.openxmlformats-officedocument.drawingml.chartshapes+xml"/>
  <Override PartName="/xl/drawings/drawing95.xml" ContentType="application/vnd.openxmlformats-officedocument.drawing+xml"/>
  <Override PartName="/xl/charts/chart41.xml" ContentType="application/vnd.openxmlformats-officedocument.drawingml.chart+xml"/>
  <Override PartName="/xl/drawings/drawing96.xml" ContentType="application/vnd.openxmlformats-officedocument.drawingml.chartshapes+xml"/>
  <Override PartName="/xl/drawings/drawing97.xml" ContentType="application/vnd.openxmlformats-officedocument.drawing+xml"/>
  <Override PartName="/xl/charts/chart42.xml" ContentType="application/vnd.openxmlformats-officedocument.drawingml.chart+xml"/>
  <Override PartName="/xl/drawings/drawing98.xml" ContentType="application/vnd.openxmlformats-officedocument.drawing+xml"/>
  <Override PartName="/xl/charts/chart43.xml" ContentType="application/vnd.openxmlformats-officedocument.drawingml.chart+xml"/>
  <Override PartName="/xl/drawings/drawing99.xml" ContentType="application/vnd.openxmlformats-officedocument.drawing+xml"/>
  <Override PartName="/xl/drawings/drawing100.xml" ContentType="application/vnd.openxmlformats-officedocument.drawing+xml"/>
  <Override PartName="/xl/charts/chart4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01.xml" ContentType="application/vnd.openxmlformats-officedocument.drawing+xml"/>
  <Override PartName="/xl/charts/chart4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02.xml" ContentType="application/vnd.openxmlformats-officedocument.drawingml.chartshapes+xml"/>
  <Override PartName="/xl/drawings/drawing103.xml" ContentType="application/vnd.openxmlformats-officedocument.drawing+xml"/>
  <Override PartName="/xl/charts/chart46.xml" ContentType="application/vnd.openxmlformats-officedocument.drawingml.chart+xml"/>
  <Override PartName="/xl/drawings/drawing104.xml" ContentType="application/vnd.openxmlformats-officedocument.drawingml.chartshapes+xml"/>
  <Override PartName="/xl/drawings/drawing105.xml" ContentType="application/vnd.openxmlformats-officedocument.drawing+xml"/>
  <Override PartName="/xl/charts/chart47.xml" ContentType="application/vnd.openxmlformats-officedocument.drawingml.chart+xml"/>
  <Override PartName="/xl/drawings/drawing106.xml" ContentType="application/vnd.openxmlformats-officedocument.drawingml.chartshapes+xml"/>
  <Override PartName="/xl/drawings/drawing107.xml" ContentType="application/vnd.openxmlformats-officedocument.drawing+xml"/>
  <Override PartName="/xl/charts/chart48.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08.xml" ContentType="application/vnd.openxmlformats-officedocument.drawing+xml"/>
  <Override PartName="/xl/charts/chart49.xml" ContentType="application/vnd.openxmlformats-officedocument.drawingml.chart+xml"/>
  <Override PartName="/xl/drawings/drawing109.xml" ContentType="application/vnd.openxmlformats-officedocument.drawing+xml"/>
  <Override PartName="/xl/charts/chart50.xml" ContentType="application/vnd.openxmlformats-officedocument.drawingml.chart+xml"/>
  <Override PartName="/xl/drawings/drawing110.xml" ContentType="application/vnd.openxmlformats-officedocument.drawingml.chartshapes+xml"/>
  <Override PartName="/xl/drawings/drawing111.xml" ContentType="application/vnd.openxmlformats-officedocument.drawing+xml"/>
  <Override PartName="/xl/charts/chart51.xml" ContentType="application/vnd.openxmlformats-officedocument.drawingml.chart+xml"/>
  <Override PartName="/xl/drawings/drawing112.xml" ContentType="application/vnd.openxmlformats-officedocument.drawingml.chartshapes+xml"/>
  <Override PartName="/xl/drawings/drawing113.xml" ContentType="application/vnd.openxmlformats-officedocument.drawing+xml"/>
  <Override PartName="/xl/charts/chart52.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14.xml" ContentType="application/vnd.openxmlformats-officedocument.drawingml.chartshapes+xml"/>
  <Override PartName="/xl/drawings/drawing115.xml" ContentType="application/vnd.openxmlformats-officedocument.drawing+xml"/>
  <Override PartName="/xl/charts/chart53.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16.xml" ContentType="application/vnd.openxmlformats-officedocument.drawing+xml"/>
  <Override PartName="/xl/drawings/drawing117.xml" ContentType="application/vnd.openxmlformats-officedocument.drawing+xml"/>
  <Override PartName="/xl/charts/chart54.xml" ContentType="application/vnd.openxmlformats-officedocument.drawingml.chart+xml"/>
  <Override PartName="/xl/drawings/drawing118.xml" ContentType="application/vnd.openxmlformats-officedocument.drawingml.chartshapes+xml"/>
  <Override PartName="/xl/drawings/drawing119.xml" ContentType="application/vnd.openxmlformats-officedocument.drawing+xml"/>
  <Override PartName="/xl/comments1.xml" ContentType="application/vnd.openxmlformats-officedocument.spreadsheetml.comments+xml"/>
  <Override PartName="/xl/charts/chart55.xml" ContentType="application/vnd.openxmlformats-officedocument.drawingml.chart+xml"/>
  <Override PartName="/xl/drawings/drawing120.xml" ContentType="application/vnd.openxmlformats-officedocument.drawingml.chartshapes+xml"/>
  <Override PartName="/xl/drawings/drawing121.xml" ContentType="application/vnd.openxmlformats-officedocument.drawing+xml"/>
  <Override PartName="/xl/charts/chart56.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22.xml" ContentType="application/vnd.openxmlformats-officedocument.drawing+xml"/>
  <Override PartName="/xl/charts/chart57.xml" ContentType="application/vnd.openxmlformats-officedocument.drawingml.chart+xml"/>
  <Override PartName="/xl/drawings/drawing123.xml" ContentType="application/vnd.openxmlformats-officedocument.drawingml.chartshapes+xml"/>
  <Override PartName="/xl/drawings/drawing124.xml" ContentType="application/vnd.openxmlformats-officedocument.drawing+xml"/>
  <Override PartName="/xl/charts/chart58.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25.xml" ContentType="application/vnd.openxmlformats-officedocument.drawing+xml"/>
  <Override PartName="/xl/charts/chart59.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26.xml" ContentType="application/vnd.openxmlformats-officedocument.drawing+xml"/>
  <Override PartName="/xl/charts/chart60.xml" ContentType="application/vnd.openxmlformats-officedocument.drawingml.chart+xml"/>
  <Override PartName="/xl/drawings/drawing127.xml" ContentType="application/vnd.openxmlformats-officedocument.drawingml.chartshapes+xml"/>
  <Override PartName="/xl/drawings/drawing128.xml" ContentType="application/vnd.openxmlformats-officedocument.drawing+xml"/>
  <Override PartName="/xl/charts/chart61.xml" ContentType="application/vnd.openxmlformats-officedocument.drawingml.chart+xml"/>
  <Override PartName="/xl/drawings/drawing129.xml" ContentType="application/vnd.openxmlformats-officedocument.drawingml.chartshapes+xml"/>
  <Override PartName="/xl/drawings/drawing130.xml" ContentType="application/vnd.openxmlformats-officedocument.drawing+xml"/>
  <Override PartName="/xl/drawings/drawing131.xml" ContentType="application/vnd.openxmlformats-officedocument.drawing+xml"/>
  <Override PartName="/xl/charts/chart62.xml" ContentType="application/vnd.openxmlformats-officedocument.drawingml.chart+xml"/>
  <Override PartName="/xl/drawings/drawing132.xml" ContentType="application/vnd.openxmlformats-officedocument.drawingml.chartshapes+xml"/>
  <Override PartName="/xl/drawings/drawing133.xml" ContentType="application/vnd.openxmlformats-officedocument.drawing+xml"/>
  <Override PartName="/xl/charts/chart63.xml" ContentType="application/vnd.openxmlformats-officedocument.drawingml.chart+xml"/>
  <Override PartName="/xl/drawings/drawing134.xml" ContentType="application/vnd.openxmlformats-officedocument.drawingml.chartshapes+xml"/>
  <Override PartName="/xl/drawings/drawing135.xml" ContentType="application/vnd.openxmlformats-officedocument.drawing+xml"/>
  <Override PartName="/xl/drawings/drawing136.xml" ContentType="application/vnd.openxmlformats-officedocument.drawing+xml"/>
  <Override PartName="/xl/drawings/drawing137.xml" ContentType="application/vnd.openxmlformats-officedocument.drawing+xml"/>
  <Override PartName="/xl/drawings/drawing138.xml" ContentType="application/vnd.openxmlformats-officedocument.drawing+xml"/>
  <Override PartName="/xl/drawings/drawing139.xml" ContentType="application/vnd.openxmlformats-officedocument.drawing+xml"/>
  <Override PartName="/xl/charts/chart64.xml" ContentType="application/vnd.openxmlformats-officedocument.drawingml.chart+xml"/>
  <Override PartName="/xl/drawings/drawing140.xml" ContentType="application/vnd.openxmlformats-officedocument.drawing+xml"/>
  <Override PartName="/xl/charts/chart65.xml" ContentType="application/vnd.openxmlformats-officedocument.drawingml.chart+xml"/>
  <Override PartName="/xl/drawings/drawing141.xml" ContentType="application/vnd.openxmlformats-officedocument.drawing+xml"/>
  <Override PartName="/xl/drawings/drawing142.xml" ContentType="application/vnd.openxmlformats-officedocument.drawing+xml"/>
  <Override PartName="/xl/drawings/drawing143.xml" ContentType="application/vnd.openxmlformats-officedocument.drawing+xml"/>
  <Override PartName="/xl/drawings/drawing144.xml" ContentType="application/vnd.openxmlformats-officedocument.drawing+xml"/>
  <Override PartName="/xl/charts/chart66.xml" ContentType="application/vnd.openxmlformats-officedocument.drawingml.chart+xml"/>
  <Override PartName="/xl/drawings/drawing145.xml" ContentType="application/vnd.openxmlformats-officedocument.drawing+xml"/>
  <Override PartName="/xl/charts/chart67.xml" ContentType="application/vnd.openxmlformats-officedocument.drawingml.chart+xml"/>
  <Override PartName="/xl/drawings/drawing146.xml" ContentType="application/vnd.openxmlformats-officedocument.drawingml.chartshapes+xml"/>
  <Override PartName="/xl/drawings/drawing147.xml" ContentType="application/vnd.openxmlformats-officedocument.drawing+xml"/>
  <Override PartName="/xl/drawings/drawing148.xml" ContentType="application/vnd.openxmlformats-officedocument.drawing+xml"/>
  <Override PartName="/xl/drawings/drawing149.xml" ContentType="application/vnd.openxmlformats-officedocument.drawing+xml"/>
  <Override PartName="/xl/charts/chart68.xml" ContentType="application/vnd.openxmlformats-officedocument.drawingml.chart+xml"/>
  <Override PartName="/xl/drawings/drawing150.xml" ContentType="application/vnd.openxmlformats-officedocument.drawing+xml"/>
  <Override PartName="/xl/charts/chart69.xml" ContentType="application/vnd.openxmlformats-officedocument.drawingml.chart+xml"/>
  <Override PartName="/xl/drawings/drawing151.xml" ContentType="application/vnd.openxmlformats-officedocument.drawing+xml"/>
  <Override PartName="/xl/charts/chart70.xml" ContentType="application/vnd.openxmlformats-officedocument.drawingml.chart+xml"/>
  <Override PartName="/xl/drawings/drawing152.xml" ContentType="application/vnd.openxmlformats-officedocument.drawing+xml"/>
  <Override PartName="/xl/drawings/drawing153.xml" ContentType="application/vnd.openxmlformats-officedocument.drawing+xml"/>
  <Override PartName="/xl/drawings/drawing154.xml" ContentType="application/vnd.openxmlformats-officedocument.drawing+xml"/>
  <Override PartName="/xl/charts/chart71.xml" ContentType="application/vnd.openxmlformats-officedocument.drawingml.chart+xml"/>
  <Override PartName="/xl/drawings/drawing155.xml" ContentType="application/vnd.openxmlformats-officedocument.drawing+xml"/>
  <Override PartName="/xl/charts/chart72.xml" ContentType="application/vnd.openxmlformats-officedocument.drawingml.chart+xml"/>
  <Override PartName="/xl/drawings/drawing156.xml" ContentType="application/vnd.openxmlformats-officedocument.drawingml.chartshapes+xml"/>
  <Override PartName="/xl/drawings/drawing157.xml" ContentType="application/vnd.openxmlformats-officedocument.drawing+xml"/>
  <Override PartName="/xl/charts/chart73.xml" ContentType="application/vnd.openxmlformats-officedocument.drawingml.chart+xml"/>
  <Override PartName="/xl/drawings/drawing158.xml" ContentType="application/vnd.openxmlformats-officedocument.drawingml.chartshapes+xml"/>
  <Override PartName="/xl/drawings/drawing159.xml" ContentType="application/vnd.openxmlformats-officedocument.drawing+xml"/>
  <Override PartName="/xl/charts/chart74.xml" ContentType="application/vnd.openxmlformats-officedocument.drawingml.chart+xml"/>
  <Override PartName="/xl/drawings/drawing160.xml" ContentType="application/vnd.openxmlformats-officedocument.drawingml.chartshapes+xml"/>
  <Override PartName="/xl/drawings/drawing161.xml" ContentType="application/vnd.openxmlformats-officedocument.drawing+xml"/>
  <Override PartName="/xl/charts/chart75.xml" ContentType="application/vnd.openxmlformats-officedocument.drawingml.chart+xml"/>
  <Override PartName="/xl/drawings/drawing162.xml" ContentType="application/vnd.openxmlformats-officedocument.drawingml.chartshapes+xml"/>
  <Override PartName="/xl/drawings/drawing163.xml" ContentType="application/vnd.openxmlformats-officedocument.drawing+xml"/>
  <Override PartName="/xl/charts/chart76.xml" ContentType="application/vnd.openxmlformats-officedocument.drawingml.chart+xml"/>
  <Override PartName="/xl/drawings/drawing164.xml" ContentType="application/vnd.openxmlformats-officedocument.drawingml.chartshapes+xml"/>
  <Override PartName="/xl/drawings/drawing165.xml" ContentType="application/vnd.openxmlformats-officedocument.drawing+xml"/>
  <Override PartName="/xl/charts/chart77.xml" ContentType="application/vnd.openxmlformats-officedocument.drawingml.chart+xml"/>
  <Override PartName="/xl/drawings/drawing166.xml" ContentType="application/vnd.openxmlformats-officedocument.drawingml.chartshapes+xml"/>
  <Override PartName="/xl/drawings/drawing167.xml" ContentType="application/vnd.openxmlformats-officedocument.drawing+xml"/>
  <Override PartName="/xl/charts/chart78.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168.xml" ContentType="application/vnd.openxmlformats-officedocument.drawingml.chartshapes+xml"/>
  <Override PartName="/xl/drawings/drawing169.xml" ContentType="application/vnd.openxmlformats-officedocument.drawing+xml"/>
  <Override PartName="/xl/charts/chart79.xml" ContentType="application/vnd.openxmlformats-officedocument.drawingml.chart+xml"/>
  <Override PartName="/xl/drawings/drawing170.xml" ContentType="application/vnd.openxmlformats-officedocument.drawingml.chartshapes+xml"/>
  <Override PartName="/xl/drawings/drawing171.xml" ContentType="application/vnd.openxmlformats-officedocument.drawing+xml"/>
  <Override PartName="/xl/charts/chart80.xml" ContentType="application/vnd.openxmlformats-officedocument.drawingml.chart+xml"/>
  <Override PartName="/xl/drawings/drawing172.xml" ContentType="application/vnd.openxmlformats-officedocument.drawingml.chartshapes+xml"/>
  <Override PartName="/xl/drawings/drawing173.xml" ContentType="application/vnd.openxmlformats-officedocument.drawing+xml"/>
  <Override PartName="/xl/charts/chart81.xml" ContentType="application/vnd.openxmlformats-officedocument.drawingml.chart+xml"/>
  <Override PartName="/xl/drawings/drawing174.xml" ContentType="application/vnd.openxmlformats-officedocument.drawingml.chartshapes+xml"/>
  <Override PartName="/xl/drawings/drawing175.xml" ContentType="application/vnd.openxmlformats-officedocument.drawing+xml"/>
  <Override PartName="/xl/charts/chart82.xml" ContentType="application/vnd.openxmlformats-officedocument.drawingml.chart+xml"/>
  <Override PartName="/xl/drawings/drawing176.xml" ContentType="application/vnd.openxmlformats-officedocument.drawingml.chartshapes+xml"/>
  <Override PartName="/xl/drawings/drawing177.xml" ContentType="application/vnd.openxmlformats-officedocument.drawing+xml"/>
  <Override PartName="/xl/charts/chart83.xml" ContentType="application/vnd.openxmlformats-officedocument.drawingml.chart+xml"/>
  <Override PartName="/xl/drawings/drawing178.xml" ContentType="application/vnd.openxmlformats-officedocument.drawingml.chartshapes+xml"/>
  <Override PartName="/xl/drawings/drawing179.xml" ContentType="application/vnd.openxmlformats-officedocument.drawing+xml"/>
  <Override PartName="/xl/charts/chart84.xml" ContentType="application/vnd.openxmlformats-officedocument.drawingml.chart+xml"/>
  <Override PartName="/xl/drawings/drawing180.xml" ContentType="application/vnd.openxmlformats-officedocument.drawingml.chartshapes+xml"/>
  <Override PartName="/xl/drawings/drawing181.xml" ContentType="application/vnd.openxmlformats-officedocument.drawing+xml"/>
  <Override PartName="/xl/charts/chart85.xml" ContentType="application/vnd.openxmlformats-officedocument.drawingml.chart+xml"/>
  <Override PartName="/xl/drawings/drawing182.xml" ContentType="application/vnd.openxmlformats-officedocument.drawingml.chartshapes+xml"/>
  <Override PartName="/xl/drawings/drawing183.xml" ContentType="application/vnd.openxmlformats-officedocument.drawing+xml"/>
  <Override PartName="/xl/charts/chart86.xml" ContentType="application/vnd.openxmlformats-officedocument.drawingml.chart+xml"/>
  <Override PartName="/xl/drawings/drawing184.xml" ContentType="application/vnd.openxmlformats-officedocument.drawingml.chartshapes+xml"/>
  <Override PartName="/xl/drawings/drawing185.xml" ContentType="application/vnd.openxmlformats-officedocument.drawing+xml"/>
  <Override PartName="/xl/charts/chart87.xml" ContentType="application/vnd.openxmlformats-officedocument.drawingml.chart+xml"/>
  <Override PartName="/xl/drawings/drawing186.xml" ContentType="application/vnd.openxmlformats-officedocument.drawingml.chartshapes+xml"/>
  <Override PartName="/xl/drawings/drawing187.xml" ContentType="application/vnd.openxmlformats-officedocument.drawing+xml"/>
  <Override PartName="/xl/charts/chart88.xml" ContentType="application/vnd.openxmlformats-officedocument.drawingml.chart+xml"/>
  <Override PartName="/xl/drawings/drawing188.xml" ContentType="application/vnd.openxmlformats-officedocument.drawingml.chartshapes+xml"/>
  <Override PartName="/xl/drawings/drawing189.xml" ContentType="application/vnd.openxmlformats-officedocument.drawing+xml"/>
  <Override PartName="/xl/charts/chart89.xml" ContentType="application/vnd.openxmlformats-officedocument.drawingml.chart+xml"/>
  <Override PartName="/xl/drawings/drawing190.xml" ContentType="application/vnd.openxmlformats-officedocument.drawingml.chartshapes+xml"/>
  <Override PartName="/xl/drawings/drawing191.xml" ContentType="application/vnd.openxmlformats-officedocument.drawing+xml"/>
  <Override PartName="/xl/charts/chart90.xml" ContentType="application/vnd.openxmlformats-officedocument.drawingml.chart+xml"/>
  <Override PartName="/xl/drawings/drawing192.xml" ContentType="application/vnd.openxmlformats-officedocument.drawingml.chartshapes+xml"/>
  <Override PartName="/xl/drawings/drawing193.xml" ContentType="application/vnd.openxmlformats-officedocument.drawing+xml"/>
  <Override PartName="/xl/charts/chart91.xml" ContentType="application/vnd.openxmlformats-officedocument.drawingml.chart+xml"/>
  <Override PartName="/xl/drawings/drawing194.xml" ContentType="application/vnd.openxmlformats-officedocument.drawing+xml"/>
  <Override PartName="/xl/charts/chart92.xml" ContentType="application/vnd.openxmlformats-officedocument.drawingml.chart+xml"/>
  <Override PartName="/xl/drawings/drawing195.xml" ContentType="application/vnd.openxmlformats-officedocument.drawingml.chartshapes+xml"/>
  <Override PartName="/xl/drawings/drawing196.xml" ContentType="application/vnd.openxmlformats-officedocument.drawing+xml"/>
  <Override PartName="/xl/charts/chart93.xml" ContentType="application/vnd.openxmlformats-officedocument.drawingml.chart+xml"/>
  <Override PartName="/xl/drawings/drawing197.xml" ContentType="application/vnd.openxmlformats-officedocument.drawing+xml"/>
  <Override PartName="/xl/charts/chart94.xml" ContentType="application/vnd.openxmlformats-officedocument.drawingml.chart+xml"/>
  <Override PartName="/xl/drawings/drawing198.xml" ContentType="application/vnd.openxmlformats-officedocument.drawing+xml"/>
  <Override PartName="/xl/charts/chart95.xml" ContentType="application/vnd.openxmlformats-officedocument.drawingml.chart+xml"/>
  <Override PartName="/xl/drawings/drawing199.xml" ContentType="application/vnd.openxmlformats-officedocument.drawing+xml"/>
  <Override PartName="/xl/drawings/drawing200.xml" ContentType="application/vnd.openxmlformats-officedocument.drawing+xml"/>
  <Override PartName="/xl/charts/chart96.xml" ContentType="application/vnd.openxmlformats-officedocument.drawingml.chart+xml"/>
  <Override PartName="/xl/drawings/drawing201.xml" ContentType="application/vnd.openxmlformats-officedocument.drawingml.chartshapes+xml"/>
  <Override PartName="/xl/drawings/drawing202.xml" ContentType="application/vnd.openxmlformats-officedocument.drawing+xml"/>
  <Override PartName="/xl/charts/chart97.xml" ContentType="application/vnd.openxmlformats-officedocument.drawingml.chart+xml"/>
  <Override PartName="/xl/drawings/drawing203.xml" ContentType="application/vnd.openxmlformats-officedocument.drawing+xml"/>
  <Override PartName="/xl/charts/chart98.xml" ContentType="application/vnd.openxmlformats-officedocument.drawingml.chart+xml"/>
  <Override PartName="/xl/drawings/drawing204.xml" ContentType="application/vnd.openxmlformats-officedocument.drawingml.chartshapes+xml"/>
  <Override PartName="/xl/drawings/drawing205.xml" ContentType="application/vnd.openxmlformats-officedocument.drawing+xml"/>
  <Override PartName="/xl/drawings/drawing206.xml" ContentType="application/vnd.openxmlformats-officedocument.drawing+xml"/>
  <Override PartName="/xl/drawings/drawing207.xml" ContentType="application/vnd.openxmlformats-officedocument.drawing+xml"/>
  <Override PartName="/xl/charts/chart99.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208.xml" ContentType="application/vnd.openxmlformats-officedocument.drawingml.chartshapes+xml"/>
  <Override PartName="/xl/drawings/drawing209.xml" ContentType="application/vnd.openxmlformats-officedocument.drawing+xml"/>
  <Override PartName="/xl/charts/chart100.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210.xml" ContentType="application/vnd.openxmlformats-officedocument.drawing+xml"/>
  <Override PartName="/xl/charts/chart101.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211.xml" ContentType="application/vnd.openxmlformats-officedocument.drawing+xml"/>
  <Override PartName="/xl/drawings/drawing212.xml" ContentType="application/vnd.openxmlformats-officedocument.drawing+xml"/>
  <Override PartName="/xl/charts/chart102.xml" ContentType="application/vnd.openxmlformats-officedocument.drawingml.chart+xml"/>
  <Override PartName="/xl/drawings/drawing213.xml" ContentType="application/vnd.openxmlformats-officedocument.drawingml.chartshapes+xml"/>
  <Override PartName="/xl/drawings/drawing214.xml" ContentType="application/vnd.openxmlformats-officedocument.drawing+xml"/>
  <Override PartName="/xl/charts/chart103.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215.xml" ContentType="application/vnd.openxmlformats-officedocument.drawing+xml"/>
  <Override PartName="/xl/drawings/drawing216.xml" ContentType="application/vnd.openxmlformats-officedocument.drawing+xml"/>
  <Override PartName="/xl/drawings/drawing217.xml" ContentType="application/vnd.openxmlformats-officedocument.drawing+xml"/>
  <Override PartName="/xl/drawings/drawing218.xml" ContentType="application/vnd.openxmlformats-officedocument.drawing+xml"/>
  <Override PartName="/xl/drawings/drawing219.xml" ContentType="application/vnd.openxmlformats-officedocument.drawing+xml"/>
  <Override PartName="/xl/drawings/drawing220.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SRVARCH01\Comun\05. DIRECCION PLANIFICACION Y DESARROLLO\Gissell\04. Publicacion Enero 2019\"/>
    </mc:Choice>
  </mc:AlternateContent>
  <bookViews>
    <workbookView xWindow="-45" yWindow="-45" windowWidth="12750" windowHeight="9660" tabRatio="823" firstSheet="11" activeTab="11"/>
  </bookViews>
  <sheets>
    <sheet name="Present. " sheetId="373" r:id="rId1"/>
    <sheet name="Contenido" sheetId="453" r:id="rId2"/>
    <sheet name="I.1. Ley 87-01 (2)" sheetId="372" r:id="rId3"/>
    <sheet name="I.2. Org. SDSS" sheetId="376" r:id="rId4"/>
    <sheet name="I.3. Reg. y Seg." sheetId="313" r:id="rId5"/>
    <sheet name="I.4. Seg. y Ben." sheetId="314" r:id="rId6"/>
    <sheet name="II.SDSS" sheetId="298" r:id="rId7"/>
    <sheet name="II.1. SDSS.Definición" sheetId="329" r:id="rId8"/>
    <sheet name="II.2.Analisis SDSS" sheetId="404" r:id="rId9"/>
    <sheet name="II.3. Empl x sector " sheetId="335" r:id="rId10"/>
    <sheet name=" II.4.Empr x No. de empl" sheetId="336" r:id="rId11"/>
    <sheet name="II.5 Salario prom." sheetId="337" r:id="rId12"/>
    <sheet name="III.1.SFS" sheetId="327" r:id="rId13"/>
    <sheet name="III.1.1a. Def. Afil. SFS1" sheetId="317" r:id="rId14"/>
    <sheet name="III.1.1b.Def. de Afili. SFS2  " sheetId="330" r:id="rId15"/>
    <sheet name="III.1.2.Analisis SFS" sheetId="405" r:id="rId16"/>
    <sheet name="III.1.3.Afil.SFSPob.Nac." sheetId="333" r:id="rId17"/>
    <sheet name="III.1.4.Afil. SFS" sheetId="287" r:id="rId18"/>
    <sheet name="III.1.5.Cob.Afil. SFS " sheetId="332" r:id="rId19"/>
    <sheet name="III.1.6.Afil. SFS x sexo" sheetId="427" r:id="rId20"/>
    <sheet name="III.1.7.Proy. afil.Vs pobl." sheetId="334" r:id="rId21"/>
    <sheet name="III.2. SFS.RC" sheetId="299" r:id="rId22"/>
    <sheet name="III.2.1.Afil. SFS.RC " sheetId="322" r:id="rId23"/>
    <sheet name="III.2.2. Afil. SFS RC Anual " sheetId="402" r:id="rId24"/>
    <sheet name="III.2.3. Afil. SFS RC Mensual" sheetId="432" r:id="rId25"/>
    <sheet name="III.2.4.Cob.Afil. SFS RC Anual" sheetId="338" r:id="rId26"/>
    <sheet name=" III.2.5.Cob.Afil.SFSRC Mens" sheetId="341" r:id="rId27"/>
    <sheet name="III.2.6.Afil. SFS RC X sex.tipo" sheetId="434" r:id="rId28"/>
    <sheet name="III.3.SFS.RS" sheetId="294" r:id="rId29"/>
    <sheet name="III.3.1.Analis.Afil. SFS.RS1  " sheetId="323" r:id="rId30"/>
    <sheet name="III.3.2. Afil anual SFS RS " sheetId="342" r:id="rId31"/>
    <sheet name=" III.3.3.Afil.mensual SFS RS " sheetId="433" r:id="rId32"/>
    <sheet name="III.3.4.Cob.Afil anual SFS RS" sheetId="431" r:id="rId33"/>
    <sheet name="III.3.5.Cob.Afil.mens.SFS RS " sheetId="345" r:id="rId34"/>
    <sheet name="III.3.6.Afil.SFSRSsex tipo " sheetId="435" r:id="rId35"/>
    <sheet name="III.4.Afil.RET" sheetId="295" r:id="rId36"/>
    <sheet name="III.4.1.Afil.RET1" sheetId="324" r:id="rId37"/>
    <sheet name=" III.4.2.Afil. SFSP Anual." sheetId="377" r:id="rId38"/>
    <sheet name=" III.4.3.Afil. SFSP Mensual" sheetId="348" r:id="rId39"/>
    <sheet name=" III.4.4.Cob.Afil. SFSP Mensual" sheetId="349" r:id="rId40"/>
    <sheet name="III.5.SVDS" sheetId="297" r:id="rId41"/>
    <sheet name="III.5.1.Definición Afil. SVDS" sheetId="350" r:id="rId42"/>
    <sheet name="III.5.2.Analisis Afil. SVDS" sheetId="406" r:id="rId43"/>
    <sheet name="III.5.3.Afil. SVDS" sheetId="407" r:id="rId44"/>
    <sheet name="III.5.4.Afil. SVDS mensual" sheetId="375" r:id="rId45"/>
    <sheet name="III.5.5.Afil. cotiz." sheetId="374" r:id="rId46"/>
    <sheet name="III.5.6.Cotiz. x rango de edad" sheetId="272" r:id="rId47"/>
    <sheet name="III.5.7.Cotiz x sal. min. cot." sheetId="273" r:id="rId48"/>
    <sheet name="III.5.8.Cotiz.x AFP y fondos" sheetId="274" r:id="rId49"/>
    <sheet name="III.5.9.PEA_Pensiones_Género" sheetId="379" r:id="rId50"/>
    <sheet name="III.5.10.Cot.Afil X Sexo" sheetId="380" r:id="rId51"/>
    <sheet name="III.5.11.Traspasos anual" sheetId="381" r:id="rId52"/>
    <sheet name="III.5.12.Trasp. recibidos" sheetId="382" r:id="rId53"/>
    <sheet name="III.5.13.Trasp. cedidos" sheetId="383" r:id="rId54"/>
    <sheet name="III.5.14.Trasp. netos" sheetId="384" r:id="rId55"/>
    <sheet name="III.5.15.Afil. SVDSxprov." sheetId="446" r:id="rId56"/>
    <sheet name="III.6.SRL" sheetId="300" r:id="rId57"/>
    <sheet name="III.6.1.Definición Afil. SRL" sheetId="356" r:id="rId58"/>
    <sheet name="III.6.2.Afil. SRL.RC1 " sheetId="355" r:id="rId59"/>
    <sheet name="III.6.3.Afil. SRL" sheetId="385" r:id="rId60"/>
    <sheet name="III.6.5.Afil. ARL x riesgo" sheetId="387" r:id="rId61"/>
    <sheet name="III.6.6.ID. Accidentabilidad" sheetId="389" r:id="rId62"/>
    <sheet name="IV. ING._ EGR" sheetId="361" r:id="rId63"/>
    <sheet name="IV.1a.Definición Ing.Gastos)" sheetId="363" r:id="rId64"/>
    <sheet name="IV.1b.Definición Ing.Gastos" sheetId="371" r:id="rId65"/>
    <sheet name="IV.1.2. Analisis Ing.Egr" sheetId="408" r:id="rId66"/>
    <sheet name="IV.1.3. Ingr y egr SDSS" sheetId="449" r:id="rId67"/>
    <sheet name="IV.1.4. Recaudo x sector" sheetId="400" r:id="rId68"/>
    <sheet name="IV.1.5 Rec. x origen" sheetId="401" r:id="rId69"/>
    <sheet name="IV.1.6 Aport.Gob.SS" sheetId="445" r:id="rId70"/>
    <sheet name="IV.2.1 AnálisisIng.Egr.Seg" sheetId="441" r:id="rId71"/>
    <sheet name="IV.2.2. Pagos SFS A" sheetId="391" r:id="rId72"/>
    <sheet name="IV.2.3.Pagos_SFS M" sheetId="54" r:id="rId73"/>
    <sheet name="IV.2.4.Pagos x ARS" sheetId="450" r:id="rId74"/>
    <sheet name="IV.2.5.Pagos x ARS" sheetId="451" r:id="rId75"/>
    <sheet name="IV.2.7.INV_SFS x Entidad" sheetId="179" r:id="rId76"/>
    <sheet name="IV.2.8.INV_SFS x cuentas" sheetId="177" r:id="rId77"/>
    <sheet name="IV.2.9.Aport. GOB. y Pagos RS" sheetId="72" r:id="rId78"/>
    <sheet name="IV.2.10.Saldos RS mensual" sheetId="74" r:id="rId79"/>
    <sheet name="IV.2.11 Pagos.SFS Pens." sheetId="447" r:id="rId80"/>
    <sheet name="IV.2.12.Pagos.SFS Pens.Mens." sheetId="448" r:id="rId81"/>
    <sheet name="IV.3.1.AnálisisIng.Eg.SVDS" sheetId="442" r:id="rId82"/>
    <sheet name="IV.3.2.Pagos_ SVDS" sheetId="276" r:id="rId83"/>
    <sheet name="IV.3.3.Pagos anuales x cuentas" sheetId="29" r:id="rId84"/>
    <sheet name="IV.3.4.Pago Entidades" sheetId="444" r:id="rId85"/>
    <sheet name="IV.3.5.Patrim. fp anual" sheetId="283" r:id="rId86"/>
    <sheet name="IV.3.6.Cartera de inv fp" sheetId="392" r:id="rId87"/>
    <sheet name="IV.3.7. Comp. Cartera" sheetId="393" r:id="rId88"/>
    <sheet name="IV.3.8. Rent. nom. de los FP" sheetId="394" r:id="rId89"/>
    <sheet name="IV.3.9.Rentab.Real" sheetId="395" r:id="rId90"/>
    <sheet name="IV.4.1. Analisis " sheetId="443" r:id="rId91"/>
    <sheet name="IV.4.2.Pagos ARL A" sheetId="78" r:id="rId92"/>
    <sheet name="IV.4.3.Pagos_ARL M" sheetId="79" r:id="rId93"/>
    <sheet name="V.BENEFICIOS" sheetId="362" r:id="rId94"/>
    <sheet name="V.1a SFS_EI" sheetId="296" r:id="rId95"/>
    <sheet name="V.1b. Def. EI" sheetId="326" r:id="rId96"/>
    <sheet name="V.1.2.AnalisEI" sheetId="411" r:id="rId97"/>
    <sheet name="V.1.3.Afil.EI" sheetId="425" r:id="rId98"/>
    <sheet name="V.1.4.Afil.EI" sheetId="412" r:id="rId99"/>
    <sheet name="V.2.SUBSIDIO_SFS" sheetId="364" r:id="rId100"/>
    <sheet name="V.2.1.SUBSIDIO_SFS Def." sheetId="437" r:id="rId101"/>
    <sheet name="V.2.2.Análisis" sheetId="438" r:id="rId102"/>
    <sheet name=" V.2.3.Benef. subsid " sheetId="397" r:id="rId103"/>
    <sheet name="V.2.4. Monto subsid." sheetId="396" r:id="rId104"/>
    <sheet name="V.3.PENSIONES_SVDS" sheetId="365" r:id="rId105"/>
    <sheet name="V.3.1. Def-Análisis pens." sheetId="440" r:id="rId106"/>
    <sheet name="V.3.2 Pensiones por año" sheetId="282" r:id="rId107"/>
    <sheet name="V.3.3.Pens.Disc. AFP" sheetId="308" r:id="rId108"/>
    <sheet name="V.3.4.Pensiones Sob.Disc" sheetId="467" r:id="rId109"/>
    <sheet name="V.4.SOLIC_BEN_ARL" sheetId="366" r:id="rId110"/>
    <sheet name="V.4.1.Def-Analisis   " sheetId="415" r:id="rId111"/>
    <sheet name="V.4.2.NA. Reportes ARL" sheetId="215" r:id="rId112"/>
    <sheet name="V.4.3. NA.Cant. accid x región" sheetId="217" r:id="rId113"/>
    <sheet name="V.4.4.NA.Cant. accid x Prov" sheetId="452" r:id="rId114"/>
    <sheet name="V.4.5.NA.Cant. accid x Proced." sheetId="219" r:id="rId115"/>
    <sheet name="V.4.6. NA.Cant. accid x sector" sheetId="222" r:id="rId116"/>
    <sheet name="V.4.7. Accid x sexo" sheetId="224" r:id="rId117"/>
    <sheet name="V.4.8. Accid x rango de edad" sheetId="226" r:id="rId118"/>
    <sheet name="V.4.9.Accid x Escolaridad" sheetId="228" r:id="rId119"/>
    <sheet name="V.4.10.Accid x sector " sheetId="223" r:id="rId120"/>
    <sheet name="V.4.11.Accid x sexo" sheetId="225" r:id="rId121"/>
    <sheet name="III.6.4.Afil. SRL x sexoy edad" sheetId="386" r:id="rId122"/>
    <sheet name="V.4.12.Accid x edad" sheetId="227" r:id="rId123"/>
    <sheet name="V.4.13.EC. Accid. Lab" sheetId="230" r:id="rId124"/>
    <sheet name="V.4.14.EC. Accid. Lab." sheetId="229" r:id="rId125"/>
    <sheet name="V.4.15.EC. Accid. Lab x tipo" sheetId="231" r:id="rId126"/>
    <sheet name="V.4.16. EC. Accid. Lab x Lesión" sheetId="232" r:id="rId127"/>
    <sheet name="V.4.17. Accid.Lab suceso" sheetId="233" r:id="rId128"/>
    <sheet name="V.4.18. EC. x Agente daño" sheetId="235" r:id="rId129"/>
    <sheet name="V.4.19. EC. x  lugar de accid." sheetId="236" r:id="rId130"/>
    <sheet name="V.4.20.EC. Accid incapac." sheetId="238" r:id="rId131"/>
    <sheet name="V.4.21. EC. Enferm. Prof (R)" sheetId="239" r:id="rId132"/>
    <sheet name="V.4.22.EC. Accid Lab.(R)" sheetId="240" r:id="rId133"/>
    <sheet name="V.4.23. Accid. Aprobxtipo" sheetId="214" r:id="rId134"/>
    <sheet name="V.4.24. Accid. Aprob xLesión " sheetId="241" r:id="rId135"/>
    <sheet name="V.4.25.Accid.Aprob Según suc." sheetId="242" r:id="rId136"/>
    <sheet name="VI.1.Analisis CMNR" sheetId="420" r:id="rId137"/>
    <sheet name="VI.2.Status" sheetId="422" r:id="rId138"/>
    <sheet name="VI.3.Apelaciones1" sheetId="423" r:id="rId139"/>
    <sheet name="VI.4. Entidad Receptora Origen" sheetId="424" r:id="rId140"/>
    <sheet name="VII.CBSS" sheetId="455" r:id="rId141"/>
    <sheet name="VII.1. Analisis CBSS" sheetId="457" r:id="rId142"/>
    <sheet name="VII.2.CBSS Tram." sheetId="466" r:id="rId143"/>
    <sheet name="VII.3.CBSS-Benef" sheetId="465" r:id="rId144"/>
    <sheet name="VII.4.CBSS-Tramit." sheetId="459" r:id="rId145"/>
    <sheet name="VIII.ENFT_BC" sheetId="368" r:id="rId146"/>
    <sheet name="VIII.1 Ocup. formal" sheetId="398" r:id="rId147"/>
    <sheet name="VIII.2 Pob. econ." sheetId="399" r:id="rId148"/>
    <sheet name="IX.1.a SDSS Definiciones" sheetId="246" r:id="rId149"/>
    <sheet name="IX.1.b  SDSS Definiciones " sheetId="245" r:id="rId150"/>
    <sheet name="IX.1.c SDSS Definiciones" sheetId="247" r:id="rId151"/>
    <sheet name="IX.1.d SDSS Definiciones" sheetId="248" r:id="rId152"/>
    <sheet name="IX.2a.Logros " sheetId="316" r:id="rId153"/>
    <sheet name="IX.2b. Logros1" sheetId="315" r:id="rId154"/>
  </sheets>
  <externalReferences>
    <externalReference r:id="rId155"/>
    <externalReference r:id="rId156"/>
  </externalReferences>
  <definedNames>
    <definedName name="_xlnm._FilterDatabase" localSheetId="27" hidden="1">'III.2.6.Afil. SFS RC X sex.tipo'!$A$3:$G$18</definedName>
    <definedName name="_xlnm._FilterDatabase" localSheetId="34" hidden="1">'III.3.6.Afil.SFSRSsex tipo '!$B$3:$G$18</definedName>
    <definedName name="_xlnm._FilterDatabase" localSheetId="55" hidden="1">'III.5.15.Afil. SVDSxprov.'!$A$2:$J$34</definedName>
    <definedName name="_xlnm._FilterDatabase" localSheetId="73" hidden="1">'IV.2.4.Pagos x ARS'!$B$3:$K$58</definedName>
    <definedName name="_xlnm._FilterDatabase" localSheetId="113" hidden="1">'V.4.4.NA.Cant. accid x Prov'!$A$3:$L$35</definedName>
    <definedName name="_Toc257211943" localSheetId="147">'VIII.2 Pob. econ.'!#REF!</definedName>
    <definedName name="_xlcn.WorksheetConnection_III.5.15.Afil.SVDSxprov.A3F601" hidden="1">'III.5.15.Afil. SVDSxprov.'!$A$2:$G$33</definedName>
    <definedName name="Afil" localSheetId="2">'[1]7.7.6'!#REF!</definedName>
    <definedName name="Afil" localSheetId="8">'[1]7.7.6'!#REF!</definedName>
    <definedName name="Afil" localSheetId="15">'[1]7.7.6'!#REF!</definedName>
    <definedName name="Afil" localSheetId="19">'[1]7.7.6'!#REF!</definedName>
    <definedName name="Afil" localSheetId="27">'[1]7.7.6'!#REF!</definedName>
    <definedName name="Afil" localSheetId="34">'[1]7.7.6'!#REF!</definedName>
    <definedName name="Afil" localSheetId="42">'[1]7.7.6'!#REF!</definedName>
    <definedName name="Afil" localSheetId="65">'[1]7.7.6'!#REF!</definedName>
    <definedName name="Afil" localSheetId="66">'[1]7.7.6'!#REF!</definedName>
    <definedName name="Afil" localSheetId="64">'[1]7.7.6'!#REF!</definedName>
    <definedName name="Afil" localSheetId="80">'[1]7.7.6'!#REF!</definedName>
    <definedName name="Afil" localSheetId="100">'[1]7.7.6'!#REF!</definedName>
    <definedName name="Afil" localSheetId="141">'[1]7.7.6'!#REF!</definedName>
    <definedName name="Afil" localSheetId="142">'[1]7.7.6'!#REF!</definedName>
    <definedName name="Afil" localSheetId="143">'[1]7.7.6'!#REF!</definedName>
    <definedName name="Afil" localSheetId="144">'[1]7.7.6'!#REF!</definedName>
    <definedName name="Afil" localSheetId="140">'[1]7.7.6'!#REF!</definedName>
    <definedName name="Afil" localSheetId="145">'[1]7.7.6'!#REF!</definedName>
    <definedName name="Afil">'[1]7.7.6'!#REF!</definedName>
    <definedName name="Afiliacion2" localSheetId="66">'[1]7.7.6'!#REF!</definedName>
    <definedName name="Afiliacion2" localSheetId="80">'[1]7.7.6'!#REF!</definedName>
    <definedName name="Afiliacion2" localSheetId="100">'[1]7.7.6'!#REF!</definedName>
    <definedName name="Afiliacion2" localSheetId="141">'[1]7.7.6'!#REF!</definedName>
    <definedName name="Afiliacion2" localSheetId="142">'[1]7.7.6'!#REF!</definedName>
    <definedName name="Afiliacion2" localSheetId="143">'[1]7.7.6'!#REF!</definedName>
    <definedName name="Afiliacion2" localSheetId="144">'[1]7.7.6'!#REF!</definedName>
    <definedName name="Afiliacion2" localSheetId="140">'[1]7.7.6'!#REF!</definedName>
    <definedName name="Afiliacion2">'[1]7.7.6'!#REF!</definedName>
    <definedName name="Analisis" localSheetId="19">'[1]7.7.6'!#REF!</definedName>
    <definedName name="Analisis" localSheetId="27">'[1]7.7.6'!#REF!</definedName>
    <definedName name="Analisis" localSheetId="34">'[1]7.7.6'!#REF!</definedName>
    <definedName name="Analisis" localSheetId="65">'[1]7.7.6'!#REF!</definedName>
    <definedName name="Analisis" localSheetId="66">'[1]7.7.6'!#REF!</definedName>
    <definedName name="Analisis" localSheetId="80">'[1]7.7.6'!#REF!</definedName>
    <definedName name="Analisis" localSheetId="100">'[1]7.7.6'!#REF!</definedName>
    <definedName name="Analisis" localSheetId="141">'[1]7.7.6'!#REF!</definedName>
    <definedName name="Analisis" localSheetId="142">'[1]7.7.6'!#REF!</definedName>
    <definedName name="Analisis" localSheetId="143">'[1]7.7.6'!#REF!</definedName>
    <definedName name="Analisis" localSheetId="144">'[1]7.7.6'!#REF!</definedName>
    <definedName name="Analisis" localSheetId="140">'[1]7.7.6'!#REF!</definedName>
    <definedName name="Analisis">'[1]7.7.6'!#REF!</definedName>
    <definedName name="_xlnm.Print_Area" localSheetId="10">' II.4.Empr x No. de empl'!$A$1:$L$78</definedName>
    <definedName name="_xlnm.Print_Area" localSheetId="26">' III.2.5.Cob.Afil.SFSRC Mens'!$A$1:$P$51</definedName>
    <definedName name="_xlnm.Print_Area" localSheetId="31">' III.3.3.Afil.mensual SFS RS '!$A$1:$N$43</definedName>
    <definedName name="_xlnm.Print_Area" localSheetId="37">' III.4.2.Afil. SFSP Anual.'!$A$1:$J$49</definedName>
    <definedName name="_xlnm.Print_Area" localSheetId="38">' III.4.3.Afil. SFSP Mensual'!$A$1:$K$53</definedName>
    <definedName name="_xlnm.Print_Area" localSheetId="39">' III.4.4.Cob.Afil. SFSP Mensual'!$A$1:$M$56</definedName>
    <definedName name="_xlnm.Print_Area" localSheetId="102">' V.2.3.Benef. subsid '!$A$1:$P$37</definedName>
    <definedName name="_xlnm.Print_Area" localSheetId="1">Contenido!$A$1:$A$200</definedName>
    <definedName name="_xlnm.Print_Area" localSheetId="2">'I.1. Ley 87-01 (2)'!$A$1:$M$50</definedName>
    <definedName name="_xlnm.Print_Area" localSheetId="3">'I.2. Org. SDSS'!$A$1:$M$64</definedName>
    <definedName name="_xlnm.Print_Area" localSheetId="4">'I.3. Reg. y Seg.'!$A$1:$Q$57</definedName>
    <definedName name="_xlnm.Print_Area" localSheetId="5">'I.4. Seg. y Ben.'!$A$1:$M$45</definedName>
    <definedName name="_xlnm.Print_Area" localSheetId="7">'II.1. SDSS.Definición'!$A$1:$N$53</definedName>
    <definedName name="_xlnm.Print_Area" localSheetId="8">'II.2.Analisis SDSS'!$A$1:$K$40</definedName>
    <definedName name="_xlnm.Print_Area" localSheetId="9">'II.3. Empl x sector '!$A$1:$N$42</definedName>
    <definedName name="_xlnm.Print_Area" localSheetId="11">'II.5 Salario prom.'!$A$1:$N$93</definedName>
    <definedName name="_xlnm.Print_Area" localSheetId="6">II.SDSS!$A$1:$M$45</definedName>
    <definedName name="_xlnm.Print_Area" localSheetId="13">'III.1.1a. Def. Afil. SFS1'!$A$1:$M$43</definedName>
    <definedName name="_xlnm.Print_Area" localSheetId="14">'III.1.1b.Def. de Afili. SFS2  '!$A$1:$M$49</definedName>
    <definedName name="_xlnm.Print_Area" localSheetId="15">'III.1.2.Analisis SFS'!$A$1:$L$47</definedName>
    <definedName name="_xlnm.Print_Area" localSheetId="16">III.1.3.Afil.SFSPob.Nac.!$A$1:$P$61</definedName>
    <definedName name="_xlnm.Print_Area" localSheetId="17">'III.1.4.Afil. SFS'!$A$1:$J$46</definedName>
    <definedName name="_xlnm.Print_Area" localSheetId="18">'III.1.5.Cob.Afil. SFS '!$A$1:$O$47</definedName>
    <definedName name="_xlnm.Print_Area" localSheetId="19">'III.1.6.Afil. SFS x sexo'!$B$1:$Q$42</definedName>
    <definedName name="_xlnm.Print_Area" localSheetId="20">'III.1.7.Proy. afil.Vs pobl.'!$A$1:$P$65</definedName>
    <definedName name="_xlnm.Print_Area" localSheetId="12">III.1.SFS!$A$1:$M$45</definedName>
    <definedName name="_xlnm.Print_Area" localSheetId="21">'III.2. SFS.RC'!$A$1:$K$45</definedName>
    <definedName name="_xlnm.Print_Area" localSheetId="22">'III.2.1.Afil. SFS.RC '!$A$1:$L$49</definedName>
    <definedName name="_xlnm.Print_Area" localSheetId="23">'III.2.2. Afil. SFS RC Anual '!$A$1:$P$42</definedName>
    <definedName name="_xlnm.Print_Area" localSheetId="24">'III.2.3. Afil. SFS RC Mensual'!$A$1:$P$42</definedName>
    <definedName name="_xlnm.Print_Area" localSheetId="25">'III.2.4.Cob.Afil. SFS RC Anual'!$A$1:$M$52</definedName>
    <definedName name="_xlnm.Print_Area" localSheetId="27">'III.2.6.Afil. SFS RC X sex.tipo'!$A$1:$N$45</definedName>
    <definedName name="_xlnm.Print_Area" localSheetId="29">'III.3.1.Analis.Afil. SFS.RS1  '!$A$1:$M$45</definedName>
    <definedName name="_xlnm.Print_Area" localSheetId="30">'III.3.2. Afil anual SFS RS '!$B$1:$O$76</definedName>
    <definedName name="_xlnm.Print_Area" localSheetId="32">'III.3.4.Cob.Afil anual SFS RS'!$A$1:$N$57</definedName>
    <definedName name="_xlnm.Print_Area" localSheetId="33">'III.3.5.Cob.Afil.mens.SFS RS '!$A$1:$N$64</definedName>
    <definedName name="_xlnm.Print_Area" localSheetId="34">'III.3.6.Afil.SFSRSsex tipo '!$B$1:$O$41</definedName>
    <definedName name="_xlnm.Print_Area" localSheetId="28">III.3.SFS.RS!$A$1:$M$39</definedName>
    <definedName name="_xlnm.Print_Area" localSheetId="36">III.4.1.Afil.RET1!$A$1:$L$37</definedName>
    <definedName name="_xlnm.Print_Area" localSheetId="35">III.4.Afil.RET!$A$1:$M$45</definedName>
    <definedName name="_xlnm.Print_Area" localSheetId="41">'III.5.1.Definición Afil. SVDS'!$A$1:$M$46</definedName>
    <definedName name="_xlnm.Print_Area" localSheetId="50">'III.5.10.Cot.Afil X Sexo'!$A$1:$O$65</definedName>
    <definedName name="_xlnm.Print_Area" localSheetId="51">'III.5.11.Traspasos anual'!$A$1:$Q$66</definedName>
    <definedName name="_xlnm.Print_Area" localSheetId="52">'III.5.12.Trasp. recibidos'!$A$1:$S$56</definedName>
    <definedName name="_xlnm.Print_Area" localSheetId="53">'III.5.13.Trasp. cedidos'!$A$1:$S$57</definedName>
    <definedName name="_xlnm.Print_Area" localSheetId="54">'III.5.14.Trasp. netos'!$A$1:$T$61</definedName>
    <definedName name="_xlnm.Print_Area" localSheetId="55">'III.5.15.Afil. SVDSxprov.'!$A$1:$M$42</definedName>
    <definedName name="_xlnm.Print_Area" localSheetId="42">'III.5.2.Analisis Afil. SVDS'!$A$1:$M$40</definedName>
    <definedName name="_xlnm.Print_Area" localSheetId="43">'III.5.3.Afil. SVDS'!$A$1:$N$65</definedName>
    <definedName name="_xlnm.Print_Area" localSheetId="44">'III.5.4.Afil. SVDS mensual'!$A$1:$N$57</definedName>
    <definedName name="_xlnm.Print_Area" localSheetId="45">'III.5.5.Afil. cotiz.'!$A$1:$O$55</definedName>
    <definedName name="_xlnm.Print_Area" localSheetId="46">'III.5.6.Cotiz. x rango de edad'!$A$1:$L$39</definedName>
    <definedName name="_xlnm.Print_Area" localSheetId="47">'III.5.7.Cotiz x sal. min. cot.'!$A$1:$L$38</definedName>
    <definedName name="_xlnm.Print_Area" localSheetId="48">'III.5.8.Cotiz.x AFP y fondos'!$A$1:$N$51</definedName>
    <definedName name="_xlnm.Print_Area" localSheetId="49">III.5.9.PEA_Pensiones_Género!$A$1:$M$51</definedName>
    <definedName name="_xlnm.Print_Area" localSheetId="40">III.5.SVDS!$A$1:$P$53</definedName>
    <definedName name="_xlnm.Print_Area" localSheetId="57">'III.6.1.Definición Afil. SRL'!$A$1:$M$49</definedName>
    <definedName name="_xlnm.Print_Area" localSheetId="58">'III.6.2.Afil. SRL.RC1 '!$A$1:$I$29</definedName>
    <definedName name="_xlnm.Print_Area" localSheetId="59">'III.6.3.Afil. SRL'!$A$1:$O$67</definedName>
    <definedName name="_xlnm.Print_Area" localSheetId="121">'III.6.4.Afil. SRL x sexoy edad'!$A$1:$M$90</definedName>
    <definedName name="_xlnm.Print_Area" localSheetId="60">'III.6.5.Afil. ARL x riesgo'!$A$1:$N$57</definedName>
    <definedName name="_xlnm.Print_Area" localSheetId="61">'III.6.6.ID. Accidentabilidad'!$A$1:$J$58</definedName>
    <definedName name="_xlnm.Print_Area" localSheetId="56">III.6.SRL!$A$1:$L$34</definedName>
    <definedName name="_xlnm.Print_Area" localSheetId="62">'IV. ING._ EGR'!$A$1:$L$34</definedName>
    <definedName name="_xlnm.Print_Area" localSheetId="65">'IV.1.2. Analisis Ing.Egr'!$A$1:$L$39</definedName>
    <definedName name="_xlnm.Print_Area" localSheetId="66">'IV.1.3. Ingr y egr SDSS'!$A$1:$N$77</definedName>
    <definedName name="_xlnm.Print_Area" localSheetId="67">'IV.1.4. Recaudo x sector'!$A$1:$J$55</definedName>
    <definedName name="_xlnm.Print_Area" localSheetId="68">'IV.1.5 Rec. x origen'!$A$1:$K$59</definedName>
    <definedName name="_xlnm.Print_Area" localSheetId="69">'IV.1.6 Aport.Gob.SS'!$A$1:$K$53</definedName>
    <definedName name="_xlnm.Print_Area" localSheetId="63">'IV.1a.Definición Ing.Gastos)'!$A$1:$N$53</definedName>
    <definedName name="_xlnm.Print_Area" localSheetId="64">'IV.1b.Definición Ing.Gastos'!$A$1:$N$49</definedName>
    <definedName name="_xlnm.Print_Area" localSheetId="70">'IV.2.1 AnálisisIng.Egr.Seg'!$A$1:$L$55</definedName>
    <definedName name="_xlnm.Print_Area" localSheetId="78">'IV.2.10.Saldos RS mensual'!$A$1:$L$61</definedName>
    <definedName name="_xlnm.Print_Area" localSheetId="79">'IV.2.11 Pagos.SFS Pens.'!$A$1:$J$56</definedName>
    <definedName name="_xlnm.Print_Area" localSheetId="80">'IV.2.12.Pagos.SFS Pens.Mens.'!$A$1:$L$59</definedName>
    <definedName name="_xlnm.Print_Area" localSheetId="71">'IV.2.2. Pagos SFS A'!$A$1:$L$58</definedName>
    <definedName name="_xlnm.Print_Area" localSheetId="72">'IV.2.3.Pagos_SFS M'!$A$1:$M$55</definedName>
    <definedName name="_xlnm.Print_Area" localSheetId="73">'IV.2.4.Pagos x ARS'!$A$1:$K$82</definedName>
    <definedName name="_xlnm.Print_Area" localSheetId="74">'IV.2.5.Pagos x ARS'!$A$1:$N$62</definedName>
    <definedName name="_xlnm.Print_Area" localSheetId="75">'IV.2.7.INV_SFS x Entidad'!$A$1:$H$51</definedName>
    <definedName name="_xlnm.Print_Area" localSheetId="76">'IV.2.8.INV_SFS x cuentas'!$A$1:$G$45</definedName>
    <definedName name="_xlnm.Print_Area" localSheetId="77">'IV.2.9.Aport. GOB. y Pagos RS'!$A$1:$L$66</definedName>
    <definedName name="_xlnm.Print_Area" localSheetId="81">'IV.3.1.AnálisisIng.Eg.SVDS'!$A$1:$L$54</definedName>
    <definedName name="_xlnm.Print_Area" localSheetId="82">'IV.3.2.Pagos_ SVDS'!$A$1:$L$70</definedName>
    <definedName name="_xlnm.Print_Area" localSheetId="83">'IV.3.3.Pagos anuales x cuentas'!$A$1:$K$39</definedName>
    <definedName name="_xlnm.Print_Area" localSheetId="84">'IV.3.4.Pago Entidades'!$A$1:$I$71</definedName>
    <definedName name="_xlnm.Print_Area" localSheetId="85">'IV.3.5.Patrim. fp anual'!$A$1:$J$41</definedName>
    <definedName name="_xlnm.Print_Area" localSheetId="86">'IV.3.6.Cartera de inv fp'!$A$1:$G$58</definedName>
    <definedName name="_xlnm.Print_Area" localSheetId="87">'IV.3.7. Comp. Cartera'!$A$1:$H$49</definedName>
    <definedName name="_xlnm.Print_Area" localSheetId="88">'IV.3.8. Rent. nom. de los FP'!$A$1:$S$88</definedName>
    <definedName name="_xlnm.Print_Area" localSheetId="89">'IV.3.9.Rentab.Real'!$A$1:$Q$70</definedName>
    <definedName name="_xlnm.Print_Area" localSheetId="90">'IV.4.1. Analisis '!$A$1:$H$29</definedName>
    <definedName name="_xlnm.Print_Area" localSheetId="91">'IV.4.2.Pagos ARL A'!$A$1:$L$54</definedName>
    <definedName name="_xlnm.Print_Area" localSheetId="92">'IV.4.3.Pagos_ARL M'!$A$1:$L$49</definedName>
    <definedName name="_xlnm.Print_Area" localSheetId="148">'IX.1.a SDSS Definiciones'!$A$1:$P$4</definedName>
    <definedName name="_xlnm.Print_Area" localSheetId="149">'IX.1.b  SDSS Definiciones '!$A$1:$P$4</definedName>
    <definedName name="_xlnm.Print_Area" localSheetId="150">'IX.1.c SDSS Definiciones'!$A$1:$P$5</definedName>
    <definedName name="_xlnm.Print_Area" localSheetId="151">'IX.1.d SDSS Definiciones'!$A$1:$P$4</definedName>
    <definedName name="_xlnm.Print_Area" localSheetId="152">'IX.2a.Logros '!$A$1:$M$45</definedName>
    <definedName name="_xlnm.Print_Area" localSheetId="153">'IX.2b. Logros1'!$A$1:$M$39</definedName>
    <definedName name="_xlnm.Print_Area" localSheetId="0">'Present. '!$A$1:$M$97</definedName>
    <definedName name="_xlnm.Print_Area" localSheetId="96">'V.1.2.AnalisEI'!$A$1:$K$31</definedName>
    <definedName name="_xlnm.Print_Area" localSheetId="97">'V.1.3.Afil.EI'!$A$1:$K$61</definedName>
    <definedName name="_xlnm.Print_Area" localSheetId="98">'V.1.4.Afil.EI'!$A$1:$J$53</definedName>
    <definedName name="_xlnm.Print_Area" localSheetId="94">'V.1a SFS_EI'!$A$1:$N$38</definedName>
    <definedName name="_xlnm.Print_Area" localSheetId="95">'V.1b. Def. EI'!$A$1:$N$38</definedName>
    <definedName name="_xlnm.Print_Area" localSheetId="100">'V.2.1.SUBSIDIO_SFS Def.'!$A$1:$O$43</definedName>
    <definedName name="_xlnm.Print_Area" localSheetId="101">'V.2.2.Análisis'!$A$1:$L$31</definedName>
    <definedName name="_xlnm.Print_Area" localSheetId="103">'V.2.4. Monto subsid.'!$A$1:$M$44</definedName>
    <definedName name="_xlnm.Print_Area" localSheetId="99">'V.2.SUBSIDIO_SFS'!$A$1:$P$42</definedName>
    <definedName name="_xlnm.Print_Area" localSheetId="105">'V.3.1. Def-Análisis pens.'!$A$1:$L$31</definedName>
    <definedName name="_xlnm.Print_Area" localSheetId="106">'V.3.2 Pensiones por año'!$A$1:$L$69</definedName>
    <definedName name="_xlnm.Print_Area" localSheetId="107">'V.3.3.Pens.Disc. AFP'!$A$1:$N$57</definedName>
    <definedName name="_xlnm.Print_Area" localSheetId="108">'V.3.4.Pensiones Sob.Disc'!$A$1:$I$56</definedName>
    <definedName name="_xlnm.Print_Area" localSheetId="104">'V.3.PENSIONES_SVDS'!$A$1:$L$38</definedName>
    <definedName name="_xlnm.Print_Area" localSheetId="110">'V.4.1.Def-Analisis   '!$A$1:$N$42</definedName>
    <definedName name="_xlnm.Print_Area" localSheetId="119">'V.4.10.Accid x sector '!$A$1:$L$46</definedName>
    <definedName name="_xlnm.Print_Area" localSheetId="120">'V.4.11.Accid x sexo'!$A$1:$L$51</definedName>
    <definedName name="_xlnm.Print_Area" localSheetId="122">'V.4.12.Accid x edad'!$A$1:$U$84</definedName>
    <definedName name="_xlnm.Print_Area" localSheetId="123">'V.4.13.EC. Accid. Lab'!$A$1:$J$56</definedName>
    <definedName name="_xlnm.Print_Area" localSheetId="124">'V.4.14.EC. Accid. Lab.'!$A$1:$L$46</definedName>
    <definedName name="_xlnm.Print_Area" localSheetId="125">'V.4.15.EC. Accid. Lab x tipo'!$A$1:$L$49</definedName>
    <definedName name="_xlnm.Print_Area" localSheetId="126">'V.4.16. EC. Accid. Lab x Lesión'!$A$1:$N$47</definedName>
    <definedName name="_xlnm.Print_Area" localSheetId="127">'V.4.17. Accid.Lab suceso'!$A$1:$N$53</definedName>
    <definedName name="_xlnm.Print_Area" localSheetId="128">'V.4.18. EC. x Agente daño'!$A$1:$M$51</definedName>
    <definedName name="_xlnm.Print_Area" localSheetId="129">'V.4.19. EC. x  lugar de accid.'!$A$1:$L$57</definedName>
    <definedName name="_xlnm.Print_Area" localSheetId="111">'V.4.2.NA. Reportes ARL'!$A$1:$J$51</definedName>
    <definedName name="_xlnm.Print_Area" localSheetId="130">'V.4.20.EC. Accid incapac.'!$A$1:$O$55</definedName>
    <definedName name="_xlnm.Print_Area" localSheetId="131">'V.4.21. EC. Enferm. Prof (R)'!$A$1:$L$51</definedName>
    <definedName name="_xlnm.Print_Area" localSheetId="132">'V.4.22.EC. Accid Lab.(R)'!$A$1:$L$53</definedName>
    <definedName name="_xlnm.Print_Area" localSheetId="133">'V.4.23. Accid. Aprobxtipo'!$A$1:$M$47</definedName>
    <definedName name="_xlnm.Print_Area" localSheetId="134">'V.4.24. Accid. Aprob xLesión '!$A$1:$M$47</definedName>
    <definedName name="_xlnm.Print_Area" localSheetId="135">'V.4.25.Accid.Aprob Según suc.'!$A$1:$N$48</definedName>
    <definedName name="_xlnm.Print_Area" localSheetId="112">'V.4.3. NA.Cant. accid x región'!$A$1:$T$69</definedName>
    <definedName name="_xlnm.Print_Area" localSheetId="113">'V.4.4.NA.Cant. accid x Prov'!$A$1:$M$65</definedName>
    <definedName name="_xlnm.Print_Area" localSheetId="114">'V.4.5.NA.Cant. accid x Proced.'!$A$1:$L$54</definedName>
    <definedName name="_xlnm.Print_Area" localSheetId="115">'V.4.6. NA.Cant. accid x sector'!$A$1:$L$53</definedName>
    <definedName name="_xlnm.Print_Area" localSheetId="116">'V.4.7. Accid x sexo'!$A$1:$J$52</definedName>
    <definedName name="_xlnm.Print_Area" localSheetId="117">'V.4.8. Accid x rango de edad'!$A$1:$N$67</definedName>
    <definedName name="_xlnm.Print_Area" localSheetId="118">'V.4.9.Accid x Escolaridad'!$A$1:$M$52</definedName>
    <definedName name="_xlnm.Print_Area" localSheetId="109">'V.4.SOLIC_BEN_ARL'!$A$1:$M$41</definedName>
    <definedName name="_xlnm.Print_Area" localSheetId="93">V.BENEFICIOS!$A$1:$L$34</definedName>
    <definedName name="_xlnm.Print_Area" localSheetId="136">'VI.1.Analisis CMNR'!$A$1:$L$33</definedName>
    <definedName name="_xlnm.Print_Area" localSheetId="137">'VI.2.Status'!$A$1:$N$50</definedName>
    <definedName name="_xlnm.Print_Area" localSheetId="138">'VI.3.Apelaciones1'!$A$1:$M$50</definedName>
    <definedName name="_xlnm.Print_Area" localSheetId="139">'VI.4. Entidad Receptora Origen'!$A$1:$M$37</definedName>
    <definedName name="_xlnm.Print_Area" localSheetId="141">'VII.1. Analisis CBSS'!$A$1:$J$35</definedName>
    <definedName name="_xlnm.Print_Area" localSheetId="142">'VII.2.CBSS Tram.'!$A$1:$M$49</definedName>
    <definedName name="_xlnm.Print_Area" localSheetId="143">'VII.3.CBSS-Benef'!$A$1:$K$57</definedName>
    <definedName name="_xlnm.Print_Area" localSheetId="144">'VII.4.CBSS-Tramit.'!$A$1:$J$30</definedName>
    <definedName name="_xlnm.Print_Area" localSheetId="140">VII.CBSS!$A$1:$H$26</definedName>
    <definedName name="_xlnm.Print_Area" localSheetId="146">'VIII.1 Ocup. formal'!$A$1:$O$55</definedName>
    <definedName name="_xlnm.Print_Area" localSheetId="147">'VIII.2 Pob. econ.'!$A$1:$I$53</definedName>
    <definedName name="_xlnm.Print_Area" localSheetId="145">VIII.ENFT_BC!$A$1:$H$26</definedName>
    <definedName name="Área_de_impresión1">'[1]7.7.6'!$A$1:$AQ$58</definedName>
    <definedName name="Área_de_impresión2" localSheetId="26">'[1]7.7.6'!#REF!</definedName>
    <definedName name="Área_de_impresión2" localSheetId="31">'[1]7.7.6'!#REF!</definedName>
    <definedName name="Área_de_impresión2" localSheetId="39">'[1]7.7.6'!#REF!</definedName>
    <definedName name="Área_de_impresión2" localSheetId="2">'[1]7.7.6'!#REF!</definedName>
    <definedName name="Área_de_impresión2" localSheetId="8">'[1]7.7.6'!#REF!</definedName>
    <definedName name="Área_de_impresión2" localSheetId="15">'[1]7.7.6'!#REF!</definedName>
    <definedName name="Área_de_impresión2" localSheetId="19">'[1]7.7.6'!#REF!</definedName>
    <definedName name="Área_de_impresión2" localSheetId="24">'[1]7.7.6'!#REF!</definedName>
    <definedName name="Área_de_impresión2" localSheetId="25">'[1]7.7.6'!#REF!</definedName>
    <definedName name="Área_de_impresión2" localSheetId="27">'[1]7.7.6'!#REF!</definedName>
    <definedName name="Área_de_impresión2" localSheetId="32">'[1]7.7.6'!#REF!</definedName>
    <definedName name="Área_de_impresión2" localSheetId="33">'[1]7.7.6'!#REF!</definedName>
    <definedName name="Área_de_impresión2" localSheetId="34">'[1]7.7.6'!#REF!</definedName>
    <definedName name="Área_de_impresión2" localSheetId="41">'[1]7.7.6'!#REF!</definedName>
    <definedName name="Área_de_impresión2" localSheetId="42">'[1]7.7.6'!#REF!</definedName>
    <definedName name="Área_de_impresión2" localSheetId="57">'[1]7.7.6'!#REF!</definedName>
    <definedName name="Área_de_impresión2" localSheetId="58">'[1]7.7.6'!#REF!</definedName>
    <definedName name="Área_de_impresión2" localSheetId="62">'[1]7.7.6'!#REF!</definedName>
    <definedName name="Área_de_impresión2" localSheetId="65">'[1]7.7.6'!#REF!</definedName>
    <definedName name="Área_de_impresión2" localSheetId="66">'[1]7.7.6'!#REF!</definedName>
    <definedName name="Área_de_impresión2" localSheetId="69">'[1]7.7.6'!#REF!</definedName>
    <definedName name="Área_de_impresión2" localSheetId="63">'[1]7.7.6'!#REF!</definedName>
    <definedName name="Área_de_impresión2" localSheetId="64">'[1]7.7.6'!#REF!</definedName>
    <definedName name="Área_de_impresión2" localSheetId="80">'[1]7.7.6'!#REF!</definedName>
    <definedName name="Área_de_impresión2" localSheetId="84">'[1]7.7.6'!#REF!</definedName>
    <definedName name="Área_de_impresión2" localSheetId="97">'[1]7.7.6'!#REF!</definedName>
    <definedName name="Área_de_impresión2" localSheetId="98">'[1]7.7.6'!#REF!</definedName>
    <definedName name="Área_de_impresión2" localSheetId="100">'[1]7.7.6'!#REF!</definedName>
    <definedName name="Área_de_impresión2" localSheetId="99">'[1]7.7.6'!#REF!</definedName>
    <definedName name="Área_de_impresión2" localSheetId="104">'[1]7.7.6'!#REF!</definedName>
    <definedName name="Área_de_impresión2" localSheetId="109">'[1]7.7.6'!#REF!</definedName>
    <definedName name="Área_de_impresión2" localSheetId="93">'[1]7.7.6'!#REF!</definedName>
    <definedName name="Área_de_impresión2" localSheetId="141">'[1]7.7.6'!#REF!</definedName>
    <definedName name="Área_de_impresión2" localSheetId="142">'[1]7.7.6'!#REF!</definedName>
    <definedName name="Área_de_impresión2" localSheetId="143">'[1]7.7.6'!#REF!</definedName>
    <definedName name="Área_de_impresión2" localSheetId="144">'[1]7.7.6'!#REF!</definedName>
    <definedName name="Área_de_impresión2" localSheetId="140">'[1]7.7.6'!#REF!</definedName>
    <definedName name="Área_de_impresión2" localSheetId="147">'[1]7.7.6'!#REF!</definedName>
    <definedName name="Área_de_impresión2" localSheetId="145">'[1]7.7.6'!#REF!</definedName>
    <definedName name="Área_de_impresión2">'[1]7.7.6'!#REF!</definedName>
    <definedName name="BEN" localSheetId="2">'[1]7.7.6'!#REF!</definedName>
    <definedName name="BEN" localSheetId="8">'[1]7.7.6'!#REF!</definedName>
    <definedName name="BEN" localSheetId="15">'[1]7.7.6'!#REF!</definedName>
    <definedName name="BEN" localSheetId="19">'[1]7.7.6'!#REF!</definedName>
    <definedName name="BEN" localSheetId="27">'[1]7.7.6'!#REF!</definedName>
    <definedName name="BEN" localSheetId="34">'[1]7.7.6'!#REF!</definedName>
    <definedName name="BEN" localSheetId="42">'[1]7.7.6'!#REF!</definedName>
    <definedName name="BEN" localSheetId="65">'[1]7.7.6'!#REF!</definedName>
    <definedName name="BEN" localSheetId="66">'[1]7.7.6'!#REF!</definedName>
    <definedName name="BEN" localSheetId="64">'[1]7.7.6'!#REF!</definedName>
    <definedName name="BEN" localSheetId="80">'[1]7.7.6'!#REF!</definedName>
    <definedName name="BEN" localSheetId="100">'[1]7.7.6'!#REF!</definedName>
    <definedName name="BEN" localSheetId="141">'[1]7.7.6'!#REF!</definedName>
    <definedName name="BEN" localSheetId="142">'[1]7.7.6'!#REF!</definedName>
    <definedName name="BEN" localSheetId="143">'[1]7.7.6'!#REF!</definedName>
    <definedName name="BEN" localSheetId="144">'[1]7.7.6'!#REF!</definedName>
    <definedName name="BEN" localSheetId="140">'[1]7.7.6'!#REF!</definedName>
    <definedName name="BEN" localSheetId="145">'[1]7.7.6'!#REF!</definedName>
    <definedName name="BEN">'[1]7.7.6'!#REF!</definedName>
    <definedName name="Beneficios" localSheetId="2">'[1]7.7.6'!#REF!</definedName>
    <definedName name="Beneficios" localSheetId="8">'[1]7.7.6'!#REF!</definedName>
    <definedName name="Beneficios" localSheetId="15">'[1]7.7.6'!#REF!</definedName>
    <definedName name="Beneficios" localSheetId="19">'[1]7.7.6'!#REF!</definedName>
    <definedName name="Beneficios" localSheetId="27">'[1]7.7.6'!#REF!</definedName>
    <definedName name="Beneficios" localSheetId="34">'[1]7.7.6'!#REF!</definedName>
    <definedName name="Beneficios" localSheetId="42">'[1]7.7.6'!#REF!</definedName>
    <definedName name="Beneficios" localSheetId="65">'[1]7.7.6'!#REF!</definedName>
    <definedName name="Beneficios" localSheetId="66">'[1]7.7.6'!#REF!</definedName>
    <definedName name="Beneficios" localSheetId="63">'[1]7.7.6'!#REF!</definedName>
    <definedName name="Beneficios" localSheetId="64">'[1]7.7.6'!#REF!</definedName>
    <definedName name="Beneficios" localSheetId="80">'[1]7.7.6'!#REF!</definedName>
    <definedName name="Beneficios" localSheetId="100">'[1]7.7.6'!#REF!</definedName>
    <definedName name="Beneficios" localSheetId="99">'[1]7.7.6'!#REF!</definedName>
    <definedName name="Beneficios" localSheetId="104">'[1]7.7.6'!#REF!</definedName>
    <definedName name="Beneficios" localSheetId="109">'[1]7.7.6'!#REF!</definedName>
    <definedName name="Beneficios" localSheetId="141">'[1]7.7.6'!#REF!</definedName>
    <definedName name="Beneficios" localSheetId="142">'[1]7.7.6'!#REF!</definedName>
    <definedName name="Beneficios" localSheetId="143">'[1]7.7.6'!#REF!</definedName>
    <definedName name="Beneficios" localSheetId="144">'[1]7.7.6'!#REF!</definedName>
    <definedName name="Beneficios" localSheetId="140">'[1]7.7.6'!#REF!</definedName>
    <definedName name="Beneficios" localSheetId="145">'[1]7.7.6'!#REF!</definedName>
    <definedName name="Beneficios">'[1]7.7.6'!#REF!</definedName>
    <definedName name="CCI">'[1]7.7.6'!$A$1:$R$57</definedName>
    <definedName name="CompCartraEntid" localSheetId="55">'[1]7.7.6'!#REF!</definedName>
    <definedName name="CompCartraEntid" localSheetId="66">'[1]7.7.6'!#REF!</definedName>
    <definedName name="CompCartraEntid" localSheetId="80">'[1]7.7.6'!#REF!</definedName>
    <definedName name="CompCartraEntid" localSheetId="113">'[1]7.7.6'!#REF!</definedName>
    <definedName name="CompCartraEntid" localSheetId="141">'[1]7.7.6'!#REF!</definedName>
    <definedName name="CompCartraEntid" localSheetId="142">'[1]7.7.6'!#REF!</definedName>
    <definedName name="CompCartraEntid" localSheetId="143">'[1]7.7.6'!#REF!</definedName>
    <definedName name="CompCartraEntid" localSheetId="144">'[1]7.7.6'!#REF!</definedName>
    <definedName name="CompCartraEntid" localSheetId="140">'[1]7.7.6'!#REF!</definedName>
    <definedName name="CompCartraEntid">'[1]7.7.6'!#REF!</definedName>
    <definedName name="Compl">'[1]7.7.6'!$AA$1:$AJ$57</definedName>
    <definedName name="cualquiercosa" localSheetId="55">'[1]7.7.6'!#REF!</definedName>
    <definedName name="cualquiercosa" localSheetId="66">'[1]7.7.6'!#REF!</definedName>
    <definedName name="cualquiercosa" localSheetId="80">'[1]7.7.6'!#REF!</definedName>
    <definedName name="cualquiercosa" localSheetId="113">'[1]7.7.6'!#REF!</definedName>
    <definedName name="cualquiercosa" localSheetId="141">'[1]7.7.6'!#REF!</definedName>
    <definedName name="cualquiercosa" localSheetId="142">'[1]7.7.6'!#REF!</definedName>
    <definedName name="cualquiercosa" localSheetId="143">'[1]7.7.6'!#REF!</definedName>
    <definedName name="cualquiercosa" localSheetId="144">'[1]7.7.6'!#REF!</definedName>
    <definedName name="cualquiercosa" localSheetId="140">'[1]7.7.6'!#REF!</definedName>
    <definedName name="cualquiercosa">'[1]7.7.6'!#REF!</definedName>
    <definedName name="cualquiercosa3" localSheetId="55">'[1]7.7.6'!#REF!</definedName>
    <definedName name="cualquiercosa3" localSheetId="66">'[1]7.7.6'!#REF!</definedName>
    <definedName name="cualquiercosa3" localSheetId="80">'[1]7.7.6'!#REF!</definedName>
    <definedName name="cualquiercosa3" localSheetId="141">'[1]7.7.6'!#REF!</definedName>
    <definedName name="cualquiercosa3" localSheetId="142">'[1]7.7.6'!#REF!</definedName>
    <definedName name="cualquiercosa3" localSheetId="143">'[1]7.7.6'!#REF!</definedName>
    <definedName name="cualquiercosa3" localSheetId="144">'[1]7.7.6'!#REF!</definedName>
    <definedName name="cualquiercosa3" localSheetId="140">'[1]7.7.6'!#REF!</definedName>
    <definedName name="cualquiercosa3">'[1]7.7.6'!#REF!</definedName>
    <definedName name="cualquiercosa5" localSheetId="55">'[1]7.7.6'!#REF!</definedName>
    <definedName name="cualquiercosa5" localSheetId="66">'[1]7.7.6'!#REF!</definedName>
    <definedName name="cualquiercosa5" localSheetId="80">'[1]7.7.6'!#REF!</definedName>
    <definedName name="cualquiercosa5" localSheetId="141">'[1]7.7.6'!#REF!</definedName>
    <definedName name="cualquiercosa5" localSheetId="142">'[1]7.7.6'!#REF!</definedName>
    <definedName name="cualquiercosa5" localSheetId="143">'[1]7.7.6'!#REF!</definedName>
    <definedName name="cualquiercosa5" localSheetId="144">'[1]7.7.6'!#REF!</definedName>
    <definedName name="cualquiercosa5" localSheetId="140">'[1]7.7.6'!#REF!</definedName>
    <definedName name="cualquiercosa5">'[1]7.7.6'!#REF!</definedName>
    <definedName name="cualquiercosa6" localSheetId="55">'[1]7.7.6'!#REF!</definedName>
    <definedName name="cualquiercosa6" localSheetId="66">'[1]7.7.6'!#REF!</definedName>
    <definedName name="cualquiercosa6" localSheetId="80">'[1]7.7.6'!#REF!</definedName>
    <definedName name="cualquiercosa6" localSheetId="141">'[1]7.7.6'!#REF!</definedName>
    <definedName name="cualquiercosa6" localSheetId="142">'[1]7.7.6'!#REF!</definedName>
    <definedName name="cualquiercosa6" localSheetId="143">'[1]7.7.6'!#REF!</definedName>
    <definedName name="cualquiercosa6" localSheetId="144">'[1]7.7.6'!#REF!</definedName>
    <definedName name="cualquiercosa6" localSheetId="140">'[1]7.7.6'!#REF!</definedName>
    <definedName name="cualquiercosa6">'[1]7.7.6'!#REF!</definedName>
    <definedName name="Egresos" localSheetId="31">'[1]7.7.6'!#REF!</definedName>
    <definedName name="Egresos" localSheetId="2">'[1]7.7.6'!#REF!</definedName>
    <definedName name="Egresos" localSheetId="8">'[1]7.7.6'!#REF!</definedName>
    <definedName name="Egresos" localSheetId="15">'[1]7.7.6'!#REF!</definedName>
    <definedName name="Egresos" localSheetId="19">'[1]7.7.6'!#REF!</definedName>
    <definedName name="Egresos" localSheetId="24">'[1]7.7.6'!#REF!</definedName>
    <definedName name="Egresos" localSheetId="27">'[1]7.7.6'!#REF!</definedName>
    <definedName name="Egresos" localSheetId="32">'[1]7.7.6'!#REF!</definedName>
    <definedName name="Egresos" localSheetId="34">'[1]7.7.6'!#REF!</definedName>
    <definedName name="Egresos" localSheetId="42">'[1]7.7.6'!#REF!</definedName>
    <definedName name="Egresos" localSheetId="65">'[1]7.7.6'!#REF!</definedName>
    <definedName name="Egresos" localSheetId="66">'[1]7.7.6'!#REF!</definedName>
    <definedName name="Egresos" localSheetId="80">'[1]7.7.6'!#REF!</definedName>
    <definedName name="Egresos" localSheetId="100">'[1]7.7.6'!#REF!</definedName>
    <definedName name="Egresos" localSheetId="141">'[1]7.7.6'!#REF!</definedName>
    <definedName name="Egresos" localSheetId="142">'[1]7.7.6'!#REF!</definedName>
    <definedName name="Egresos" localSheetId="143">'[1]7.7.6'!#REF!</definedName>
    <definedName name="Egresos" localSheetId="144">'[1]7.7.6'!#REF!</definedName>
    <definedName name="Egresos" localSheetId="140">'[1]7.7.6'!#REF!</definedName>
    <definedName name="Egresos">'[1]7.7.6'!#REF!</definedName>
    <definedName name="Exceso1" localSheetId="26">'[1]7.7.6'!#REF!</definedName>
    <definedName name="Exceso1" localSheetId="31">'[1]7.7.6'!#REF!</definedName>
    <definedName name="Exceso1" localSheetId="39">'[1]7.7.6'!#REF!</definedName>
    <definedName name="Exceso1" localSheetId="2">'[1]7.7.6'!#REF!</definedName>
    <definedName name="Exceso1" localSheetId="8">'[1]7.7.6'!#REF!</definedName>
    <definedName name="Exceso1" localSheetId="15">'[1]7.7.6'!#REF!</definedName>
    <definedName name="Exceso1" localSheetId="19">'[1]7.7.6'!#REF!</definedName>
    <definedName name="Exceso1" localSheetId="24">'[1]7.7.6'!#REF!</definedName>
    <definedName name="Exceso1" localSheetId="25">'[1]7.7.6'!#REF!</definedName>
    <definedName name="Exceso1" localSheetId="27">'[1]7.7.6'!#REF!</definedName>
    <definedName name="Exceso1" localSheetId="32">'[1]7.7.6'!#REF!</definedName>
    <definedName name="Exceso1" localSheetId="33">'[1]7.7.6'!#REF!</definedName>
    <definedName name="Exceso1" localSheetId="34">'[1]7.7.6'!#REF!</definedName>
    <definedName name="Exceso1" localSheetId="41">'[1]7.7.6'!#REF!</definedName>
    <definedName name="Exceso1" localSheetId="42">'[1]7.7.6'!#REF!</definedName>
    <definedName name="Exceso1" localSheetId="57">'[1]7.7.6'!#REF!</definedName>
    <definedName name="Exceso1" localSheetId="58">'[1]7.7.6'!#REF!</definedName>
    <definedName name="Exceso1" localSheetId="62">'[1]7.7.6'!#REF!</definedName>
    <definedName name="Exceso1" localSheetId="65">'[1]7.7.6'!#REF!</definedName>
    <definedName name="Exceso1" localSheetId="66">'[1]7.7.6'!#REF!</definedName>
    <definedName name="Exceso1" localSheetId="69">'[1]7.7.6'!#REF!</definedName>
    <definedName name="Exceso1" localSheetId="63">'[1]7.7.6'!#REF!</definedName>
    <definedName name="Exceso1" localSheetId="64">'[1]7.7.6'!#REF!</definedName>
    <definedName name="Exceso1" localSheetId="80">'[1]7.7.6'!#REF!</definedName>
    <definedName name="Exceso1" localSheetId="84">'[1]7.7.6'!#REF!</definedName>
    <definedName name="Exceso1" localSheetId="97">'[1]7.7.6'!#REF!</definedName>
    <definedName name="Exceso1" localSheetId="98">'[1]7.7.6'!#REF!</definedName>
    <definedName name="Exceso1" localSheetId="100">'[1]7.7.6'!#REF!</definedName>
    <definedName name="Exceso1" localSheetId="99">'[1]7.7.6'!#REF!</definedName>
    <definedName name="Exceso1" localSheetId="104">'[1]7.7.6'!#REF!</definedName>
    <definedName name="Exceso1" localSheetId="109">'[1]7.7.6'!#REF!</definedName>
    <definedName name="Exceso1" localSheetId="93">'[1]7.7.6'!#REF!</definedName>
    <definedName name="Exceso1" localSheetId="141">'[1]7.7.6'!#REF!</definedName>
    <definedName name="Exceso1" localSheetId="142">'[1]7.7.6'!#REF!</definedName>
    <definedName name="Exceso1" localSheetId="143">'[1]7.7.6'!#REF!</definedName>
    <definedName name="Exceso1" localSheetId="144">'[1]7.7.6'!#REF!</definedName>
    <definedName name="Exceso1" localSheetId="140">'[1]7.7.6'!#REF!</definedName>
    <definedName name="Exceso1" localSheetId="147">'[1]7.7.6'!#REF!</definedName>
    <definedName name="Exceso1" localSheetId="145">'[1]7.7.6'!#REF!</definedName>
    <definedName name="Exceso1">'[1]7.7.6'!#REF!</definedName>
    <definedName name="Exceso2" localSheetId="26">'[1]7.7.6'!#REF!</definedName>
    <definedName name="Exceso2" localSheetId="31">'[1]7.7.6'!#REF!</definedName>
    <definedName name="Exceso2" localSheetId="39">'[1]7.7.6'!#REF!</definedName>
    <definedName name="Exceso2" localSheetId="2">'[1]7.7.6'!#REF!</definedName>
    <definedName name="Exceso2" localSheetId="8">'[1]7.7.6'!#REF!</definedName>
    <definedName name="Exceso2" localSheetId="15">'[1]7.7.6'!#REF!</definedName>
    <definedName name="Exceso2" localSheetId="19">'[1]7.7.6'!#REF!</definedName>
    <definedName name="Exceso2" localSheetId="24">'[1]7.7.6'!#REF!</definedName>
    <definedName name="Exceso2" localSheetId="25">'[1]7.7.6'!#REF!</definedName>
    <definedName name="Exceso2" localSheetId="27">'[1]7.7.6'!#REF!</definedName>
    <definedName name="Exceso2" localSheetId="32">'[1]7.7.6'!#REF!</definedName>
    <definedName name="Exceso2" localSheetId="33">'[1]7.7.6'!#REF!</definedName>
    <definedName name="Exceso2" localSheetId="34">'[1]7.7.6'!#REF!</definedName>
    <definedName name="Exceso2" localSheetId="41">'[1]7.7.6'!#REF!</definedName>
    <definedName name="Exceso2" localSheetId="42">'[1]7.7.6'!#REF!</definedName>
    <definedName name="Exceso2" localSheetId="57">'[1]7.7.6'!#REF!</definedName>
    <definedName name="Exceso2" localSheetId="58">'[1]7.7.6'!#REF!</definedName>
    <definedName name="Exceso2" localSheetId="62">'[1]7.7.6'!#REF!</definedName>
    <definedName name="Exceso2" localSheetId="65">'[1]7.7.6'!#REF!</definedName>
    <definedName name="Exceso2" localSheetId="66">'[1]7.7.6'!#REF!</definedName>
    <definedName name="Exceso2" localSheetId="69">'[1]7.7.6'!#REF!</definedName>
    <definedName name="Exceso2" localSheetId="63">'[1]7.7.6'!#REF!</definedName>
    <definedName name="Exceso2" localSheetId="64">'[1]7.7.6'!#REF!</definedName>
    <definedName name="Exceso2" localSheetId="80">'[1]7.7.6'!#REF!</definedName>
    <definedName name="Exceso2" localSheetId="84">'[1]7.7.6'!#REF!</definedName>
    <definedName name="Exceso2" localSheetId="98">'[1]7.7.6'!#REF!</definedName>
    <definedName name="Exceso2" localSheetId="100">'[1]7.7.6'!#REF!</definedName>
    <definedName name="Exceso2" localSheetId="99">'[1]7.7.6'!#REF!</definedName>
    <definedName name="Exceso2" localSheetId="104">'[1]7.7.6'!#REF!</definedName>
    <definedName name="Exceso2" localSheetId="109">'[1]7.7.6'!#REF!</definedName>
    <definedName name="Exceso2" localSheetId="93">'[1]7.7.6'!#REF!</definedName>
    <definedName name="Exceso2" localSheetId="141">'[1]7.7.6'!#REF!</definedName>
    <definedName name="Exceso2" localSheetId="142">'[1]7.7.6'!#REF!</definedName>
    <definedName name="Exceso2" localSheetId="143">'[1]7.7.6'!#REF!</definedName>
    <definedName name="Exceso2" localSheetId="144">'[1]7.7.6'!#REF!</definedName>
    <definedName name="Exceso2" localSheetId="140">'[1]7.7.6'!#REF!</definedName>
    <definedName name="Exceso2" localSheetId="147">'[1]7.7.6'!#REF!</definedName>
    <definedName name="Exceso2" localSheetId="145">'[1]7.7.6'!#REF!</definedName>
    <definedName name="Exceso2">'[1]7.7.6'!#REF!</definedName>
    <definedName name="h">'[1]7.7.6'!$A$1:$AQ$58</definedName>
    <definedName name="Mapa2" localSheetId="1">'[1]7.7.6'!#REF!</definedName>
    <definedName name="Mapa2" localSheetId="66">'[1]7.7.6'!#REF!</definedName>
    <definedName name="Mapa2" localSheetId="141">'[1]7.7.6'!#REF!</definedName>
    <definedName name="Mapa2" localSheetId="142">'[1]7.7.6'!#REF!</definedName>
    <definedName name="Mapa2" localSheetId="143">'[1]7.7.6'!#REF!</definedName>
    <definedName name="Mapa2" localSheetId="144">'[1]7.7.6'!#REF!</definedName>
    <definedName name="Mapa2" localSheetId="140">'[1]7.7.6'!#REF!</definedName>
    <definedName name="Mapa2">'[1]7.7.6'!#REF!</definedName>
    <definedName name="ocho" localSheetId="31">'[1]7.7.6'!#REF!</definedName>
    <definedName name="ocho" localSheetId="2">'[1]7.7.6'!#REF!</definedName>
    <definedName name="ocho" localSheetId="8">'[1]7.7.6'!#REF!</definedName>
    <definedName name="ocho" localSheetId="15">'[1]7.7.6'!#REF!</definedName>
    <definedName name="ocho" localSheetId="19">'[1]7.7.6'!#REF!</definedName>
    <definedName name="ocho" localSheetId="24">'[1]7.7.6'!#REF!</definedName>
    <definedName name="ocho" localSheetId="27">'[1]7.7.6'!#REF!</definedName>
    <definedName name="ocho" localSheetId="32">'[1]7.7.6'!#REF!</definedName>
    <definedName name="ocho" localSheetId="34">'[1]7.7.6'!#REF!</definedName>
    <definedName name="ocho" localSheetId="42">'[1]7.7.6'!#REF!</definedName>
    <definedName name="ocho" localSheetId="65">'[1]7.7.6'!#REF!</definedName>
    <definedName name="ocho" localSheetId="66">'[1]7.7.6'!#REF!</definedName>
    <definedName name="ocho" localSheetId="64">'[1]7.7.6'!#REF!</definedName>
    <definedName name="ocho" localSheetId="80">'[1]7.7.6'!#REF!</definedName>
    <definedName name="ocho" localSheetId="100">'[1]7.7.6'!#REF!</definedName>
    <definedName name="ocho" localSheetId="141">'[1]7.7.6'!#REF!</definedName>
    <definedName name="ocho" localSheetId="142">'[1]7.7.6'!#REF!</definedName>
    <definedName name="ocho" localSheetId="143">'[1]7.7.6'!#REF!</definedName>
    <definedName name="ocho" localSheetId="144">'[1]7.7.6'!#REF!</definedName>
    <definedName name="ocho" localSheetId="140">'[1]7.7.6'!#REF!</definedName>
    <definedName name="ocho" localSheetId="145">'[1]7.7.6'!#REF!</definedName>
    <definedName name="ocho">'[1]7.7.6'!#REF!</definedName>
    <definedName name="Print1">'[1]7.7.6'!$A$1:$AQ$58</definedName>
    <definedName name="Print2" localSheetId="26">'[1]7.7.6'!#REF!</definedName>
    <definedName name="Print2" localSheetId="31">'[1]7.7.6'!#REF!</definedName>
    <definedName name="Print2" localSheetId="39">'[1]7.7.6'!#REF!</definedName>
    <definedName name="Print2" localSheetId="2">'[1]7.7.6'!#REF!</definedName>
    <definedName name="Print2" localSheetId="8">'[1]7.7.6'!#REF!</definedName>
    <definedName name="Print2" localSheetId="15">'[1]7.7.6'!#REF!</definedName>
    <definedName name="Print2" localSheetId="19">'[1]7.7.6'!#REF!</definedName>
    <definedName name="Print2" localSheetId="24">'[1]7.7.6'!#REF!</definedName>
    <definedName name="Print2" localSheetId="25">'[1]7.7.6'!#REF!</definedName>
    <definedName name="Print2" localSheetId="27">'[1]7.7.6'!#REF!</definedName>
    <definedName name="Print2" localSheetId="32">'[1]7.7.6'!#REF!</definedName>
    <definedName name="Print2" localSheetId="33">'[1]7.7.6'!#REF!</definedName>
    <definedName name="Print2" localSheetId="34">'[1]7.7.6'!#REF!</definedName>
    <definedName name="Print2" localSheetId="41">'[1]7.7.6'!#REF!</definedName>
    <definedName name="Print2" localSheetId="42">'[1]7.7.6'!#REF!</definedName>
    <definedName name="Print2" localSheetId="57">'[1]7.7.6'!#REF!</definedName>
    <definedName name="Print2" localSheetId="58">'[1]7.7.6'!#REF!</definedName>
    <definedName name="Print2" localSheetId="62">'[1]7.7.6'!#REF!</definedName>
    <definedName name="Print2" localSheetId="65">'[1]7.7.6'!#REF!</definedName>
    <definedName name="Print2" localSheetId="66">'[1]7.7.6'!#REF!</definedName>
    <definedName name="Print2" localSheetId="69">'[1]7.7.6'!#REF!</definedName>
    <definedName name="Print2" localSheetId="63">'[1]7.7.6'!#REF!</definedName>
    <definedName name="Print2" localSheetId="64">'[1]7.7.6'!#REF!</definedName>
    <definedName name="Print2" localSheetId="80">'[1]7.7.6'!#REF!</definedName>
    <definedName name="Print2" localSheetId="84">'[1]7.7.6'!#REF!</definedName>
    <definedName name="Print2" localSheetId="97">'[1]7.7.6'!#REF!</definedName>
    <definedName name="Print2" localSheetId="98">'[1]7.7.6'!#REF!</definedName>
    <definedName name="Print2" localSheetId="100">'[1]7.7.6'!#REF!</definedName>
    <definedName name="Print2" localSheetId="99">'[1]7.7.6'!#REF!</definedName>
    <definedName name="Print2" localSheetId="104">'[1]7.7.6'!#REF!</definedName>
    <definedName name="Print2" localSheetId="109">'[1]7.7.6'!#REF!</definedName>
    <definedName name="Print2" localSheetId="93">'[1]7.7.6'!#REF!</definedName>
    <definedName name="Print2" localSheetId="141">'[1]7.7.6'!#REF!</definedName>
    <definedName name="Print2" localSheetId="142">'[1]7.7.6'!#REF!</definedName>
    <definedName name="Print2" localSheetId="143">'[1]7.7.6'!#REF!</definedName>
    <definedName name="Print2" localSheetId="144">'[1]7.7.6'!#REF!</definedName>
    <definedName name="Print2" localSheetId="140">'[1]7.7.6'!#REF!</definedName>
    <definedName name="Print2" localSheetId="147">'[1]7.7.6'!#REF!</definedName>
    <definedName name="Print2" localSheetId="145">'[1]7.7.6'!#REF!</definedName>
    <definedName name="Print2">'[1]7.7.6'!#REF!</definedName>
    <definedName name="Print3" localSheetId="66">'[1]7.7.6'!#REF!</definedName>
    <definedName name="Print3" localSheetId="80">'[1]7.7.6'!#REF!</definedName>
    <definedName name="Print3" localSheetId="100">'[1]7.7.6'!#REF!</definedName>
    <definedName name="Print3" localSheetId="141">'[1]7.7.6'!#REF!</definedName>
    <definedName name="Print3" localSheetId="142">'[1]7.7.6'!#REF!</definedName>
    <definedName name="Print3" localSheetId="143">'[1]7.7.6'!#REF!</definedName>
    <definedName name="Print3" localSheetId="144">'[1]7.7.6'!#REF!</definedName>
    <definedName name="Print3" localSheetId="140">'[1]7.7.6'!#REF!</definedName>
    <definedName name="Print3">'[1]7.7.6'!#REF!</definedName>
    <definedName name="RepFSS">'[1]7.7.6'!$T$1:$Y$57</definedName>
    <definedName name="s">'[1]7.7.6'!$A$1:$AQ$58</definedName>
    <definedName name="srl" localSheetId="2">'[1]7.7.6'!#REF!</definedName>
    <definedName name="srl" localSheetId="8">'[1]7.7.6'!#REF!</definedName>
    <definedName name="srl" localSheetId="15">'[1]7.7.6'!#REF!</definedName>
    <definedName name="srl" localSheetId="19">'[1]7.7.6'!#REF!</definedName>
    <definedName name="srl" localSheetId="27">'[1]7.7.6'!#REF!</definedName>
    <definedName name="srl" localSheetId="34">'[1]7.7.6'!#REF!</definedName>
    <definedName name="srl" localSheetId="42">'[1]7.7.6'!#REF!</definedName>
    <definedName name="srl" localSheetId="65">'[1]7.7.6'!#REF!</definedName>
    <definedName name="srl" localSheetId="66">'[1]7.7.6'!#REF!</definedName>
    <definedName name="srl" localSheetId="64">'[1]7.7.6'!#REF!</definedName>
    <definedName name="srl" localSheetId="80">'[1]7.7.6'!#REF!</definedName>
    <definedName name="srl" localSheetId="100">'[1]7.7.6'!#REF!</definedName>
    <definedName name="srl" localSheetId="141">'[1]7.7.6'!#REF!</definedName>
    <definedName name="srl" localSheetId="142">'[1]7.7.6'!#REF!</definedName>
    <definedName name="srl" localSheetId="143">'[1]7.7.6'!#REF!</definedName>
    <definedName name="srl" localSheetId="144">'[1]7.7.6'!#REF!</definedName>
    <definedName name="srl" localSheetId="140">'[1]7.7.6'!#REF!</definedName>
    <definedName name="srl" localSheetId="145">'[1]7.7.6'!#REF!</definedName>
    <definedName name="srl">'[1]7.7.6'!#REF!</definedName>
    <definedName name="SVDS" localSheetId="2">'[1]7.7.6'!#REF!</definedName>
    <definedName name="SVDS" localSheetId="8">'[1]7.7.6'!#REF!</definedName>
    <definedName name="SVDS" localSheetId="15">'[1]7.7.6'!#REF!</definedName>
    <definedName name="SVDS" localSheetId="19">'[1]7.7.6'!#REF!</definedName>
    <definedName name="SVDS" localSheetId="27">'[1]7.7.6'!#REF!</definedName>
    <definedName name="SVDS" localSheetId="34">'[1]7.7.6'!#REF!</definedName>
    <definedName name="SVDS" localSheetId="42">'[1]7.7.6'!#REF!</definedName>
    <definedName name="SVDS" localSheetId="65">'[1]7.7.6'!#REF!</definedName>
    <definedName name="SVDS" localSheetId="66">'[1]7.7.6'!#REF!</definedName>
    <definedName name="SVDS" localSheetId="64">'[1]7.7.6'!#REF!</definedName>
    <definedName name="SVDS" localSheetId="80">'[1]7.7.6'!#REF!</definedName>
    <definedName name="SVDS" localSheetId="100">'[1]7.7.6'!#REF!</definedName>
    <definedName name="SVDS" localSheetId="109">'[1]7.7.6'!#REF!</definedName>
    <definedName name="SVDS" localSheetId="141">'[1]7.7.6'!#REF!</definedName>
    <definedName name="SVDS" localSheetId="142">'[1]7.7.6'!#REF!</definedName>
    <definedName name="SVDS" localSheetId="143">'[1]7.7.6'!#REF!</definedName>
    <definedName name="SVDS" localSheetId="144">'[1]7.7.6'!#REF!</definedName>
    <definedName name="SVDS" localSheetId="140">'[1]7.7.6'!#REF!</definedName>
    <definedName name="SVDS" localSheetId="145">'[1]7.7.6'!#REF!</definedName>
    <definedName name="SVDS">'[1]7.7.6'!#REF!</definedName>
    <definedName name="Totales">'[1]7.7.6'!$A$1:$AP$58</definedName>
  </definedNames>
  <calcPr calcId="162913"/>
  <extLst>
    <ext xmlns:x15="http://schemas.microsoft.com/office/spreadsheetml/2010/11/main" uri="{FCE2AD5D-F65C-4FA6-A056-5C36A1767C68}">
      <x15:dataModel>
        <x15:modelTables>
          <x15:modelTable id="Rango-f3fe59bc-c8f1-4bec-80e6-b344c09d9773" name="Rango" connection="WorksheetConnection_III.5.15.Afil. SVDSxprov.!$A$3:$F$60"/>
        </x15:modelTables>
      </x15:dataModel>
    </ext>
  </extLst>
</workbook>
</file>

<file path=xl/calcChain.xml><?xml version="1.0" encoding="utf-8"?>
<calcChain xmlns="http://schemas.openxmlformats.org/spreadsheetml/2006/main">
  <c r="D18" i="332" l="1"/>
  <c r="H13" i="332" l="1"/>
  <c r="H16" i="332"/>
  <c r="E6" i="332"/>
  <c r="E7" i="332"/>
  <c r="E8" i="332"/>
  <c r="H8" i="332" s="1"/>
  <c r="E9" i="332"/>
  <c r="H9" i="332" s="1"/>
  <c r="E10" i="332"/>
  <c r="H10" i="332" s="1"/>
  <c r="E11" i="332"/>
  <c r="H11" i="332" s="1"/>
  <c r="E12" i="332"/>
  <c r="H12" i="332" s="1"/>
  <c r="E13" i="332"/>
  <c r="E14" i="332"/>
  <c r="H14" i="332" s="1"/>
  <c r="E15" i="332"/>
  <c r="H15" i="332" s="1"/>
  <c r="E16" i="332"/>
  <c r="E17" i="332"/>
  <c r="H17" i="332" s="1"/>
  <c r="E18" i="332"/>
  <c r="H18" i="332" s="1"/>
  <c r="E5" i="332"/>
  <c r="E4" i="332"/>
  <c r="E13" i="287"/>
  <c r="E14" i="287"/>
  <c r="E15" i="287"/>
  <c r="E16" i="287"/>
  <c r="E17" i="287"/>
  <c r="J4" i="459" l="1"/>
  <c r="J5" i="459"/>
  <c r="J6" i="459"/>
  <c r="B7" i="459"/>
  <c r="C7" i="459"/>
  <c r="J7" i="459" s="1"/>
  <c r="D7" i="459"/>
  <c r="E7" i="459"/>
  <c r="F7" i="459"/>
  <c r="G7" i="459"/>
  <c r="H7" i="459"/>
  <c r="I7" i="459"/>
  <c r="B13" i="392" l="1"/>
  <c r="K6" i="29"/>
  <c r="K7" i="29"/>
  <c r="K8" i="29"/>
  <c r="K9" i="29"/>
  <c r="K10" i="29"/>
  <c r="K11" i="29"/>
  <c r="E4" i="385" l="1"/>
  <c r="E5" i="385"/>
  <c r="E6" i="385"/>
  <c r="E7" i="385"/>
  <c r="E8" i="385"/>
  <c r="E9" i="385"/>
  <c r="E12" i="385"/>
  <c r="E13" i="385"/>
  <c r="E14" i="385"/>
  <c r="E15" i="385"/>
  <c r="F14" i="377"/>
  <c r="M16" i="404" l="1"/>
  <c r="M15" i="404"/>
  <c r="P9" i="404"/>
  <c r="P10" i="404"/>
  <c r="P8" i="404"/>
  <c r="P19" i="335"/>
  <c r="I7" i="466"/>
  <c r="J6" i="466"/>
  <c r="J3" i="466" l="1"/>
  <c r="J4" i="465" l="1"/>
  <c r="J5" i="465"/>
  <c r="J6" i="465"/>
  <c r="J7" i="465"/>
  <c r="J8" i="465"/>
  <c r="I9" i="465"/>
  <c r="J4" i="466"/>
  <c r="J5" i="466"/>
  <c r="C15" i="242"/>
  <c r="D15" i="242"/>
  <c r="E15" i="242"/>
  <c r="F15" i="242"/>
  <c r="G15" i="242"/>
  <c r="B15" i="242"/>
  <c r="H14" i="242"/>
  <c r="I14" i="242" s="1"/>
  <c r="G14" i="241"/>
  <c r="I14" i="241" s="1"/>
  <c r="E15" i="241"/>
  <c r="D15" i="241"/>
  <c r="C15" i="241"/>
  <c r="B15" i="241"/>
  <c r="C15" i="214"/>
  <c r="D15" i="214"/>
  <c r="E15" i="214"/>
  <c r="B15" i="214"/>
  <c r="F14" i="214"/>
  <c r="G14" i="214" s="1"/>
  <c r="C15" i="240"/>
  <c r="B15" i="240"/>
  <c r="D14" i="240"/>
  <c r="E14" i="240" s="1"/>
  <c r="D15" i="239"/>
  <c r="E15" i="239" s="1"/>
  <c r="C16" i="239"/>
  <c r="B16" i="239"/>
  <c r="B15" i="238"/>
  <c r="F13" i="236"/>
  <c r="H4" i="235"/>
  <c r="H14" i="233"/>
  <c r="I14" i="233" s="1"/>
  <c r="C15" i="233"/>
  <c r="D15" i="233"/>
  <c r="E15" i="233"/>
  <c r="F15" i="233"/>
  <c r="G15" i="233"/>
  <c r="B15" i="233"/>
  <c r="D15" i="232"/>
  <c r="E15" i="232"/>
  <c r="F15" i="232"/>
  <c r="G15" i="232"/>
  <c r="C15" i="232"/>
  <c r="B15" i="232"/>
  <c r="H14" i="232"/>
  <c r="J14" i="232" s="1"/>
  <c r="D15" i="231"/>
  <c r="E15" i="231"/>
  <c r="C15" i="231"/>
  <c r="B15" i="231"/>
  <c r="F14" i="231"/>
  <c r="H14" i="231" s="1"/>
  <c r="D14" i="229"/>
  <c r="F14" i="229" s="1"/>
  <c r="C15" i="229"/>
  <c r="B15" i="229"/>
  <c r="B14" i="230"/>
  <c r="N14" i="227"/>
  <c r="M14" i="227"/>
  <c r="L14" i="227"/>
  <c r="K14" i="227"/>
  <c r="J14" i="227"/>
  <c r="C15" i="227"/>
  <c r="D15" i="227"/>
  <c r="E15" i="227"/>
  <c r="F15" i="227"/>
  <c r="H15" i="227" s="1"/>
  <c r="G15" i="227"/>
  <c r="B15" i="227"/>
  <c r="G14" i="227"/>
  <c r="U14" i="227" s="1"/>
  <c r="F14" i="227"/>
  <c r="E14" i="227"/>
  <c r="S14" i="227" s="1"/>
  <c r="D14" i="227"/>
  <c r="C14" i="227"/>
  <c r="B14" i="227"/>
  <c r="P14" i="227" s="1"/>
  <c r="B15" i="225"/>
  <c r="D15" i="225" s="1"/>
  <c r="F15" i="225" s="1"/>
  <c r="C15" i="225"/>
  <c r="K15" i="225" s="1"/>
  <c r="I15" i="225"/>
  <c r="C15" i="223"/>
  <c r="K15" i="223" s="1"/>
  <c r="B15" i="223"/>
  <c r="G15" i="223"/>
  <c r="I15" i="223"/>
  <c r="G18" i="228"/>
  <c r="I18" i="228" s="1"/>
  <c r="C19" i="228"/>
  <c r="D19" i="228"/>
  <c r="E19" i="228"/>
  <c r="F19" i="228"/>
  <c r="B19" i="228"/>
  <c r="C19" i="226"/>
  <c r="D19" i="226"/>
  <c r="E19" i="226"/>
  <c r="F19" i="226"/>
  <c r="B19" i="226"/>
  <c r="H18" i="226"/>
  <c r="I18" i="226" s="1"/>
  <c r="D18" i="224"/>
  <c r="F18" i="224" s="1"/>
  <c r="C19" i="224"/>
  <c r="B19" i="224"/>
  <c r="C18" i="215"/>
  <c r="B18" i="215"/>
  <c r="C19" i="219"/>
  <c r="D19" i="219"/>
  <c r="B19" i="219"/>
  <c r="C19" i="222"/>
  <c r="B19" i="222"/>
  <c r="E18" i="222"/>
  <c r="G18" i="222" s="1"/>
  <c r="E18" i="219"/>
  <c r="G18" i="219" s="1"/>
  <c r="K18" i="217"/>
  <c r="K14" i="241" l="1"/>
  <c r="J14" i="241"/>
  <c r="H14" i="241"/>
  <c r="C14" i="238"/>
  <c r="D14" i="238" s="1"/>
  <c r="H14" i="227"/>
  <c r="Q14" i="227"/>
  <c r="R14" i="227"/>
  <c r="T14" i="227"/>
  <c r="C13" i="230"/>
  <c r="D13" i="230" s="1"/>
  <c r="N14" i="242"/>
  <c r="M14" i="242"/>
  <c r="L14" i="242"/>
  <c r="K14" i="242"/>
  <c r="J14" i="242"/>
  <c r="J14" i="214"/>
  <c r="I14" i="214"/>
  <c r="H14" i="214"/>
  <c r="F14" i="240"/>
  <c r="F15" i="239"/>
  <c r="N14" i="233"/>
  <c r="M14" i="233"/>
  <c r="L14" i="233"/>
  <c r="K14" i="233"/>
  <c r="J14" i="233"/>
  <c r="I14" i="232"/>
  <c r="N14" i="232"/>
  <c r="M14" i="232"/>
  <c r="L14" i="232"/>
  <c r="K14" i="232"/>
  <c r="G14" i="231"/>
  <c r="J14" i="231"/>
  <c r="I14" i="231"/>
  <c r="E14" i="229"/>
  <c r="O14" i="227"/>
  <c r="J15" i="225"/>
  <c r="E15" i="225"/>
  <c r="D15" i="223"/>
  <c r="H18" i="228"/>
  <c r="L18" i="228"/>
  <c r="K18" i="228"/>
  <c r="J18" i="228"/>
  <c r="N18" i="226"/>
  <c r="M18" i="226"/>
  <c r="L18" i="226"/>
  <c r="K18" i="226"/>
  <c r="J18" i="226"/>
  <c r="E18" i="224"/>
  <c r="F18" i="222"/>
  <c r="F18" i="219"/>
  <c r="H18" i="219"/>
  <c r="L18" i="217"/>
  <c r="M18" i="217"/>
  <c r="N18" i="217"/>
  <c r="O18" i="217"/>
  <c r="P18" i="217"/>
  <c r="Q18" i="217"/>
  <c r="R18" i="217"/>
  <c r="S18" i="217"/>
  <c r="T18" i="217"/>
  <c r="D19" i="217"/>
  <c r="E19" i="217"/>
  <c r="F19" i="217"/>
  <c r="G19" i="217"/>
  <c r="H19" i="217"/>
  <c r="I19" i="217"/>
  <c r="J19" i="217"/>
  <c r="C19" i="217"/>
  <c r="B19" i="217"/>
  <c r="D17" i="215"/>
  <c r="E21" i="282"/>
  <c r="F21" i="282" s="1"/>
  <c r="F22" i="282" s="1"/>
  <c r="D22" i="282"/>
  <c r="C22" i="282"/>
  <c r="B22" i="282"/>
  <c r="C15" i="412"/>
  <c r="D15" i="412"/>
  <c r="B15" i="412"/>
  <c r="E14" i="412"/>
  <c r="E15" i="412" s="1"/>
  <c r="B14" i="425"/>
  <c r="B13" i="425"/>
  <c r="H16" i="79"/>
  <c r="G16" i="79"/>
  <c r="E16" i="79"/>
  <c r="B20" i="78"/>
  <c r="D20" i="78"/>
  <c r="F20" i="78"/>
  <c r="H19" i="78"/>
  <c r="E19" i="78" s="1"/>
  <c r="D20" i="395"/>
  <c r="D17" i="283"/>
  <c r="E17" i="283" s="1"/>
  <c r="B18" i="283"/>
  <c r="E18" i="283" s="1"/>
  <c r="D18" i="283"/>
  <c r="C17" i="283"/>
  <c r="G19" i="444"/>
  <c r="H19" i="444"/>
  <c r="K4" i="29"/>
  <c r="B12" i="29"/>
  <c r="C12" i="29"/>
  <c r="D12" i="29"/>
  <c r="E12" i="29"/>
  <c r="F12" i="29"/>
  <c r="G12" i="29"/>
  <c r="H12" i="29"/>
  <c r="J12" i="29"/>
  <c r="I8" i="448"/>
  <c r="J8" i="448" s="1"/>
  <c r="I9" i="448"/>
  <c r="J9" i="448" s="1"/>
  <c r="I10" i="448"/>
  <c r="J10" i="448" s="1"/>
  <c r="I11" i="448"/>
  <c r="J11" i="448" s="1"/>
  <c r="I12" i="448"/>
  <c r="J12" i="448" s="1"/>
  <c r="I13" i="448"/>
  <c r="J13" i="448" s="1"/>
  <c r="I14" i="448"/>
  <c r="J14" i="448" s="1"/>
  <c r="I15" i="448"/>
  <c r="J15" i="448" s="1"/>
  <c r="I16" i="448"/>
  <c r="J16" i="448" s="1"/>
  <c r="I17" i="448"/>
  <c r="J17" i="448" s="1"/>
  <c r="I18" i="448"/>
  <c r="J18" i="448" s="1"/>
  <c r="I19" i="448"/>
  <c r="J19" i="448" s="1"/>
  <c r="E8" i="448"/>
  <c r="E9" i="448"/>
  <c r="E10" i="448"/>
  <c r="E11" i="448"/>
  <c r="E12" i="448"/>
  <c r="E13" i="448"/>
  <c r="E14" i="448"/>
  <c r="E15" i="448"/>
  <c r="E16" i="448"/>
  <c r="E17" i="448"/>
  <c r="E18" i="448"/>
  <c r="E19" i="448"/>
  <c r="B16" i="447"/>
  <c r="D3" i="74"/>
  <c r="D4" i="74"/>
  <c r="D5" i="74"/>
  <c r="D6" i="74"/>
  <c r="D7" i="74"/>
  <c r="D8" i="74"/>
  <c r="D9" i="74"/>
  <c r="D10" i="74"/>
  <c r="D11" i="74"/>
  <c r="D12" i="74"/>
  <c r="D13" i="74"/>
  <c r="D15" i="74"/>
  <c r="D14" i="74"/>
  <c r="B20" i="72"/>
  <c r="C20" i="72"/>
  <c r="B6" i="177"/>
  <c r="E15" i="223" l="1"/>
  <c r="D20" i="72"/>
  <c r="F15" i="223"/>
  <c r="E17" i="215"/>
  <c r="F17" i="215"/>
  <c r="E22" i="282"/>
  <c r="G21" i="282"/>
  <c r="G22" i="282" s="1"/>
  <c r="G19" i="78"/>
  <c r="C19" i="78"/>
  <c r="K5" i="29"/>
  <c r="K12" i="29" s="1"/>
  <c r="I12" i="29"/>
  <c r="M23" i="451" l="1"/>
  <c r="C5" i="450"/>
  <c r="C6" i="450"/>
  <c r="C7" i="450"/>
  <c r="C8" i="450"/>
  <c r="C9" i="450"/>
  <c r="C10" i="450"/>
  <c r="C11" i="450"/>
  <c r="C12" i="450"/>
  <c r="C13" i="450"/>
  <c r="C14" i="450"/>
  <c r="C15" i="450"/>
  <c r="C16" i="450"/>
  <c r="C17" i="450"/>
  <c r="C18" i="450"/>
  <c r="C19" i="450"/>
  <c r="C20" i="450"/>
  <c r="C21" i="450"/>
  <c r="C22" i="450"/>
  <c r="C23" i="450"/>
  <c r="C24" i="450"/>
  <c r="C25" i="450"/>
  <c r="C26" i="450"/>
  <c r="C27" i="450"/>
  <c r="C28" i="450"/>
  <c r="C29" i="450"/>
  <c r="C30" i="450"/>
  <c r="C31" i="450"/>
  <c r="C32" i="450"/>
  <c r="C4" i="450"/>
  <c r="D33" i="450"/>
  <c r="B16" i="54"/>
  <c r="I3" i="391"/>
  <c r="J4" i="391"/>
  <c r="J5" i="391"/>
  <c r="J6" i="391"/>
  <c r="J7" i="391"/>
  <c r="J8" i="391"/>
  <c r="I9" i="391"/>
  <c r="B19" i="445" l="1"/>
  <c r="D19" i="445"/>
  <c r="E19" i="445"/>
  <c r="C20" i="445"/>
  <c r="F20" i="401"/>
  <c r="C21" i="401"/>
  <c r="D21" i="401"/>
  <c r="E21" i="401"/>
  <c r="B21" i="401"/>
  <c r="C21" i="400"/>
  <c r="B21" i="400"/>
  <c r="D19" i="400"/>
  <c r="D20" i="400"/>
  <c r="F19" i="445" l="1"/>
  <c r="H19" i="445" s="1"/>
  <c r="L21" i="449"/>
  <c r="N21" i="449"/>
  <c r="K21" i="449"/>
  <c r="G21" i="449"/>
  <c r="H22" i="449"/>
  <c r="I22" i="449"/>
  <c r="J22" i="449"/>
  <c r="C22" i="449"/>
  <c r="D22" i="449"/>
  <c r="E22" i="449"/>
  <c r="F22" i="449"/>
  <c r="B22" i="449"/>
  <c r="E18" i="389"/>
  <c r="D18" i="389"/>
  <c r="D17" i="386"/>
  <c r="M21" i="449" l="1"/>
  <c r="D15" i="385"/>
  <c r="D9" i="385"/>
  <c r="D13" i="385"/>
  <c r="D14" i="385"/>
  <c r="B19" i="384" l="1"/>
  <c r="M19" i="384" s="1"/>
  <c r="C19" i="384"/>
  <c r="D19" i="384"/>
  <c r="E19" i="384"/>
  <c r="F19" i="384"/>
  <c r="G19" i="384"/>
  <c r="H19" i="384"/>
  <c r="I19" i="384"/>
  <c r="J19" i="384"/>
  <c r="K19" i="384"/>
  <c r="L19" i="384"/>
  <c r="N19" i="384"/>
  <c r="O19" i="384"/>
  <c r="P19" i="384"/>
  <c r="Q19" i="384"/>
  <c r="R19" i="384"/>
  <c r="O20" i="383"/>
  <c r="P20" i="383"/>
  <c r="Q20" i="383"/>
  <c r="N20" i="383"/>
  <c r="R19" i="383"/>
  <c r="R20" i="383" s="1"/>
  <c r="M19" i="383"/>
  <c r="C20" i="383"/>
  <c r="D20" i="383"/>
  <c r="E20" i="383"/>
  <c r="F20" i="383"/>
  <c r="G20" i="383"/>
  <c r="H20" i="383"/>
  <c r="I20" i="383"/>
  <c r="J20" i="383"/>
  <c r="K20" i="383"/>
  <c r="L20" i="383"/>
  <c r="B20" i="383"/>
  <c r="R18" i="382"/>
  <c r="M18" i="382"/>
  <c r="O19" i="382"/>
  <c r="N19" i="382"/>
  <c r="D19" i="382"/>
  <c r="E19" i="382"/>
  <c r="F19" i="382"/>
  <c r="H19" i="382"/>
  <c r="C19" i="382"/>
  <c r="B19" i="382"/>
  <c r="S18" i="382" l="1"/>
  <c r="S19" i="383"/>
  <c r="S20" i="383" s="1"/>
  <c r="B19" i="381" l="1"/>
  <c r="D21" i="380"/>
  <c r="G21" i="380"/>
  <c r="L17" i="379"/>
  <c r="M17" i="379"/>
  <c r="G17" i="379"/>
  <c r="J17" i="379" s="1"/>
  <c r="B17" i="379"/>
  <c r="F17" i="379" s="1"/>
  <c r="C16" i="374"/>
  <c r="E16" i="374" s="1"/>
  <c r="E17" i="379" l="1"/>
  <c r="K17" i="379"/>
  <c r="D19" i="407"/>
  <c r="C20" i="349"/>
  <c r="B13" i="377"/>
  <c r="G13" i="377" s="1"/>
  <c r="H16" i="435"/>
  <c r="E16" i="435"/>
  <c r="I16" i="435" s="1"/>
  <c r="E15" i="435"/>
  <c r="C18" i="431"/>
  <c r="D18" i="431"/>
  <c r="E17" i="431"/>
  <c r="D17" i="431"/>
  <c r="E15" i="433"/>
  <c r="D15" i="433"/>
  <c r="H17" i="342"/>
  <c r="E17" i="342"/>
  <c r="F17" i="342" s="1"/>
  <c r="I16" i="434"/>
  <c r="J16" i="434" s="1"/>
  <c r="E16" i="434"/>
  <c r="Q17" i="341"/>
  <c r="G17" i="342" l="1"/>
  <c r="G15" i="338"/>
  <c r="I14" i="402"/>
  <c r="I16" i="427"/>
  <c r="J16" i="427" s="1"/>
  <c r="G17" i="332"/>
  <c r="K16" i="427" l="1"/>
  <c r="F17" i="332"/>
  <c r="F16" i="287"/>
  <c r="P14" i="335"/>
  <c r="P13" i="335"/>
  <c r="O10" i="404"/>
  <c r="O9" i="404"/>
  <c r="O8" i="404"/>
  <c r="M10" i="404"/>
  <c r="M9" i="404"/>
  <c r="M8" i="404"/>
  <c r="M7" i="404" s="1"/>
  <c r="M6" i="404"/>
  <c r="G16" i="287" l="1"/>
  <c r="H16" i="287"/>
  <c r="N11" i="404"/>
  <c r="I14" i="335" l="1"/>
  <c r="O7" i="404" s="1"/>
  <c r="E14" i="335"/>
  <c r="C17" i="334" l="1"/>
  <c r="C14" i="225" l="1"/>
  <c r="B14" i="225"/>
  <c r="G14" i="223"/>
  <c r="C14" i="467" l="1"/>
  <c r="C13" i="467"/>
  <c r="A5" i="467"/>
  <c r="A6" i="467"/>
  <c r="A7" i="467"/>
  <c r="A8" i="467"/>
  <c r="A9" i="467"/>
  <c r="A10" i="467"/>
  <c r="A11" i="467"/>
  <c r="A12" i="467"/>
  <c r="A13" i="467"/>
  <c r="A4" i="467"/>
  <c r="C6" i="467"/>
  <c r="C7" i="467"/>
  <c r="C8" i="467"/>
  <c r="C9" i="467"/>
  <c r="C10" i="467"/>
  <c r="C11" i="467"/>
  <c r="C12" i="467"/>
  <c r="C5" i="467"/>
  <c r="J24" i="451" l="1"/>
  <c r="K24" i="451"/>
  <c r="L24" i="451"/>
  <c r="E33" i="450" l="1"/>
  <c r="H3" i="391"/>
  <c r="I17" i="446" l="1"/>
  <c r="I21" i="446"/>
  <c r="I30" i="446"/>
  <c r="I34" i="446"/>
  <c r="I15" i="446"/>
  <c r="I12" i="446"/>
  <c r="I25" i="446"/>
  <c r="I6" i="446"/>
  <c r="I9" i="446"/>
  <c r="I33" i="446"/>
  <c r="I19" i="446"/>
  <c r="I26" i="446"/>
  <c r="I31" i="446"/>
  <c r="I29" i="446"/>
  <c r="I13" i="446"/>
  <c r="I4" i="446"/>
  <c r="I32" i="446"/>
  <c r="I18" i="446"/>
  <c r="I22" i="446"/>
  <c r="I3" i="446"/>
  <c r="I5" i="446"/>
  <c r="I24" i="446"/>
  <c r="I14" i="446"/>
  <c r="I8" i="446"/>
  <c r="I28" i="446"/>
  <c r="I27" i="446"/>
  <c r="I16" i="446"/>
  <c r="I20" i="446"/>
  <c r="I11" i="446"/>
  <c r="I35" i="446"/>
  <c r="I23" i="446"/>
  <c r="I10" i="446"/>
  <c r="O2" i="404" l="1"/>
  <c r="N2" i="404"/>
  <c r="N48" i="404" l="1"/>
  <c r="N47" i="404"/>
  <c r="N46" i="404"/>
  <c r="N45" i="404"/>
  <c r="N44" i="404"/>
  <c r="N43" i="404"/>
  <c r="C14" i="223" l="1"/>
  <c r="B14" i="223"/>
  <c r="J15" i="223" s="1"/>
  <c r="J36" i="452"/>
  <c r="B15" i="447" l="1"/>
  <c r="C17" i="374" l="1"/>
  <c r="P22" i="335" l="1"/>
  <c r="O13" i="398" l="1"/>
  <c r="N14" i="398"/>
  <c r="E17" i="399" l="1"/>
  <c r="G13" i="241" l="1"/>
  <c r="B11" i="393"/>
  <c r="C9" i="393" s="1"/>
  <c r="C7" i="393" l="1"/>
  <c r="C19" i="72"/>
  <c r="B19" i="72"/>
  <c r="M7" i="451"/>
  <c r="H36" i="446"/>
  <c r="B36" i="446"/>
  <c r="C36" i="446"/>
  <c r="D36" i="446"/>
  <c r="E36" i="446"/>
  <c r="F36" i="446"/>
  <c r="G36" i="446"/>
  <c r="I7" i="446"/>
  <c r="I36" i="446" s="1"/>
  <c r="C16" i="432" l="1"/>
  <c r="K30" i="452" l="1"/>
  <c r="K14" i="452"/>
  <c r="K23" i="452"/>
  <c r="K21" i="452"/>
  <c r="K31" i="452"/>
  <c r="K20" i="452"/>
  <c r="K11" i="452"/>
  <c r="K33" i="452"/>
  <c r="K18" i="452"/>
  <c r="K28" i="452"/>
  <c r="K4" i="452"/>
  <c r="K15" i="452"/>
  <c r="K34" i="452"/>
  <c r="K32" i="452"/>
  <c r="K8" i="452"/>
  <c r="K12" i="452"/>
  <c r="K19" i="452"/>
  <c r="K16" i="452"/>
  <c r="K27" i="452"/>
  <c r="K17" i="452"/>
  <c r="K9" i="452"/>
  <c r="K26" i="452"/>
  <c r="K25" i="452"/>
  <c r="K10" i="452"/>
  <c r="K35" i="452"/>
  <c r="K22" i="452"/>
  <c r="K5" i="452"/>
  <c r="K29" i="452"/>
  <c r="K7" i="452"/>
  <c r="K13" i="452"/>
  <c r="C4" i="467" l="1"/>
  <c r="B7" i="396"/>
  <c r="B18" i="384" l="1"/>
  <c r="C18" i="384"/>
  <c r="G18" i="384"/>
  <c r="I18" i="384"/>
  <c r="H18" i="78" l="1"/>
  <c r="J36" i="444" l="1"/>
  <c r="J16" i="54" l="1"/>
  <c r="B14" i="273" l="1"/>
  <c r="B16" i="348" l="1"/>
  <c r="B9" i="179" l="1"/>
  <c r="B3" i="177" s="1"/>
  <c r="M17" i="382" l="1"/>
  <c r="B18" i="379" l="1"/>
  <c r="G17" i="228" l="1"/>
  <c r="B5" i="386" l="1"/>
  <c r="B6" i="386"/>
  <c r="B7" i="386"/>
  <c r="B8" i="386"/>
  <c r="B9" i="386"/>
  <c r="B10" i="386"/>
  <c r="B11" i="386"/>
  <c r="B12" i="386"/>
  <c r="N15" i="227" s="1"/>
  <c r="B13" i="386"/>
  <c r="B14" i="386"/>
  <c r="B15" i="386"/>
  <c r="B16" i="386"/>
  <c r="B17" i="386"/>
  <c r="D18" i="386"/>
  <c r="M18" i="383"/>
  <c r="L15" i="227" l="1"/>
  <c r="S15" i="227" s="1"/>
  <c r="M15" i="227"/>
  <c r="K15" i="227"/>
  <c r="R15" i="227" s="1"/>
  <c r="U15" i="227"/>
  <c r="T15" i="227" l="1"/>
  <c r="I14" i="225"/>
  <c r="L4" i="274" l="1"/>
  <c r="H5" i="78" l="1"/>
  <c r="E19" i="444"/>
  <c r="E5" i="78" l="1"/>
  <c r="G5" i="78"/>
  <c r="C5" i="78"/>
  <c r="A19" i="72"/>
  <c r="D19" i="72" l="1"/>
  <c r="D9" i="391"/>
  <c r="E9" i="391"/>
  <c r="F9" i="391"/>
  <c r="H9" i="391"/>
  <c r="C9" i="391"/>
  <c r="F19" i="401"/>
  <c r="B14" i="272" l="1"/>
  <c r="E18" i="342"/>
  <c r="B14" i="336" l="1"/>
  <c r="D7" i="466" l="1"/>
  <c r="E7" i="466"/>
  <c r="F7" i="466"/>
  <c r="H7" i="466"/>
  <c r="C7" i="466"/>
  <c r="G7" i="466" l="1"/>
  <c r="G13" i="236" l="1"/>
  <c r="G12" i="235"/>
  <c r="C5" i="392" l="1"/>
  <c r="C8" i="392"/>
  <c r="C11" i="392"/>
  <c r="C7" i="392"/>
  <c r="C12" i="392"/>
  <c r="B7" i="177" l="1"/>
  <c r="C4" i="177" s="1"/>
  <c r="M6" i="396" l="1"/>
  <c r="M4" i="396"/>
  <c r="B19" i="444"/>
  <c r="G17" i="445"/>
  <c r="C33" i="450" l="1"/>
  <c r="H13" i="242" l="1"/>
  <c r="J13" i="242" s="1"/>
  <c r="F15" i="241"/>
  <c r="I13" i="241"/>
  <c r="F13" i="214"/>
  <c r="D13" i="240"/>
  <c r="F13" i="240" s="1"/>
  <c r="D14" i="239"/>
  <c r="F14" i="239" s="1"/>
  <c r="D12" i="238"/>
  <c r="H11" i="236"/>
  <c r="H9" i="236"/>
  <c r="H8" i="236"/>
  <c r="H7" i="236"/>
  <c r="H6" i="236"/>
  <c r="H10" i="236"/>
  <c r="H12" i="236"/>
  <c r="H4" i="236"/>
  <c r="H10" i="235"/>
  <c r="H8" i="235"/>
  <c r="H7" i="235"/>
  <c r="H6" i="235"/>
  <c r="H5" i="235"/>
  <c r="H9" i="235"/>
  <c r="H12" i="233"/>
  <c r="I12" i="233" s="1"/>
  <c r="H13" i="232"/>
  <c r="S6" i="227"/>
  <c r="T6" i="227"/>
  <c r="S7" i="227"/>
  <c r="T7" i="227"/>
  <c r="S8" i="227"/>
  <c r="T8" i="227"/>
  <c r="S9" i="227"/>
  <c r="T9" i="227"/>
  <c r="R7" i="227"/>
  <c r="R8" i="227"/>
  <c r="R9" i="227"/>
  <c r="P7" i="227"/>
  <c r="P8" i="227"/>
  <c r="P9" i="227"/>
  <c r="P10" i="227"/>
  <c r="Q7" i="227"/>
  <c r="Q8" i="227"/>
  <c r="Q9" i="227"/>
  <c r="F13" i="231"/>
  <c r="D13" i="229"/>
  <c r="O13" i="227"/>
  <c r="I13" i="225"/>
  <c r="B13" i="225"/>
  <c r="J13" i="225" s="1"/>
  <c r="C13" i="225"/>
  <c r="K13" i="225" s="1"/>
  <c r="K13" i="223"/>
  <c r="J13" i="223"/>
  <c r="I13" i="223"/>
  <c r="I17" i="228"/>
  <c r="H17" i="226"/>
  <c r="D17" i="224"/>
  <c r="C12" i="230" s="1"/>
  <c r="E17" i="222"/>
  <c r="E17" i="219"/>
  <c r="K6" i="452"/>
  <c r="K24" i="452"/>
  <c r="K17" i="217"/>
  <c r="H13" i="214" l="1"/>
  <c r="J13" i="232"/>
  <c r="H13" i="231"/>
  <c r="M17" i="217"/>
  <c r="E13" i="229"/>
  <c r="J17" i="226"/>
  <c r="F17" i="224"/>
  <c r="L12" i="233"/>
  <c r="K12" i="233"/>
  <c r="G17" i="222"/>
  <c r="I13" i="242"/>
  <c r="G13" i="214"/>
  <c r="E13" i="240"/>
  <c r="G17" i="219"/>
  <c r="S17" i="217"/>
  <c r="T17" i="217"/>
  <c r="L17" i="217"/>
  <c r="R17" i="217"/>
  <c r="Q17" i="217"/>
  <c r="P17" i="217"/>
  <c r="O17" i="217"/>
  <c r="N17" i="217"/>
  <c r="N13" i="242"/>
  <c r="L13" i="242"/>
  <c r="K13" i="242"/>
  <c r="M13" i="242"/>
  <c r="K13" i="241"/>
  <c r="J13" i="241"/>
  <c r="H13" i="241"/>
  <c r="J13" i="214"/>
  <c r="I13" i="214"/>
  <c r="E14" i="239"/>
  <c r="H5" i="236"/>
  <c r="H11" i="235"/>
  <c r="N12" i="233"/>
  <c r="M12" i="233"/>
  <c r="J12" i="233"/>
  <c r="I13" i="232"/>
  <c r="N13" i="232"/>
  <c r="L13" i="232"/>
  <c r="K13" i="232"/>
  <c r="M13" i="232"/>
  <c r="G13" i="231"/>
  <c r="F13" i="229"/>
  <c r="J13" i="231"/>
  <c r="I13" i="231"/>
  <c r="D13" i="225"/>
  <c r="F13" i="225" s="1"/>
  <c r="K14" i="223"/>
  <c r="D14" i="223"/>
  <c r="H17" i="228"/>
  <c r="L17" i="228"/>
  <c r="K17" i="228"/>
  <c r="J17" i="228"/>
  <c r="I17" i="226"/>
  <c r="N17" i="226"/>
  <c r="M17" i="226"/>
  <c r="K17" i="226"/>
  <c r="L17" i="226"/>
  <c r="E17" i="224"/>
  <c r="F17" i="222"/>
  <c r="H17" i="219"/>
  <c r="F17" i="219"/>
  <c r="D16" i="215"/>
  <c r="E20" i="282"/>
  <c r="L7" i="396"/>
  <c r="M5" i="396"/>
  <c r="M7" i="396" s="1"/>
  <c r="M5" i="397"/>
  <c r="M6" i="397"/>
  <c r="M4" i="397"/>
  <c r="L7" i="397"/>
  <c r="E13" i="412"/>
  <c r="H17" i="79"/>
  <c r="D19" i="395"/>
  <c r="B16" i="283"/>
  <c r="E16" i="283" s="1"/>
  <c r="I5" i="444"/>
  <c r="I6" i="444"/>
  <c r="I7" i="444"/>
  <c r="I8" i="444"/>
  <c r="I9" i="444"/>
  <c r="I10" i="444"/>
  <c r="I11" i="444"/>
  <c r="I12" i="444"/>
  <c r="I13" i="444"/>
  <c r="I15" i="444"/>
  <c r="I16" i="444"/>
  <c r="I17" i="444"/>
  <c r="I18" i="444"/>
  <c r="I4" i="444"/>
  <c r="G3" i="391"/>
  <c r="B18" i="445"/>
  <c r="D18" i="445"/>
  <c r="E18" i="445"/>
  <c r="F18" i="401"/>
  <c r="N20" i="449"/>
  <c r="L20" i="449"/>
  <c r="K20" i="449"/>
  <c r="G20" i="449"/>
  <c r="C16" i="283" l="1"/>
  <c r="J3" i="391"/>
  <c r="J9" i="391" s="1"/>
  <c r="G9" i="391"/>
  <c r="F18" i="445"/>
  <c r="H18" i="445" s="1"/>
  <c r="E14" i="223"/>
  <c r="D12" i="230"/>
  <c r="F16" i="215"/>
  <c r="E18" i="78"/>
  <c r="M20" i="449"/>
  <c r="E13" i="225"/>
  <c r="F14" i="223"/>
  <c r="E16" i="215"/>
  <c r="G20" i="282"/>
  <c r="F20" i="282"/>
  <c r="G18" i="78"/>
  <c r="C18" i="78"/>
  <c r="E17" i="389" l="1"/>
  <c r="D17" i="389"/>
  <c r="F18" i="386"/>
  <c r="N18" i="384"/>
  <c r="O18" i="384"/>
  <c r="P18" i="384"/>
  <c r="Q18" i="384"/>
  <c r="D18" i="384"/>
  <c r="E18" i="384"/>
  <c r="F18" i="384"/>
  <c r="H18" i="384"/>
  <c r="J18" i="384"/>
  <c r="K18" i="384"/>
  <c r="L18" i="384"/>
  <c r="R18" i="383"/>
  <c r="R17" i="382"/>
  <c r="G20" i="380"/>
  <c r="G22" i="380"/>
  <c r="D20" i="380"/>
  <c r="D22" i="380"/>
  <c r="L18" i="379"/>
  <c r="M18" i="379"/>
  <c r="E18" i="379"/>
  <c r="G18" i="379"/>
  <c r="J18" i="379" s="1"/>
  <c r="H18" i="342"/>
  <c r="S17" i="382" l="1"/>
  <c r="R18" i="384"/>
  <c r="S18" i="383"/>
  <c r="M18" i="384"/>
  <c r="K18" i="379"/>
  <c r="F18" i="379"/>
  <c r="E15" i="374" l="1"/>
  <c r="D18" i="407"/>
  <c r="C19" i="349"/>
  <c r="B12" i="377"/>
  <c r="G12" i="377" s="1"/>
  <c r="H15" i="435"/>
  <c r="I15" i="435" s="1"/>
  <c r="E16" i="431"/>
  <c r="D16" i="431"/>
  <c r="F16" i="342"/>
  <c r="H16" i="342"/>
  <c r="E5" i="342"/>
  <c r="E6" i="342"/>
  <c r="E7" i="342"/>
  <c r="E8" i="342"/>
  <c r="E9" i="342"/>
  <c r="E10" i="342"/>
  <c r="E11" i="342"/>
  <c r="E12" i="342"/>
  <c r="E13" i="342"/>
  <c r="E14" i="342"/>
  <c r="E15" i="342"/>
  <c r="F15" i="342" s="1"/>
  <c r="E16" i="342"/>
  <c r="G16" i="342" s="1"/>
  <c r="G12" i="338"/>
  <c r="G13" i="338"/>
  <c r="G14" i="338"/>
  <c r="F16" i="432"/>
  <c r="F5" i="402"/>
  <c r="F6" i="402"/>
  <c r="F7" i="402"/>
  <c r="F8" i="402"/>
  <c r="F9" i="402"/>
  <c r="F10" i="402"/>
  <c r="F11" i="402"/>
  <c r="F12" i="402"/>
  <c r="F13" i="402"/>
  <c r="F15" i="402"/>
  <c r="F4" i="402"/>
  <c r="F3" i="402"/>
  <c r="C15" i="402"/>
  <c r="C4" i="402"/>
  <c r="C5" i="402"/>
  <c r="C6" i="402"/>
  <c r="C7" i="402"/>
  <c r="C8" i="402"/>
  <c r="C9" i="402"/>
  <c r="C10" i="402"/>
  <c r="C11" i="402"/>
  <c r="C12" i="402"/>
  <c r="C13" i="402"/>
  <c r="I13" i="402" s="1"/>
  <c r="I15" i="434"/>
  <c r="J15" i="434" s="1"/>
  <c r="E15" i="434"/>
  <c r="I15" i="427"/>
  <c r="K15" i="427" s="1"/>
  <c r="F16" i="332"/>
  <c r="D16" i="333"/>
  <c r="I13" i="335"/>
  <c r="E13" i="335"/>
  <c r="F15" i="287" l="1"/>
  <c r="H15" i="287"/>
  <c r="G15" i="287"/>
  <c r="G16" i="332"/>
  <c r="G16" i="432"/>
  <c r="J15" i="427"/>
  <c r="B14" i="447" l="1"/>
  <c r="B12" i="447"/>
  <c r="B13" i="447"/>
  <c r="B11" i="447"/>
  <c r="M7" i="397" l="1"/>
  <c r="B18" i="72" l="1"/>
  <c r="C18" i="72"/>
  <c r="M8" i="451"/>
  <c r="G16" i="379"/>
  <c r="B14" i="379"/>
  <c r="B15" i="379"/>
  <c r="B16" i="379"/>
  <c r="B13" i="379"/>
  <c r="C18" i="349"/>
  <c r="B17" i="333" l="1"/>
  <c r="D17" i="333" s="1"/>
  <c r="B18" i="333"/>
  <c r="D18" i="333" s="1"/>
  <c r="M4" i="451"/>
  <c r="C18" i="334" l="1"/>
  <c r="C19" i="334" s="1"/>
  <c r="C20" i="334" s="1"/>
  <c r="C21" i="334" s="1"/>
  <c r="D16" i="433"/>
  <c r="D20" i="334" l="1"/>
  <c r="D21" i="334"/>
  <c r="C22" i="334"/>
  <c r="G12" i="241"/>
  <c r="C13" i="227"/>
  <c r="Q13" i="227" s="1"/>
  <c r="D13" i="227"/>
  <c r="R13" i="227" s="1"/>
  <c r="E13" i="227"/>
  <c r="S13" i="227" s="1"/>
  <c r="F13" i="227"/>
  <c r="T13" i="227" s="1"/>
  <c r="G13" i="227"/>
  <c r="U13" i="227" s="1"/>
  <c r="B13" i="227"/>
  <c r="P13" i="227" s="1"/>
  <c r="D22" i="334" l="1"/>
  <c r="C23" i="334"/>
  <c r="D23" i="334" s="1"/>
  <c r="I20" i="448"/>
  <c r="E20" i="448" l="1"/>
  <c r="J20" i="448" l="1"/>
  <c r="B14" i="333" l="1"/>
  <c r="C15" i="334" s="1"/>
  <c r="B15" i="333"/>
  <c r="D15" i="333" l="1"/>
  <c r="C16" i="334"/>
  <c r="G18" i="332"/>
  <c r="H14" i="287"/>
  <c r="H13" i="287"/>
  <c r="H17" i="287"/>
  <c r="G33" i="450" l="1"/>
  <c r="F33" i="450"/>
  <c r="R17" i="383" l="1"/>
  <c r="E16" i="433" l="1"/>
  <c r="B17" i="384" l="1"/>
  <c r="B16" i="384"/>
  <c r="B5" i="384"/>
  <c r="B6" i="384"/>
  <c r="B7" i="384"/>
  <c r="B8" i="384"/>
  <c r="B9" i="384"/>
  <c r="B10" i="384"/>
  <c r="B11" i="384"/>
  <c r="B12" i="384"/>
  <c r="B13" i="384"/>
  <c r="B14" i="384"/>
  <c r="B15" i="384"/>
  <c r="M16" i="382"/>
  <c r="R16" i="382"/>
  <c r="M4" i="382"/>
  <c r="M5" i="382"/>
  <c r="M6" i="382"/>
  <c r="M7" i="382"/>
  <c r="M8" i="382"/>
  <c r="M9" i="382"/>
  <c r="M10" i="382"/>
  <c r="M11" i="382"/>
  <c r="M12" i="382"/>
  <c r="M15" i="382"/>
  <c r="B20" i="384" l="1"/>
  <c r="B5" i="274"/>
  <c r="S16" i="382"/>
  <c r="E6" i="412" l="1"/>
  <c r="E7" i="412"/>
  <c r="E8" i="412"/>
  <c r="E9" i="412"/>
  <c r="E10" i="412"/>
  <c r="E11" i="412"/>
  <c r="E12" i="412"/>
  <c r="E5" i="412"/>
  <c r="M6" i="451" l="1"/>
  <c r="M9" i="451"/>
  <c r="M10" i="451"/>
  <c r="M11" i="451"/>
  <c r="M12" i="451"/>
  <c r="M13" i="451"/>
  <c r="M14" i="451"/>
  <c r="M16" i="451"/>
  <c r="M15" i="451"/>
  <c r="M18" i="451"/>
  <c r="M17" i="451"/>
  <c r="M19" i="451"/>
  <c r="M20" i="451"/>
  <c r="M21" i="451"/>
  <c r="M22" i="451"/>
  <c r="M5" i="451"/>
  <c r="M24" i="451" l="1"/>
  <c r="D16" i="375"/>
  <c r="N8" i="451" l="1"/>
  <c r="H17" i="435"/>
  <c r="E16" i="345" l="1"/>
  <c r="D16" i="345"/>
  <c r="E17" i="445" l="1"/>
  <c r="D17" i="445"/>
  <c r="B17" i="445"/>
  <c r="O14" i="398" l="1"/>
  <c r="H15" i="399"/>
  <c r="E16" i="222" l="1"/>
  <c r="F17" i="387" l="1"/>
  <c r="C12" i="235" l="1"/>
  <c r="B12" i="235"/>
  <c r="E12" i="235"/>
  <c r="F12" i="235" l="1"/>
  <c r="C8" i="179" l="1"/>
  <c r="C6" i="179"/>
  <c r="C7" i="179"/>
  <c r="C5" i="177" l="1"/>
  <c r="C6" i="177"/>
  <c r="J7" i="397" l="1"/>
  <c r="K7" i="396"/>
  <c r="E15" i="335" l="1"/>
  <c r="P2" i="335" l="1"/>
  <c r="M13" i="404"/>
  <c r="N13" i="336"/>
  <c r="D20" i="407" l="1"/>
  <c r="F17" i="445" l="1"/>
  <c r="M14" i="398" l="1"/>
  <c r="L14" i="398"/>
  <c r="K14" i="398"/>
  <c r="J14" i="398"/>
  <c r="I14" i="398"/>
  <c r="H14" i="398"/>
  <c r="G14" i="398"/>
  <c r="F14" i="398"/>
  <c r="E14" i="398"/>
  <c r="D14" i="398"/>
  <c r="C14" i="398"/>
  <c r="B14" i="398"/>
  <c r="H9" i="465"/>
  <c r="G9" i="465"/>
  <c r="F9" i="465"/>
  <c r="E9" i="465"/>
  <c r="D9" i="465"/>
  <c r="C9" i="465"/>
  <c r="B9" i="465"/>
  <c r="B7" i="466"/>
  <c r="K10" i="424"/>
  <c r="J10" i="424"/>
  <c r="I10" i="424"/>
  <c r="H10" i="424"/>
  <c r="G10" i="424"/>
  <c r="F10" i="424"/>
  <c r="E10" i="424"/>
  <c r="D10" i="424"/>
  <c r="C10" i="424"/>
  <c r="L9" i="424"/>
  <c r="L8" i="424"/>
  <c r="L7" i="424"/>
  <c r="L6" i="424"/>
  <c r="L5" i="424"/>
  <c r="L4" i="424"/>
  <c r="D14" i="423"/>
  <c r="B14" i="423"/>
  <c r="E13" i="423"/>
  <c r="C12" i="423"/>
  <c r="E11" i="423"/>
  <c r="E10" i="423"/>
  <c r="E9" i="423"/>
  <c r="E8" i="423"/>
  <c r="E7" i="423"/>
  <c r="E6" i="423"/>
  <c r="E5" i="423"/>
  <c r="C14" i="422"/>
  <c r="B14" i="422"/>
  <c r="D13" i="422"/>
  <c r="D12" i="422"/>
  <c r="D11" i="422"/>
  <c r="D10" i="422"/>
  <c r="D9" i="422"/>
  <c r="D8" i="422"/>
  <c r="D7" i="422"/>
  <c r="D6" i="422"/>
  <c r="D5" i="422"/>
  <c r="D4" i="422"/>
  <c r="H12" i="242"/>
  <c r="H11" i="242"/>
  <c r="N11" i="242" s="1"/>
  <c r="H10" i="242"/>
  <c r="K10" i="242" s="1"/>
  <c r="H9" i="242"/>
  <c r="N9" i="242" s="1"/>
  <c r="H8" i="242"/>
  <c r="I8" i="242" s="1"/>
  <c r="H7" i="242"/>
  <c r="K7" i="242" s="1"/>
  <c r="H6" i="242"/>
  <c r="J6" i="242" s="1"/>
  <c r="H5" i="242"/>
  <c r="H4" i="242"/>
  <c r="K12" i="241"/>
  <c r="G11" i="241"/>
  <c r="H11" i="241" s="1"/>
  <c r="G10" i="241"/>
  <c r="J10" i="241" s="1"/>
  <c r="G9" i="241"/>
  <c r="J9" i="241" s="1"/>
  <c r="G8" i="241"/>
  <c r="K8" i="241" s="1"/>
  <c r="G7" i="241"/>
  <c r="J7" i="241" s="1"/>
  <c r="G6" i="241"/>
  <c r="K6" i="241" s="1"/>
  <c r="G5" i="241"/>
  <c r="J5" i="241" s="1"/>
  <c r="G4" i="241"/>
  <c r="F12" i="214"/>
  <c r="F11" i="214"/>
  <c r="F10" i="214"/>
  <c r="H10" i="214" s="1"/>
  <c r="F9" i="214"/>
  <c r="I9" i="214" s="1"/>
  <c r="F8" i="214"/>
  <c r="J8" i="214" s="1"/>
  <c r="F7" i="214"/>
  <c r="I7" i="214" s="1"/>
  <c r="F6" i="214"/>
  <c r="J6" i="214" s="1"/>
  <c r="F5" i="214"/>
  <c r="F4" i="214"/>
  <c r="D12" i="240"/>
  <c r="F12" i="240" s="1"/>
  <c r="D11" i="240"/>
  <c r="E11" i="240" s="1"/>
  <c r="D10" i="240"/>
  <c r="E10" i="240" s="1"/>
  <c r="D9" i="240"/>
  <c r="E9" i="240" s="1"/>
  <c r="D8" i="240"/>
  <c r="D7" i="240"/>
  <c r="D6" i="240"/>
  <c r="F6" i="240" s="1"/>
  <c r="D5" i="240"/>
  <c r="F5" i="240" s="1"/>
  <c r="D4" i="240"/>
  <c r="D13" i="239"/>
  <c r="E13" i="239" s="1"/>
  <c r="D12" i="239"/>
  <c r="D11" i="239"/>
  <c r="D10" i="239"/>
  <c r="D9" i="239"/>
  <c r="F9" i="239" s="1"/>
  <c r="D8" i="239"/>
  <c r="F8" i="239" s="1"/>
  <c r="D7" i="239"/>
  <c r="F7" i="239" s="1"/>
  <c r="D6" i="239"/>
  <c r="E6" i="239" s="1"/>
  <c r="D5" i="239"/>
  <c r="D9" i="238"/>
  <c r="D8" i="238"/>
  <c r="D7" i="238"/>
  <c r="D6" i="238"/>
  <c r="D5" i="238"/>
  <c r="D4" i="238"/>
  <c r="E13" i="236"/>
  <c r="D13" i="236"/>
  <c r="C13" i="236"/>
  <c r="B13" i="236"/>
  <c r="D12" i="235"/>
  <c r="H12" i="235" s="1"/>
  <c r="H13" i="233"/>
  <c r="H11" i="233"/>
  <c r="H10" i="233"/>
  <c r="C10" i="238" s="1"/>
  <c r="H9" i="233"/>
  <c r="K9" i="233" s="1"/>
  <c r="H8" i="233"/>
  <c r="N8" i="233" s="1"/>
  <c r="H7" i="233"/>
  <c r="I7" i="233" s="1"/>
  <c r="H6" i="233"/>
  <c r="M6" i="233" s="1"/>
  <c r="H5" i="233"/>
  <c r="M5" i="233" s="1"/>
  <c r="H4" i="233"/>
  <c r="H12" i="232"/>
  <c r="H11" i="232"/>
  <c r="H10" i="232"/>
  <c r="K10" i="232" s="1"/>
  <c r="H9" i="232"/>
  <c r="H8" i="232"/>
  <c r="I8" i="232" s="1"/>
  <c r="H7" i="232"/>
  <c r="M7" i="232" s="1"/>
  <c r="H6" i="232"/>
  <c r="M6" i="232" s="1"/>
  <c r="H5" i="232"/>
  <c r="L5" i="232" s="1"/>
  <c r="H4" i="232"/>
  <c r="F12" i="231"/>
  <c r="H12" i="231" s="1"/>
  <c r="F11" i="231"/>
  <c r="I11" i="231" s="1"/>
  <c r="F10" i="231"/>
  <c r="F9" i="231"/>
  <c r="G9" i="231" s="1"/>
  <c r="F8" i="231"/>
  <c r="H8" i="231" s="1"/>
  <c r="F7" i="231"/>
  <c r="I7" i="231" s="1"/>
  <c r="F6" i="231"/>
  <c r="J6" i="231" s="1"/>
  <c r="F5" i="231"/>
  <c r="I5" i="231" s="1"/>
  <c r="F4" i="231"/>
  <c r="D12" i="229"/>
  <c r="D11" i="229"/>
  <c r="F11" i="229" s="1"/>
  <c r="D10" i="229"/>
  <c r="F10" i="229" s="1"/>
  <c r="D9" i="229"/>
  <c r="D8" i="229"/>
  <c r="E8" i="229" s="1"/>
  <c r="D7" i="229"/>
  <c r="E7" i="229" s="1"/>
  <c r="D6" i="229"/>
  <c r="F6" i="229" s="1"/>
  <c r="D5" i="229"/>
  <c r="D4" i="229"/>
  <c r="D15" i="229" s="1"/>
  <c r="O12" i="227"/>
  <c r="G12" i="227"/>
  <c r="U12" i="227" s="1"/>
  <c r="F12" i="227"/>
  <c r="T12" i="227" s="1"/>
  <c r="E12" i="227"/>
  <c r="S12" i="227" s="1"/>
  <c r="D12" i="227"/>
  <c r="R12" i="227" s="1"/>
  <c r="C12" i="227"/>
  <c r="Q12" i="227" s="1"/>
  <c r="B12" i="227"/>
  <c r="P12" i="227" s="1"/>
  <c r="N11" i="227"/>
  <c r="M11" i="227"/>
  <c r="L11" i="227"/>
  <c r="K11" i="227"/>
  <c r="J11" i="227"/>
  <c r="G11" i="227"/>
  <c r="F11" i="227"/>
  <c r="E11" i="227"/>
  <c r="D11" i="227"/>
  <c r="C11" i="227"/>
  <c r="B11" i="227"/>
  <c r="O10" i="227"/>
  <c r="G10" i="227"/>
  <c r="U10" i="227" s="1"/>
  <c r="F10" i="227"/>
  <c r="T10" i="227" s="1"/>
  <c r="E10" i="227"/>
  <c r="S10" i="227" s="1"/>
  <c r="D10" i="227"/>
  <c r="R10" i="227" s="1"/>
  <c r="C10" i="227"/>
  <c r="Q10" i="227" s="1"/>
  <c r="O9" i="227"/>
  <c r="G9" i="227"/>
  <c r="U9" i="227" s="1"/>
  <c r="O8" i="227"/>
  <c r="G8" i="227"/>
  <c r="U8" i="227" s="1"/>
  <c r="O7" i="227"/>
  <c r="G7" i="227"/>
  <c r="R6" i="227"/>
  <c r="Q6" i="227"/>
  <c r="P6" i="227"/>
  <c r="O6" i="227"/>
  <c r="G6" i="227"/>
  <c r="U6" i="227" s="1"/>
  <c r="T5" i="227"/>
  <c r="S5" i="227"/>
  <c r="R5" i="227"/>
  <c r="Q5" i="227"/>
  <c r="P5" i="227"/>
  <c r="O5" i="227"/>
  <c r="G5" i="227"/>
  <c r="H5" i="227" s="1"/>
  <c r="T4" i="227"/>
  <c r="S4" i="227"/>
  <c r="R4" i="227"/>
  <c r="Q4" i="227"/>
  <c r="P4" i="227"/>
  <c r="O4" i="227"/>
  <c r="G4" i="227"/>
  <c r="H4" i="227" s="1"/>
  <c r="I12" i="225"/>
  <c r="C12" i="225"/>
  <c r="B12" i="225"/>
  <c r="I11" i="225"/>
  <c r="C11" i="225"/>
  <c r="B11" i="225"/>
  <c r="B16" i="225" s="1"/>
  <c r="K10" i="225"/>
  <c r="J10" i="225"/>
  <c r="I10" i="225"/>
  <c r="D10" i="225"/>
  <c r="K9" i="225"/>
  <c r="I9" i="225"/>
  <c r="B9" i="225"/>
  <c r="J9" i="225" s="1"/>
  <c r="K8" i="225"/>
  <c r="J8" i="225"/>
  <c r="I8" i="225"/>
  <c r="D8" i="225"/>
  <c r="E8" i="225" s="1"/>
  <c r="K7" i="225"/>
  <c r="J7" i="225"/>
  <c r="I7" i="225"/>
  <c r="D7" i="225"/>
  <c r="E7" i="225" s="1"/>
  <c r="K6" i="225"/>
  <c r="J6" i="225"/>
  <c r="I6" i="225"/>
  <c r="D6" i="225"/>
  <c r="K5" i="225"/>
  <c r="J5" i="225"/>
  <c r="I5" i="225"/>
  <c r="D5" i="225"/>
  <c r="F5" i="225" s="1"/>
  <c r="K4" i="225"/>
  <c r="J4" i="225"/>
  <c r="I4" i="225"/>
  <c r="D4" i="225"/>
  <c r="F4" i="225" s="1"/>
  <c r="I14" i="223"/>
  <c r="J14" i="223"/>
  <c r="I12" i="223"/>
  <c r="C12" i="223"/>
  <c r="K12" i="223" s="1"/>
  <c r="B12" i="223"/>
  <c r="G11" i="223"/>
  <c r="I11" i="223" s="1"/>
  <c r="C11" i="223"/>
  <c r="C16" i="223" s="1"/>
  <c r="B11" i="223"/>
  <c r="B16" i="223" s="1"/>
  <c r="K10" i="223"/>
  <c r="G10" i="223"/>
  <c r="J10" i="223" s="1"/>
  <c r="D10" i="223"/>
  <c r="F10" i="223" s="1"/>
  <c r="K9" i="223"/>
  <c r="G9" i="223"/>
  <c r="D9" i="223"/>
  <c r="K8" i="223"/>
  <c r="G8" i="223"/>
  <c r="I8" i="223" s="1"/>
  <c r="D8" i="223"/>
  <c r="E8" i="223" s="1"/>
  <c r="K7" i="223"/>
  <c r="J7" i="223"/>
  <c r="I7" i="223"/>
  <c r="D7" i="223"/>
  <c r="K6" i="223"/>
  <c r="J6" i="223"/>
  <c r="I6" i="223"/>
  <c r="D6" i="223"/>
  <c r="F6" i="223" s="1"/>
  <c r="K5" i="223"/>
  <c r="J5" i="223"/>
  <c r="I5" i="223"/>
  <c r="D5" i="223"/>
  <c r="F5" i="223" s="1"/>
  <c r="K4" i="223"/>
  <c r="G4" i="223"/>
  <c r="D4" i="223"/>
  <c r="G16" i="228"/>
  <c r="I16" i="228" s="1"/>
  <c r="G15" i="228"/>
  <c r="J15" i="228" s="1"/>
  <c r="G14" i="228"/>
  <c r="L14" i="228" s="1"/>
  <c r="G13" i="228"/>
  <c r="H13" i="228" s="1"/>
  <c r="G12" i="228"/>
  <c r="G11" i="228"/>
  <c r="J11" i="228" s="1"/>
  <c r="G10" i="228"/>
  <c r="L10" i="228" s="1"/>
  <c r="G9" i="228"/>
  <c r="I9" i="228" s="1"/>
  <c r="G8" i="228"/>
  <c r="G7" i="228"/>
  <c r="G6" i="228"/>
  <c r="L6" i="228" s="1"/>
  <c r="G5" i="228"/>
  <c r="G4" i="228"/>
  <c r="H16" i="226"/>
  <c r="H15" i="226"/>
  <c r="H14" i="226"/>
  <c r="N14" i="226" s="1"/>
  <c r="H13" i="226"/>
  <c r="M13" i="226" s="1"/>
  <c r="H12" i="226"/>
  <c r="I12" i="226" s="1"/>
  <c r="H11" i="226"/>
  <c r="N11" i="226" s="1"/>
  <c r="H10" i="226"/>
  <c r="I10" i="226" s="1"/>
  <c r="H9" i="226"/>
  <c r="J9" i="226" s="1"/>
  <c r="H8" i="226"/>
  <c r="N8" i="226" s="1"/>
  <c r="H7" i="226"/>
  <c r="J7" i="226" s="1"/>
  <c r="G6" i="226"/>
  <c r="H6" i="226" s="1"/>
  <c r="L6" i="226" s="1"/>
  <c r="H5" i="226"/>
  <c r="K5" i="226" s="1"/>
  <c r="G4" i="226"/>
  <c r="G19" i="226" s="1"/>
  <c r="D16" i="224"/>
  <c r="D15" i="224"/>
  <c r="D14" i="224"/>
  <c r="F14" i="224" s="1"/>
  <c r="D13" i="224"/>
  <c r="F13" i="224" s="1"/>
  <c r="D12" i="224"/>
  <c r="F12" i="224" s="1"/>
  <c r="D11" i="224"/>
  <c r="F11" i="224" s="1"/>
  <c r="D10" i="224"/>
  <c r="E10" i="224" s="1"/>
  <c r="D9" i="224"/>
  <c r="D8" i="224"/>
  <c r="E8" i="224" s="1"/>
  <c r="D7" i="224"/>
  <c r="D6" i="224"/>
  <c r="F6" i="224" s="1"/>
  <c r="D5" i="224"/>
  <c r="F5" i="224" s="1"/>
  <c r="D4" i="224"/>
  <c r="D19" i="224" s="1"/>
  <c r="D19" i="222"/>
  <c r="E15" i="222"/>
  <c r="G15" i="222" s="1"/>
  <c r="E14" i="222"/>
  <c r="G14" i="222" s="1"/>
  <c r="E13" i="222"/>
  <c r="E12" i="222"/>
  <c r="E11" i="222"/>
  <c r="F11" i="222" s="1"/>
  <c r="E10" i="222"/>
  <c r="F10" i="222" s="1"/>
  <c r="E9" i="222"/>
  <c r="G9" i="222" s="1"/>
  <c r="E8" i="222"/>
  <c r="F8" i="222" s="1"/>
  <c r="E7" i="222"/>
  <c r="F7" i="222" s="1"/>
  <c r="E6" i="222"/>
  <c r="E5" i="222"/>
  <c r="G5" i="222" s="1"/>
  <c r="E4" i="222"/>
  <c r="E16" i="219"/>
  <c r="F16" i="219" s="1"/>
  <c r="E15" i="219"/>
  <c r="G15" i="219" s="1"/>
  <c r="E14" i="219"/>
  <c r="F14" i="219" s="1"/>
  <c r="E13" i="219"/>
  <c r="G13" i="219" s="1"/>
  <c r="E12" i="219"/>
  <c r="E11" i="219"/>
  <c r="E10" i="219"/>
  <c r="F10" i="219" s="1"/>
  <c r="E9" i="219"/>
  <c r="G9" i="219" s="1"/>
  <c r="E8" i="219"/>
  <c r="E7" i="219"/>
  <c r="G7" i="219" s="1"/>
  <c r="E6" i="219"/>
  <c r="F6" i="219" s="1"/>
  <c r="E5" i="219"/>
  <c r="G5" i="219" s="1"/>
  <c r="E4" i="219"/>
  <c r="I36" i="452"/>
  <c r="H36" i="452"/>
  <c r="G36" i="452"/>
  <c r="F36" i="452"/>
  <c r="E36" i="452"/>
  <c r="D36" i="452"/>
  <c r="C36" i="452"/>
  <c r="B36" i="452"/>
  <c r="K16" i="217"/>
  <c r="K15" i="217"/>
  <c r="Q15" i="217" s="1"/>
  <c r="K14" i="217"/>
  <c r="O14" i="217" s="1"/>
  <c r="K13" i="217"/>
  <c r="N13" i="217" s="1"/>
  <c r="K12" i="217"/>
  <c r="O12" i="217" s="1"/>
  <c r="K11" i="217"/>
  <c r="N11" i="217" s="1"/>
  <c r="K10" i="217"/>
  <c r="S10" i="217" s="1"/>
  <c r="K9" i="217"/>
  <c r="N9" i="217" s="1"/>
  <c r="K8" i="217"/>
  <c r="S8" i="217" s="1"/>
  <c r="K7" i="217"/>
  <c r="S7" i="217" s="1"/>
  <c r="K6" i="217"/>
  <c r="R6" i="217" s="1"/>
  <c r="K5" i="217"/>
  <c r="N5" i="217" s="1"/>
  <c r="K4" i="217"/>
  <c r="D15" i="215"/>
  <c r="D14" i="215"/>
  <c r="D13" i="215"/>
  <c r="D12" i="215"/>
  <c r="D11" i="215"/>
  <c r="E11" i="215" s="1"/>
  <c r="D10" i="215"/>
  <c r="F10" i="215" s="1"/>
  <c r="D9" i="215"/>
  <c r="D8" i="215"/>
  <c r="D7" i="215"/>
  <c r="D6" i="215"/>
  <c r="E6" i="215" s="1"/>
  <c r="D5" i="215"/>
  <c r="D4" i="215"/>
  <c r="D3" i="215"/>
  <c r="E19" i="282"/>
  <c r="G19" i="282" s="1"/>
  <c r="E18" i="282"/>
  <c r="E17" i="282"/>
  <c r="G17" i="282" s="1"/>
  <c r="E16" i="282"/>
  <c r="G16" i="282" s="1"/>
  <c r="E15" i="282"/>
  <c r="G15" i="282" s="1"/>
  <c r="E14" i="282"/>
  <c r="G14" i="282" s="1"/>
  <c r="E13" i="282"/>
  <c r="E12" i="282"/>
  <c r="G12" i="282" s="1"/>
  <c r="E11" i="282"/>
  <c r="F11" i="282" s="1"/>
  <c r="E10" i="282"/>
  <c r="E9" i="282"/>
  <c r="F9" i="282" s="1"/>
  <c r="E8" i="282"/>
  <c r="G8" i="282" s="1"/>
  <c r="E7" i="282"/>
  <c r="G7" i="282" s="1"/>
  <c r="E6" i="282"/>
  <c r="G6" i="282" s="1"/>
  <c r="E5" i="282"/>
  <c r="J7" i="396"/>
  <c r="I7" i="396"/>
  <c r="H7" i="396"/>
  <c r="G7" i="396"/>
  <c r="F7" i="396"/>
  <c r="E7" i="396"/>
  <c r="D7" i="396"/>
  <c r="C7" i="396"/>
  <c r="K7" i="397"/>
  <c r="I7" i="397"/>
  <c r="H7" i="397"/>
  <c r="G7" i="397"/>
  <c r="F7" i="397"/>
  <c r="E7" i="397"/>
  <c r="D7" i="397"/>
  <c r="C7" i="397"/>
  <c r="B7" i="397"/>
  <c r="E4" i="412"/>
  <c r="G17" i="79"/>
  <c r="H17" i="78"/>
  <c r="H16" i="78"/>
  <c r="E16" i="78" s="1"/>
  <c r="H15" i="78"/>
  <c r="E15" i="78" s="1"/>
  <c r="H14" i="78"/>
  <c r="G14" i="78" s="1"/>
  <c r="H13" i="78"/>
  <c r="C13" i="78" s="1"/>
  <c r="H12" i="78"/>
  <c r="E12" i="78" s="1"/>
  <c r="H11" i="78"/>
  <c r="E11" i="78" s="1"/>
  <c r="G10" i="78"/>
  <c r="E10" i="78"/>
  <c r="C10" i="78"/>
  <c r="H9" i="78"/>
  <c r="G9" i="78" s="1"/>
  <c r="H8" i="78"/>
  <c r="C8" i="78" s="1"/>
  <c r="H7" i="78"/>
  <c r="H6" i="78"/>
  <c r="D21" i="395"/>
  <c r="D18" i="395"/>
  <c r="D17" i="395"/>
  <c r="D16" i="395"/>
  <c r="D15" i="395"/>
  <c r="D14" i="395"/>
  <c r="D13" i="395"/>
  <c r="D12" i="395"/>
  <c r="D11" i="395"/>
  <c r="D10" i="395"/>
  <c r="D9" i="395"/>
  <c r="D8" i="395"/>
  <c r="D7" i="395"/>
  <c r="D6" i="395"/>
  <c r="D5" i="395"/>
  <c r="C4" i="393"/>
  <c r="C9" i="392"/>
  <c r="L153" i="283"/>
  <c r="L152" i="283"/>
  <c r="L151" i="283"/>
  <c r="L150" i="283"/>
  <c r="L149" i="283"/>
  <c r="L148" i="283"/>
  <c r="L147" i="283"/>
  <c r="L146" i="283"/>
  <c r="L145" i="283"/>
  <c r="L144" i="283"/>
  <c r="L143" i="283"/>
  <c r="L142" i="283"/>
  <c r="L141" i="283"/>
  <c r="L140" i="283"/>
  <c r="L139" i="283"/>
  <c r="L138" i="283"/>
  <c r="L137" i="283"/>
  <c r="L136" i="283"/>
  <c r="L135" i="283"/>
  <c r="L134" i="283"/>
  <c r="L133" i="283"/>
  <c r="L132" i="283"/>
  <c r="L131" i="283"/>
  <c r="L130" i="283"/>
  <c r="L129" i="283"/>
  <c r="L128" i="283"/>
  <c r="L127" i="283"/>
  <c r="L126" i="283"/>
  <c r="L125" i="283"/>
  <c r="L124" i="283"/>
  <c r="L123" i="283"/>
  <c r="L122" i="283"/>
  <c r="L121" i="283"/>
  <c r="L120" i="283"/>
  <c r="L119" i="283"/>
  <c r="L118" i="283"/>
  <c r="L117" i="283"/>
  <c r="L116" i="283"/>
  <c r="L115" i="283"/>
  <c r="L114" i="283"/>
  <c r="L113" i="283"/>
  <c r="L112" i="283"/>
  <c r="L111" i="283"/>
  <c r="L110" i="283"/>
  <c r="L109" i="283"/>
  <c r="L108" i="283"/>
  <c r="L107" i="283"/>
  <c r="L106" i="283"/>
  <c r="L105" i="283"/>
  <c r="L104" i="283"/>
  <c r="L103" i="283"/>
  <c r="L102" i="283"/>
  <c r="L101" i="283"/>
  <c r="L100" i="283"/>
  <c r="L99" i="283"/>
  <c r="L98" i="283"/>
  <c r="L97" i="283"/>
  <c r="L96" i="283"/>
  <c r="L95" i="283"/>
  <c r="L94" i="283"/>
  <c r="L93" i="283"/>
  <c r="L92" i="283"/>
  <c r="L91" i="283"/>
  <c r="L90" i="283"/>
  <c r="L89" i="283"/>
  <c r="L88" i="283"/>
  <c r="L87" i="283"/>
  <c r="L86" i="283"/>
  <c r="L85" i="283"/>
  <c r="L84" i="283"/>
  <c r="L83" i="283"/>
  <c r="L82" i="283"/>
  <c r="L81" i="283"/>
  <c r="L80" i="283"/>
  <c r="L79" i="283"/>
  <c r="L78" i="283"/>
  <c r="L77" i="283"/>
  <c r="L76" i="283"/>
  <c r="L75" i="283"/>
  <c r="L74" i="283"/>
  <c r="L73" i="283"/>
  <c r="L72" i="283"/>
  <c r="L71" i="283"/>
  <c r="L70" i="283"/>
  <c r="L69" i="283"/>
  <c r="L68" i="283"/>
  <c r="L67" i="283"/>
  <c r="L66" i="283"/>
  <c r="L65" i="283"/>
  <c r="L64" i="283"/>
  <c r="L63" i="283"/>
  <c r="L62" i="283"/>
  <c r="L61" i="283"/>
  <c r="L60" i="283"/>
  <c r="L59" i="283"/>
  <c r="L58" i="283"/>
  <c r="L57" i="283"/>
  <c r="L154" i="283" s="1"/>
  <c r="C18" i="283"/>
  <c r="D14" i="283"/>
  <c r="E14" i="283" s="1"/>
  <c r="C14" i="283"/>
  <c r="E13" i="283"/>
  <c r="C13" i="283"/>
  <c r="E12" i="283"/>
  <c r="C12" i="283"/>
  <c r="E11" i="283"/>
  <c r="C11" i="283"/>
  <c r="E10" i="283"/>
  <c r="C10" i="283"/>
  <c r="E9" i="283"/>
  <c r="C9" i="283"/>
  <c r="E8" i="283"/>
  <c r="C8" i="283"/>
  <c r="E7" i="283"/>
  <c r="C7" i="283"/>
  <c r="E6" i="283"/>
  <c r="C6" i="283"/>
  <c r="E5" i="283"/>
  <c r="C5" i="283"/>
  <c r="E4" i="283"/>
  <c r="D19" i="444"/>
  <c r="C19" i="444"/>
  <c r="F14" i="444"/>
  <c r="B10" i="447"/>
  <c r="B9" i="447"/>
  <c r="B8" i="447"/>
  <c r="B7" i="447"/>
  <c r="C17" i="72"/>
  <c r="B17" i="72"/>
  <c r="C16" i="72"/>
  <c r="B16" i="72"/>
  <c r="C15" i="72"/>
  <c r="B15" i="72"/>
  <c r="C14" i="72"/>
  <c r="B14" i="72"/>
  <c r="C13" i="72"/>
  <c r="B13" i="72"/>
  <c r="C12" i="72"/>
  <c r="B12" i="72"/>
  <c r="C11" i="72"/>
  <c r="B11" i="72"/>
  <c r="C10" i="72"/>
  <c r="B10" i="72"/>
  <c r="C9" i="72"/>
  <c r="B9" i="72"/>
  <c r="C8" i="72"/>
  <c r="B8" i="72"/>
  <c r="C7" i="72"/>
  <c r="B7" i="72"/>
  <c r="C6" i="72"/>
  <c r="B6" i="72"/>
  <c r="C5" i="72"/>
  <c r="B5" i="72"/>
  <c r="C4" i="72"/>
  <c r="B4" i="72"/>
  <c r="N19" i="451"/>
  <c r="K33" i="450"/>
  <c r="J33" i="450"/>
  <c r="I33" i="450"/>
  <c r="H33" i="450"/>
  <c r="B9" i="391"/>
  <c r="H17" i="445"/>
  <c r="E16" i="445"/>
  <c r="D16" i="445"/>
  <c r="B16" i="445"/>
  <c r="E15" i="445"/>
  <c r="D15" i="445"/>
  <c r="B15" i="445"/>
  <c r="E14" i="445"/>
  <c r="D14" i="445"/>
  <c r="B14" i="445"/>
  <c r="E13" i="445"/>
  <c r="D13" i="445"/>
  <c r="B13" i="445"/>
  <c r="E12" i="445"/>
  <c r="D12" i="445"/>
  <c r="B12" i="445"/>
  <c r="E11" i="445"/>
  <c r="D11" i="445"/>
  <c r="B11" i="445"/>
  <c r="E10" i="445"/>
  <c r="D10" i="445"/>
  <c r="B10" i="445"/>
  <c r="E9" i="445"/>
  <c r="D9" i="445"/>
  <c r="B9" i="445"/>
  <c r="E8" i="445"/>
  <c r="D8" i="445"/>
  <c r="F8" i="445" s="1"/>
  <c r="H8" i="445" s="1"/>
  <c r="E7" i="445"/>
  <c r="D7" i="445"/>
  <c r="E6" i="445"/>
  <c r="D6" i="445"/>
  <c r="E5" i="445"/>
  <c r="E20" i="445" s="1"/>
  <c r="D5" i="445"/>
  <c r="F17" i="401"/>
  <c r="F16" i="401"/>
  <c r="F15" i="401"/>
  <c r="F14" i="401"/>
  <c r="F13" i="401"/>
  <c r="F12" i="401"/>
  <c r="F11" i="401"/>
  <c r="F10" i="401"/>
  <c r="F9" i="401"/>
  <c r="F8" i="401"/>
  <c r="F7" i="401"/>
  <c r="F6" i="401"/>
  <c r="F5" i="401"/>
  <c r="F4" i="401"/>
  <c r="D18" i="400"/>
  <c r="D17" i="400"/>
  <c r="D16" i="400"/>
  <c r="D15" i="400"/>
  <c r="D14" i="400"/>
  <c r="D13" i="400"/>
  <c r="D12" i="400"/>
  <c r="D11" i="400"/>
  <c r="D10" i="400"/>
  <c r="D9" i="400"/>
  <c r="D8" i="400"/>
  <c r="D7" i="400"/>
  <c r="D6" i="400"/>
  <c r="D5" i="400"/>
  <c r="D4" i="400"/>
  <c r="N19" i="449"/>
  <c r="L19" i="449"/>
  <c r="K19" i="449"/>
  <c r="G19" i="449"/>
  <c r="N18" i="449"/>
  <c r="L18" i="449"/>
  <c r="K18" i="449"/>
  <c r="G18" i="449"/>
  <c r="M18" i="449" s="1"/>
  <c r="N17" i="449"/>
  <c r="L17" i="449"/>
  <c r="K17" i="449"/>
  <c r="G17" i="449"/>
  <c r="N16" i="449"/>
  <c r="L16" i="449"/>
  <c r="K16" i="449"/>
  <c r="G16" i="449"/>
  <c r="N15" i="449"/>
  <c r="L15" i="449"/>
  <c r="K15" i="449"/>
  <c r="G15" i="449"/>
  <c r="N14" i="449"/>
  <c r="L14" i="449"/>
  <c r="K14" i="449"/>
  <c r="G14" i="449"/>
  <c r="N13" i="449"/>
  <c r="L13" i="449"/>
  <c r="K13" i="449"/>
  <c r="G13" i="449"/>
  <c r="N12" i="449"/>
  <c r="L12" i="449"/>
  <c r="K12" i="449"/>
  <c r="G12" i="449"/>
  <c r="N11" i="449"/>
  <c r="L11" i="449"/>
  <c r="K11" i="449"/>
  <c r="G11" i="449"/>
  <c r="N10" i="449"/>
  <c r="L10" i="449"/>
  <c r="K10" i="449"/>
  <c r="G10" i="449"/>
  <c r="M10" i="449" s="1"/>
  <c r="N9" i="449"/>
  <c r="L9" i="449"/>
  <c r="K9" i="449"/>
  <c r="G9" i="449"/>
  <c r="N8" i="449"/>
  <c r="L8" i="449"/>
  <c r="K8" i="449"/>
  <c r="G8" i="449"/>
  <c r="N7" i="449"/>
  <c r="L7" i="449"/>
  <c r="K7" i="449"/>
  <c r="G7" i="449"/>
  <c r="N6" i="449"/>
  <c r="L6" i="449"/>
  <c r="K6" i="449"/>
  <c r="G6" i="449"/>
  <c r="N5" i="449"/>
  <c r="L5" i="449"/>
  <c r="K5" i="449"/>
  <c r="G5" i="449"/>
  <c r="E15" i="389"/>
  <c r="D15" i="389"/>
  <c r="E14" i="389"/>
  <c r="D14" i="389"/>
  <c r="B13" i="389"/>
  <c r="C12" i="389"/>
  <c r="E12" i="389" s="1"/>
  <c r="C11" i="389"/>
  <c r="E11" i="389" s="1"/>
  <c r="C8" i="389"/>
  <c r="E8" i="389" s="1"/>
  <c r="C7" i="389"/>
  <c r="E44" i="386"/>
  <c r="D44" i="386"/>
  <c r="E41" i="386"/>
  <c r="E40" i="386"/>
  <c r="D37" i="386"/>
  <c r="D36" i="386"/>
  <c r="D33" i="386"/>
  <c r="D32" i="386"/>
  <c r="E30" i="386"/>
  <c r="AE20" i="386"/>
  <c r="AG19" i="386"/>
  <c r="AG18" i="386"/>
  <c r="AG17" i="386"/>
  <c r="E17" i="386"/>
  <c r="AG16" i="386"/>
  <c r="E16" i="386"/>
  <c r="AG15" i="386"/>
  <c r="D42" i="386"/>
  <c r="AG14" i="386"/>
  <c r="AG13" i="386"/>
  <c r="D40" i="386"/>
  <c r="AG12" i="386"/>
  <c r="D39" i="386"/>
  <c r="AG11" i="386"/>
  <c r="D38" i="386"/>
  <c r="AG10" i="386"/>
  <c r="E37" i="386"/>
  <c r="AG9" i="386"/>
  <c r="AG8" i="386"/>
  <c r="AG7" i="386"/>
  <c r="G7" i="386"/>
  <c r="AF6" i="386"/>
  <c r="E33" i="386"/>
  <c r="AF5" i="386"/>
  <c r="AF20" i="386" s="1"/>
  <c r="B4" i="386"/>
  <c r="D30" i="386"/>
  <c r="B3" i="386"/>
  <c r="I15" i="227" s="1"/>
  <c r="P15" i="227" s="1"/>
  <c r="D8" i="385"/>
  <c r="D7" i="385"/>
  <c r="D6" i="385"/>
  <c r="D5" i="385"/>
  <c r="Q17" i="384"/>
  <c r="P17" i="384"/>
  <c r="O17" i="384"/>
  <c r="N17" i="384"/>
  <c r="L17" i="384"/>
  <c r="K17" i="384"/>
  <c r="J17" i="384"/>
  <c r="I17" i="384"/>
  <c r="H17" i="384"/>
  <c r="G17" i="384"/>
  <c r="F17" i="384"/>
  <c r="E17" i="384"/>
  <c r="D17" i="384"/>
  <c r="C17" i="384"/>
  <c r="Q16" i="384"/>
  <c r="P16" i="384"/>
  <c r="O16" i="384"/>
  <c r="N16" i="384"/>
  <c r="L16" i="384"/>
  <c r="K16" i="384"/>
  <c r="J16" i="384"/>
  <c r="I16" i="384"/>
  <c r="H16" i="384"/>
  <c r="G16" i="384"/>
  <c r="F16" i="384"/>
  <c r="E16" i="384"/>
  <c r="D16" i="384"/>
  <c r="C16" i="384"/>
  <c r="N15" i="384"/>
  <c r="H15" i="384"/>
  <c r="F15" i="384"/>
  <c r="E15" i="384"/>
  <c r="D15" i="384"/>
  <c r="C15" i="384"/>
  <c r="Q14" i="384"/>
  <c r="N14" i="384"/>
  <c r="H14" i="384"/>
  <c r="F14" i="384"/>
  <c r="E14" i="384"/>
  <c r="D14" i="384"/>
  <c r="C14" i="384"/>
  <c r="Q13" i="384"/>
  <c r="P13" i="384"/>
  <c r="O13" i="384"/>
  <c r="N13" i="384"/>
  <c r="L13" i="384"/>
  <c r="K13" i="384"/>
  <c r="J13" i="384"/>
  <c r="I13" i="384"/>
  <c r="H13" i="384"/>
  <c r="G13" i="384"/>
  <c r="F13" i="384"/>
  <c r="E13" i="384"/>
  <c r="D13" i="384"/>
  <c r="C13" i="384"/>
  <c r="Q12" i="384"/>
  <c r="P12" i="384"/>
  <c r="O12" i="384"/>
  <c r="N12" i="384"/>
  <c r="L12" i="384"/>
  <c r="K12" i="384"/>
  <c r="J12" i="384"/>
  <c r="I12" i="384"/>
  <c r="H12" i="384"/>
  <c r="G12" i="384"/>
  <c r="F12" i="384"/>
  <c r="E12" i="384"/>
  <c r="D12" i="384"/>
  <c r="C12" i="384"/>
  <c r="Q11" i="384"/>
  <c r="P11" i="384"/>
  <c r="O11" i="384"/>
  <c r="N11" i="384"/>
  <c r="L11" i="384"/>
  <c r="K11" i="384"/>
  <c r="J11" i="384"/>
  <c r="I11" i="384"/>
  <c r="H11" i="384"/>
  <c r="G11" i="384"/>
  <c r="F11" i="384"/>
  <c r="E11" i="384"/>
  <c r="D11" i="384"/>
  <c r="C11" i="384"/>
  <c r="Q10" i="384"/>
  <c r="P10" i="384"/>
  <c r="O10" i="384"/>
  <c r="N10" i="384"/>
  <c r="L10" i="384"/>
  <c r="K10" i="384"/>
  <c r="J10" i="384"/>
  <c r="I10" i="384"/>
  <c r="H10" i="384"/>
  <c r="G10" i="384"/>
  <c r="F10" i="384"/>
  <c r="E10" i="384"/>
  <c r="D10" i="384"/>
  <c r="C10" i="384"/>
  <c r="Q9" i="384"/>
  <c r="P9" i="384"/>
  <c r="O9" i="384"/>
  <c r="N9" i="384"/>
  <c r="L9" i="384"/>
  <c r="K9" i="384"/>
  <c r="J9" i="384"/>
  <c r="I9" i="384"/>
  <c r="H9" i="384"/>
  <c r="G9" i="384"/>
  <c r="F9" i="384"/>
  <c r="E9" i="384"/>
  <c r="D9" i="384"/>
  <c r="C9" i="384"/>
  <c r="Q8" i="384"/>
  <c r="P8" i="384"/>
  <c r="O8" i="384"/>
  <c r="N8" i="384"/>
  <c r="L8" i="384"/>
  <c r="K8" i="384"/>
  <c r="J8" i="384"/>
  <c r="I8" i="384"/>
  <c r="H8" i="384"/>
  <c r="G8" i="384"/>
  <c r="F8" i="384"/>
  <c r="E8" i="384"/>
  <c r="D8" i="384"/>
  <c r="C8" i="384"/>
  <c r="Q7" i="384"/>
  <c r="P7" i="384"/>
  <c r="O7" i="384"/>
  <c r="N7" i="384"/>
  <c r="L7" i="384"/>
  <c r="K7" i="384"/>
  <c r="J7" i="384"/>
  <c r="I7" i="384"/>
  <c r="H7" i="384"/>
  <c r="G7" i="384"/>
  <c r="F7" i="384"/>
  <c r="E7" i="384"/>
  <c r="D7" i="384"/>
  <c r="C7" i="384"/>
  <c r="Q6" i="384"/>
  <c r="P6" i="384"/>
  <c r="O6" i="384"/>
  <c r="N6" i="384"/>
  <c r="L6" i="384"/>
  <c r="K6" i="384"/>
  <c r="J6" i="384"/>
  <c r="I6" i="384"/>
  <c r="H6" i="384"/>
  <c r="G6" i="384"/>
  <c r="F6" i="384"/>
  <c r="E6" i="384"/>
  <c r="D6" i="384"/>
  <c r="C6" i="384"/>
  <c r="Q5" i="384"/>
  <c r="P5" i="384"/>
  <c r="O5" i="384"/>
  <c r="N5" i="384"/>
  <c r="N20" i="384" s="1"/>
  <c r="L5" i="384"/>
  <c r="K5" i="384"/>
  <c r="J5" i="384"/>
  <c r="I5" i="384"/>
  <c r="H5" i="384"/>
  <c r="H20" i="384" s="1"/>
  <c r="G5" i="384"/>
  <c r="F5" i="384"/>
  <c r="F20" i="384" s="1"/>
  <c r="E5" i="384"/>
  <c r="E20" i="384" s="1"/>
  <c r="D5" i="384"/>
  <c r="D20" i="384" s="1"/>
  <c r="C5" i="384"/>
  <c r="C20" i="384" s="1"/>
  <c r="M17" i="383"/>
  <c r="R16" i="383"/>
  <c r="M16" i="383"/>
  <c r="S16" i="383" s="1"/>
  <c r="B16" i="381" s="1"/>
  <c r="Q15" i="383"/>
  <c r="O15" i="383"/>
  <c r="O15" i="384" s="1"/>
  <c r="L15" i="383"/>
  <c r="K15" i="383"/>
  <c r="J15" i="383"/>
  <c r="I15" i="383"/>
  <c r="G15" i="383"/>
  <c r="O14" i="383"/>
  <c r="J14" i="383"/>
  <c r="R13" i="383"/>
  <c r="M13" i="383"/>
  <c r="S13" i="383" s="1"/>
  <c r="R12" i="383"/>
  <c r="M12" i="383"/>
  <c r="S12" i="383" s="1"/>
  <c r="R11" i="383"/>
  <c r="M11" i="383"/>
  <c r="S11" i="383" s="1"/>
  <c r="R10" i="383"/>
  <c r="M10" i="383"/>
  <c r="S10" i="383" s="1"/>
  <c r="R9" i="383"/>
  <c r="M9" i="383"/>
  <c r="R8" i="383"/>
  <c r="M8" i="383"/>
  <c r="S8" i="383" s="1"/>
  <c r="R7" i="383"/>
  <c r="M7" i="383"/>
  <c r="R6" i="383"/>
  <c r="S6" i="383" s="1"/>
  <c r="M6" i="383"/>
  <c r="R5" i="383"/>
  <c r="M5" i="383"/>
  <c r="R15" i="382"/>
  <c r="S15" i="382"/>
  <c r="Q14" i="382"/>
  <c r="Q19" i="382" s="1"/>
  <c r="P14" i="382"/>
  <c r="P15" i="384" s="1"/>
  <c r="L14" i="382"/>
  <c r="K14" i="382"/>
  <c r="K15" i="384" s="1"/>
  <c r="J14" i="382"/>
  <c r="J15" i="384" s="1"/>
  <c r="I14" i="382"/>
  <c r="G14" i="382"/>
  <c r="P13" i="382"/>
  <c r="L13" i="382"/>
  <c r="L19" i="382" s="1"/>
  <c r="K13" i="382"/>
  <c r="K19" i="382" s="1"/>
  <c r="J13" i="382"/>
  <c r="J19" i="382" s="1"/>
  <c r="I13" i="382"/>
  <c r="I19" i="382" s="1"/>
  <c r="G13" i="382"/>
  <c r="R12" i="382"/>
  <c r="S12" i="382" s="1"/>
  <c r="R11" i="382"/>
  <c r="S11" i="382" s="1"/>
  <c r="R10" i="382"/>
  <c r="S10" i="382" s="1"/>
  <c r="R9" i="382"/>
  <c r="S9" i="382"/>
  <c r="R8" i="382"/>
  <c r="S8" i="382" s="1"/>
  <c r="R7" i="382"/>
  <c r="S7" i="382" s="1"/>
  <c r="R6" i="382"/>
  <c r="S6" i="382" s="1"/>
  <c r="R5" i="382"/>
  <c r="S5" i="382"/>
  <c r="R4" i="382"/>
  <c r="S4" i="382" s="1"/>
  <c r="B15" i="381"/>
  <c r="C42" i="380"/>
  <c r="B42" i="380"/>
  <c r="A42" i="380"/>
  <c r="C41" i="380"/>
  <c r="B41" i="380"/>
  <c r="A41" i="380"/>
  <c r="C40" i="380"/>
  <c r="B40" i="380"/>
  <c r="A40" i="380"/>
  <c r="C39" i="380"/>
  <c r="B39" i="380"/>
  <c r="A39" i="380"/>
  <c r="C38" i="380"/>
  <c r="B38" i="380"/>
  <c r="A38" i="380"/>
  <c r="C37" i="380"/>
  <c r="B37" i="380"/>
  <c r="A37" i="380"/>
  <c r="C36" i="380"/>
  <c r="B36" i="380"/>
  <c r="A36" i="380"/>
  <c r="C35" i="380"/>
  <c r="B35" i="380"/>
  <c r="A35" i="380"/>
  <c r="C34" i="380"/>
  <c r="B34" i="380"/>
  <c r="A34" i="380"/>
  <c r="C33" i="380"/>
  <c r="B33" i="380"/>
  <c r="A33" i="380"/>
  <c r="C32" i="380"/>
  <c r="B32" i="380"/>
  <c r="A32" i="380"/>
  <c r="C31" i="380"/>
  <c r="B31" i="380"/>
  <c r="A31" i="380"/>
  <c r="C30" i="380"/>
  <c r="B30" i="380"/>
  <c r="A30" i="380"/>
  <c r="C29" i="380"/>
  <c r="B29" i="380"/>
  <c r="A29" i="380"/>
  <c r="G19" i="380"/>
  <c r="D19" i="380"/>
  <c r="G18" i="380"/>
  <c r="D18" i="380"/>
  <c r="G17" i="380"/>
  <c r="D17" i="380"/>
  <c r="G16" i="380"/>
  <c r="D16" i="380"/>
  <c r="G15" i="380"/>
  <c r="D15" i="380"/>
  <c r="G14" i="380"/>
  <c r="D14" i="380"/>
  <c r="G13" i="380"/>
  <c r="D13" i="380"/>
  <c r="G12" i="380"/>
  <c r="D12" i="380"/>
  <c r="G11" i="380"/>
  <c r="D11" i="380"/>
  <c r="G10" i="380"/>
  <c r="D10" i="380"/>
  <c r="G9" i="380"/>
  <c r="D9" i="380"/>
  <c r="G8" i="380"/>
  <c r="D8" i="380"/>
  <c r="G7" i="380"/>
  <c r="D7" i="380"/>
  <c r="G6" i="380"/>
  <c r="D6" i="380"/>
  <c r="K30" i="380"/>
  <c r="D42" i="380" s="1"/>
  <c r="M16" i="379"/>
  <c r="L16" i="379"/>
  <c r="E16" i="379"/>
  <c r="M12" i="379"/>
  <c r="L12" i="379"/>
  <c r="G12" i="379"/>
  <c r="J12" i="379" s="1"/>
  <c r="B12" i="379"/>
  <c r="F12" i="379" s="1"/>
  <c r="M11" i="379"/>
  <c r="L11" i="379"/>
  <c r="G11" i="379"/>
  <c r="J11" i="379" s="1"/>
  <c r="B11" i="379"/>
  <c r="F11" i="379" s="1"/>
  <c r="M10" i="379"/>
  <c r="L10" i="379"/>
  <c r="G10" i="379"/>
  <c r="B10" i="379"/>
  <c r="F10" i="379" s="1"/>
  <c r="M9" i="379"/>
  <c r="L9" i="379"/>
  <c r="K9" i="379"/>
  <c r="J9" i="379"/>
  <c r="B9" i="379"/>
  <c r="F9" i="379" s="1"/>
  <c r="M8" i="379"/>
  <c r="L8" i="379"/>
  <c r="K8" i="379"/>
  <c r="J8" i="379"/>
  <c r="B8" i="379"/>
  <c r="M7" i="379"/>
  <c r="L7" i="379"/>
  <c r="K7" i="379"/>
  <c r="J7" i="379"/>
  <c r="B7" i="379"/>
  <c r="M6" i="379"/>
  <c r="L6" i="379"/>
  <c r="K6" i="379"/>
  <c r="J6" i="379"/>
  <c r="E6" i="379"/>
  <c r="B6" i="379"/>
  <c r="F6" i="379" s="1"/>
  <c r="M5" i="379"/>
  <c r="L5" i="379"/>
  <c r="K5" i="379"/>
  <c r="J5" i="379"/>
  <c r="B5" i="379"/>
  <c r="F5" i="379" s="1"/>
  <c r="M4" i="379"/>
  <c r="L4" i="379"/>
  <c r="K4" i="379"/>
  <c r="J4" i="379"/>
  <c r="B4" i="379"/>
  <c r="E4" i="379" s="1"/>
  <c r="D5" i="274"/>
  <c r="C13" i="273"/>
  <c r="E17" i="374"/>
  <c r="E14" i="374"/>
  <c r="E13" i="374"/>
  <c r="E12" i="374"/>
  <c r="E11" i="374"/>
  <c r="E10" i="374"/>
  <c r="E9" i="374"/>
  <c r="E8" i="374"/>
  <c r="E7" i="374"/>
  <c r="E6" i="374"/>
  <c r="E5" i="374"/>
  <c r="E4" i="374"/>
  <c r="E3" i="374"/>
  <c r="D17" i="407"/>
  <c r="D16" i="407"/>
  <c r="D15" i="407"/>
  <c r="D14" i="407"/>
  <c r="D13" i="407"/>
  <c r="D12" i="407"/>
  <c r="D11" i="407"/>
  <c r="D10" i="407"/>
  <c r="D9" i="407"/>
  <c r="D8" i="407"/>
  <c r="D7" i="407"/>
  <c r="D6" i="407"/>
  <c r="D5" i="407"/>
  <c r="D4" i="407"/>
  <c r="C17" i="349"/>
  <c r="C16" i="349"/>
  <c r="C15" i="349"/>
  <c r="C14" i="349"/>
  <c r="C13" i="349"/>
  <c r="C12" i="349"/>
  <c r="C11" i="349"/>
  <c r="C10" i="349"/>
  <c r="C9" i="349"/>
  <c r="C8" i="349"/>
  <c r="C7" i="349"/>
  <c r="C6" i="349"/>
  <c r="C5" i="349"/>
  <c r="G16" i="348"/>
  <c r="B14" i="377"/>
  <c r="B11" i="377"/>
  <c r="G11" i="377" s="1"/>
  <c r="B10" i="377"/>
  <c r="G10" i="377" s="1"/>
  <c r="B9" i="377"/>
  <c r="G9" i="377" s="1"/>
  <c r="B8" i="377"/>
  <c r="G8" i="377" s="1"/>
  <c r="B7" i="377"/>
  <c r="G7" i="377" s="1"/>
  <c r="B6" i="377"/>
  <c r="G6" i="377" s="1"/>
  <c r="B5" i="377"/>
  <c r="G5" i="377" s="1"/>
  <c r="B4" i="377"/>
  <c r="G4" i="377" s="1"/>
  <c r="E17" i="435"/>
  <c r="E14" i="435"/>
  <c r="I14" i="435" s="1"/>
  <c r="H13" i="435"/>
  <c r="E13" i="435"/>
  <c r="H12" i="435"/>
  <c r="E12" i="435"/>
  <c r="I12" i="435" s="1"/>
  <c r="H11" i="435"/>
  <c r="E11" i="435"/>
  <c r="I11" i="435" s="1"/>
  <c r="H10" i="435"/>
  <c r="E10" i="435"/>
  <c r="I10" i="435" s="1"/>
  <c r="H9" i="435"/>
  <c r="E9" i="435"/>
  <c r="I9" i="435" s="1"/>
  <c r="H8" i="435"/>
  <c r="E8" i="435"/>
  <c r="H7" i="435"/>
  <c r="E7" i="435"/>
  <c r="H6" i="435"/>
  <c r="E6" i="435"/>
  <c r="I6" i="435" s="1"/>
  <c r="H5" i="435"/>
  <c r="E5" i="435"/>
  <c r="E18" i="431"/>
  <c r="E15" i="431"/>
  <c r="D15" i="431"/>
  <c r="E14" i="431"/>
  <c r="D14" i="431"/>
  <c r="E13" i="431"/>
  <c r="D13" i="431"/>
  <c r="E12" i="431"/>
  <c r="D12" i="431"/>
  <c r="E11" i="431"/>
  <c r="D11" i="431"/>
  <c r="E10" i="431"/>
  <c r="D10" i="431"/>
  <c r="E9" i="431"/>
  <c r="D9" i="431"/>
  <c r="E8" i="431"/>
  <c r="D8" i="431"/>
  <c r="E7" i="431"/>
  <c r="D7" i="431"/>
  <c r="E6" i="431"/>
  <c r="D6" i="431"/>
  <c r="E5" i="431"/>
  <c r="D5" i="431"/>
  <c r="G18" i="342"/>
  <c r="H15" i="342"/>
  <c r="G15" i="342"/>
  <c r="H14" i="342"/>
  <c r="G14" i="342"/>
  <c r="F14" i="342"/>
  <c r="H13" i="342"/>
  <c r="H12" i="342"/>
  <c r="G12" i="342"/>
  <c r="F12" i="342"/>
  <c r="H11" i="342"/>
  <c r="G11" i="342"/>
  <c r="H10" i="342"/>
  <c r="G10" i="342"/>
  <c r="F10" i="342"/>
  <c r="H9" i="342"/>
  <c r="G9" i="342"/>
  <c r="F9" i="342"/>
  <c r="H8" i="342"/>
  <c r="G8" i="342"/>
  <c r="F8" i="342"/>
  <c r="H7" i="342"/>
  <c r="H6" i="342"/>
  <c r="G6" i="342"/>
  <c r="F6" i="342"/>
  <c r="H5" i="342"/>
  <c r="G5" i="342"/>
  <c r="H4" i="342"/>
  <c r="E4" i="342"/>
  <c r="G4" i="342" s="1"/>
  <c r="I17" i="434"/>
  <c r="E17" i="434"/>
  <c r="I14" i="434"/>
  <c r="E14" i="434"/>
  <c r="I13" i="434"/>
  <c r="E13" i="434"/>
  <c r="I12" i="434"/>
  <c r="E12" i="434"/>
  <c r="I11" i="434"/>
  <c r="E11" i="434"/>
  <c r="I10" i="434"/>
  <c r="E10" i="434"/>
  <c r="I9" i="434"/>
  <c r="E9" i="434"/>
  <c r="I8" i="434"/>
  <c r="E8" i="434"/>
  <c r="I7" i="434"/>
  <c r="E7" i="434"/>
  <c r="I6" i="434"/>
  <c r="E6" i="434"/>
  <c r="I5" i="434"/>
  <c r="E5" i="434"/>
  <c r="C16" i="341"/>
  <c r="F16" i="341" s="1"/>
  <c r="F16" i="338"/>
  <c r="C16" i="338"/>
  <c r="G16" i="338" s="1"/>
  <c r="F12" i="338"/>
  <c r="F11" i="338"/>
  <c r="C11" i="338"/>
  <c r="G11" i="338" s="1"/>
  <c r="F10" i="338"/>
  <c r="C10" i="338"/>
  <c r="G10" i="338" s="1"/>
  <c r="F9" i="338"/>
  <c r="C9" i="338"/>
  <c r="G9" i="338" s="1"/>
  <c r="F8" i="338"/>
  <c r="C8" i="338"/>
  <c r="G8" i="338" s="1"/>
  <c r="F7" i="338"/>
  <c r="C7" i="338"/>
  <c r="G7" i="338" s="1"/>
  <c r="F6" i="338"/>
  <c r="C6" i="338"/>
  <c r="G6" i="338" s="1"/>
  <c r="F5" i="338"/>
  <c r="C5" i="338"/>
  <c r="G5" i="338" s="1"/>
  <c r="F4" i="338"/>
  <c r="C4" i="338"/>
  <c r="G4" i="338" s="1"/>
  <c r="C135" i="402"/>
  <c r="I15" i="402"/>
  <c r="I12" i="402"/>
  <c r="G11" i="402"/>
  <c r="I11" i="402"/>
  <c r="G10" i="402"/>
  <c r="I10" i="402"/>
  <c r="G9" i="402"/>
  <c r="I9" i="402"/>
  <c r="G8" i="402"/>
  <c r="I8" i="402"/>
  <c r="I7" i="402"/>
  <c r="G7" i="402"/>
  <c r="H7" i="402"/>
  <c r="G6" i="402"/>
  <c r="G5" i="402"/>
  <c r="I5" i="402"/>
  <c r="G4" i="402"/>
  <c r="I4" i="402"/>
  <c r="G3" i="402"/>
  <c r="C3" i="402"/>
  <c r="I3" i="402" s="1"/>
  <c r="D18" i="334"/>
  <c r="D16" i="334"/>
  <c r="D15" i="334"/>
  <c r="H17" i="427"/>
  <c r="G17" i="427"/>
  <c r="I14" i="427"/>
  <c r="K14" i="427" s="1"/>
  <c r="I13" i="427"/>
  <c r="K13" i="427" s="1"/>
  <c r="H12" i="427"/>
  <c r="G12" i="427"/>
  <c r="H11" i="427"/>
  <c r="G11" i="427"/>
  <c r="H10" i="427"/>
  <c r="G10" i="427"/>
  <c r="H9" i="427"/>
  <c r="G9" i="427"/>
  <c r="I9" i="427" s="1"/>
  <c r="K9" i="427" s="1"/>
  <c r="H8" i="427"/>
  <c r="G8" i="427"/>
  <c r="H7" i="427"/>
  <c r="G7" i="427"/>
  <c r="H6" i="427"/>
  <c r="G6" i="427"/>
  <c r="G5" i="427"/>
  <c r="I5" i="427" s="1"/>
  <c r="K5" i="427" s="1"/>
  <c r="G15" i="332"/>
  <c r="G9" i="332"/>
  <c r="F9" i="332"/>
  <c r="F7" i="332"/>
  <c r="G14" i="287"/>
  <c r="F14" i="287"/>
  <c r="G13" i="287"/>
  <c r="C12" i="287"/>
  <c r="E12" i="287" s="1"/>
  <c r="C11" i="287"/>
  <c r="E11" i="287" s="1"/>
  <c r="C9" i="287"/>
  <c r="E9" i="287" s="1"/>
  <c r="C8" i="287"/>
  <c r="E8" i="287" s="1"/>
  <c r="C7" i="287"/>
  <c r="E7" i="287" s="1"/>
  <c r="C6" i="287"/>
  <c r="E6" i="287" s="1"/>
  <c r="C5" i="287"/>
  <c r="E5" i="287" s="1"/>
  <c r="D14" i="336"/>
  <c r="C13" i="336"/>
  <c r="N6" i="336"/>
  <c r="I15" i="335"/>
  <c r="N12" i="336" s="1"/>
  <c r="I12" i="335"/>
  <c r="E12" i="335"/>
  <c r="P12" i="335" s="1"/>
  <c r="I11" i="335"/>
  <c r="C11" i="385" s="1"/>
  <c r="E11" i="335"/>
  <c r="I10" i="335"/>
  <c r="C10" i="385" s="1"/>
  <c r="E10" i="335"/>
  <c r="I9" i="335"/>
  <c r="E9" i="335"/>
  <c r="I8" i="335"/>
  <c r="E8" i="335"/>
  <c r="I7" i="335"/>
  <c r="E7" i="335"/>
  <c r="I6" i="335"/>
  <c r="E6" i="335"/>
  <c r="I5" i="335"/>
  <c r="E5" i="335"/>
  <c r="I4" i="335"/>
  <c r="E4" i="335"/>
  <c r="M33" i="404"/>
  <c r="M32" i="404"/>
  <c r="M31" i="404"/>
  <c r="M27" i="404"/>
  <c r="M26" i="404"/>
  <c r="M22" i="404"/>
  <c r="M21" i="404"/>
  <c r="J15" i="227" l="1"/>
  <c r="O15" i="227" s="1"/>
  <c r="K11" i="225"/>
  <c r="C16" i="225"/>
  <c r="E19" i="222"/>
  <c r="E19" i="219"/>
  <c r="H20" i="78"/>
  <c r="F21" i="401"/>
  <c r="D21" i="400"/>
  <c r="M13" i="449"/>
  <c r="D5" i="72"/>
  <c r="D9" i="72"/>
  <c r="M8" i="449"/>
  <c r="M9" i="449"/>
  <c r="E10" i="385"/>
  <c r="D10" i="385"/>
  <c r="E11" i="385"/>
  <c r="D11" i="385"/>
  <c r="D12" i="385"/>
  <c r="M13" i="382"/>
  <c r="M19" i="382" s="1"/>
  <c r="G19" i="382"/>
  <c r="P14" i="384"/>
  <c r="P20" i="384" s="1"/>
  <c r="P19" i="382"/>
  <c r="B20" i="381"/>
  <c r="C21" i="349"/>
  <c r="G14" i="377"/>
  <c r="I13" i="435"/>
  <c r="K22" i="449"/>
  <c r="G22" i="449"/>
  <c r="M7" i="449"/>
  <c r="N22" i="449"/>
  <c r="M17" i="449"/>
  <c r="M6" i="449"/>
  <c r="M15" i="449"/>
  <c r="M12" i="449"/>
  <c r="L22" i="449"/>
  <c r="M14" i="449"/>
  <c r="M16" i="449"/>
  <c r="B17" i="447"/>
  <c r="B21" i="72"/>
  <c r="C21" i="72"/>
  <c r="D20" i="445"/>
  <c r="B20" i="445"/>
  <c r="J9" i="465"/>
  <c r="J7" i="466"/>
  <c r="H15" i="242"/>
  <c r="F15" i="214"/>
  <c r="I15" i="214" s="1"/>
  <c r="D15" i="240"/>
  <c r="E15" i="240" s="1"/>
  <c r="E5" i="239"/>
  <c r="D16" i="239"/>
  <c r="H15" i="233"/>
  <c r="H15" i="232"/>
  <c r="F15" i="231"/>
  <c r="G19" i="228"/>
  <c r="D18" i="215"/>
  <c r="K19" i="217"/>
  <c r="E13" i="78"/>
  <c r="G13" i="78"/>
  <c r="E6" i="78"/>
  <c r="C15" i="78"/>
  <c r="E8" i="78"/>
  <c r="G8" i="78"/>
  <c r="B21" i="276"/>
  <c r="D8" i="72"/>
  <c r="F7" i="445"/>
  <c r="H7" i="445" s="1"/>
  <c r="F11" i="445"/>
  <c r="H11" i="445" s="1"/>
  <c r="D13" i="72"/>
  <c r="B18" i="386"/>
  <c r="E5" i="379"/>
  <c r="I8" i="435"/>
  <c r="I5" i="435"/>
  <c r="F4" i="342"/>
  <c r="C3" i="287"/>
  <c r="E3" i="287" s="1"/>
  <c r="B4" i="333" s="1"/>
  <c r="C5" i="334" s="1"/>
  <c r="D5" i="334" s="1"/>
  <c r="J11" i="434"/>
  <c r="I8" i="427"/>
  <c r="J13" i="427"/>
  <c r="I11" i="427"/>
  <c r="K11" i="427" s="1"/>
  <c r="I12" i="427"/>
  <c r="K12" i="427" s="1"/>
  <c r="M14" i="404"/>
  <c r="P16" i="335"/>
  <c r="F5" i="282"/>
  <c r="D11" i="72"/>
  <c r="D15" i="72"/>
  <c r="E4" i="225"/>
  <c r="F7" i="225"/>
  <c r="I10" i="223"/>
  <c r="J8" i="223"/>
  <c r="F4" i="229"/>
  <c r="H7" i="227"/>
  <c r="U7" i="227"/>
  <c r="E5" i="225"/>
  <c r="F8" i="225"/>
  <c r="D9" i="225"/>
  <c r="F9" i="225" s="1"/>
  <c r="P26" i="335"/>
  <c r="G15" i="241"/>
  <c r="F4" i="224"/>
  <c r="F19" i="224"/>
  <c r="D12" i="223"/>
  <c r="F12" i="223" s="1"/>
  <c r="F19" i="444"/>
  <c r="I14" i="444"/>
  <c r="I19" i="444" s="1"/>
  <c r="D10" i="238"/>
  <c r="U11" i="227"/>
  <c r="G16" i="227"/>
  <c r="B16" i="227"/>
  <c r="P11" i="227"/>
  <c r="Q11" i="227"/>
  <c r="C16" i="227"/>
  <c r="D16" i="227"/>
  <c r="R11" i="227"/>
  <c r="H4" i="226"/>
  <c r="E16" i="227"/>
  <c r="S11" i="227"/>
  <c r="F16" i="227"/>
  <c r="T11" i="227"/>
  <c r="J11" i="223"/>
  <c r="K11" i="223"/>
  <c r="C4" i="389"/>
  <c r="E16" i="389"/>
  <c r="F3" i="215"/>
  <c r="D4" i="72"/>
  <c r="D17" i="72"/>
  <c r="J11" i="241"/>
  <c r="K11" i="241"/>
  <c r="H13" i="236"/>
  <c r="I8" i="236" s="1"/>
  <c r="N13" i="233"/>
  <c r="I13" i="233"/>
  <c r="J13" i="233"/>
  <c r="K13" i="233"/>
  <c r="L13" i="233"/>
  <c r="M13" i="233"/>
  <c r="N4" i="232"/>
  <c r="J4" i="231"/>
  <c r="I15" i="231"/>
  <c r="U4" i="227"/>
  <c r="U5" i="227"/>
  <c r="E6" i="223"/>
  <c r="F8" i="223"/>
  <c r="E10" i="223"/>
  <c r="J19" i="228"/>
  <c r="K36" i="452"/>
  <c r="L24" i="452" s="1"/>
  <c r="T4" i="217"/>
  <c r="L19" i="217"/>
  <c r="E3" i="215"/>
  <c r="C7" i="230"/>
  <c r="D7" i="230" s="1"/>
  <c r="E10" i="215"/>
  <c r="F11" i="215"/>
  <c r="G9" i="282"/>
  <c r="F7" i="282"/>
  <c r="G5" i="282"/>
  <c r="F16" i="282"/>
  <c r="F6" i="282"/>
  <c r="F8" i="282"/>
  <c r="F15" i="282"/>
  <c r="F17" i="282"/>
  <c r="G11" i="282"/>
  <c r="G15" i="78"/>
  <c r="C9" i="78"/>
  <c r="C14" i="78"/>
  <c r="E9" i="78"/>
  <c r="E14" i="78"/>
  <c r="G12" i="78"/>
  <c r="F13" i="445"/>
  <c r="H13" i="445" s="1"/>
  <c r="D7" i="72"/>
  <c r="D12" i="72"/>
  <c r="D16" i="72"/>
  <c r="F12" i="445"/>
  <c r="H12" i="445" s="1"/>
  <c r="F14" i="445"/>
  <c r="H14" i="445" s="1"/>
  <c r="F15" i="445"/>
  <c r="H15" i="445" s="1"/>
  <c r="D6" i="72"/>
  <c r="D14" i="72"/>
  <c r="R17" i="384"/>
  <c r="E29" i="380"/>
  <c r="E31" i="380"/>
  <c r="D33" i="380"/>
  <c r="E33" i="380"/>
  <c r="D35" i="380"/>
  <c r="D37" i="380"/>
  <c r="E39" i="380"/>
  <c r="D41" i="380"/>
  <c r="E30" i="380"/>
  <c r="E32" i="380"/>
  <c r="E41" i="380"/>
  <c r="D34" i="380"/>
  <c r="D36" i="380"/>
  <c r="E36" i="380"/>
  <c r="D38" i="380"/>
  <c r="D29" i="380"/>
  <c r="E38" i="380"/>
  <c r="E40" i="380"/>
  <c r="F18" i="342"/>
  <c r="H5" i="402"/>
  <c r="H9" i="402"/>
  <c r="H11" i="402"/>
  <c r="J14" i="427"/>
  <c r="I10" i="427"/>
  <c r="J10" i="427" s="1"/>
  <c r="J6" i="335"/>
  <c r="J7" i="335"/>
  <c r="P11" i="335"/>
  <c r="P7" i="335"/>
  <c r="J8" i="335"/>
  <c r="J9" i="335"/>
  <c r="J5" i="335"/>
  <c r="P9" i="335"/>
  <c r="J4" i="335"/>
  <c r="J7" i="214"/>
  <c r="Q16" i="217"/>
  <c r="T16" i="217"/>
  <c r="B9" i="333"/>
  <c r="H8" i="287"/>
  <c r="G5" i="287"/>
  <c r="B7" i="333"/>
  <c r="C8" i="334" s="1"/>
  <c r="D8" i="334" s="1"/>
  <c r="B12" i="333"/>
  <c r="C13" i="334" s="1"/>
  <c r="D13" i="334" s="1"/>
  <c r="H11" i="287"/>
  <c r="B13" i="333"/>
  <c r="H12" i="287"/>
  <c r="E12" i="379"/>
  <c r="I11" i="241"/>
  <c r="K6" i="233"/>
  <c r="L6" i="233"/>
  <c r="N6" i="233"/>
  <c r="Q15" i="384"/>
  <c r="R15" i="384" s="1"/>
  <c r="S5" i="383"/>
  <c r="R10" i="384"/>
  <c r="S7" i="383"/>
  <c r="J14" i="384"/>
  <c r="J20" i="384" s="1"/>
  <c r="I14" i="384"/>
  <c r="R13" i="382"/>
  <c r="R19" i="382" s="1"/>
  <c r="G15" i="384"/>
  <c r="M14" i="382"/>
  <c r="R14" i="382"/>
  <c r="K14" i="384"/>
  <c r="K20" i="384" s="1"/>
  <c r="R8" i="384"/>
  <c r="R9" i="384"/>
  <c r="M17" i="384"/>
  <c r="K16" i="379"/>
  <c r="J12" i="214"/>
  <c r="N10" i="242"/>
  <c r="M7" i="242"/>
  <c r="N7" i="242"/>
  <c r="L7" i="242"/>
  <c r="L10" i="242"/>
  <c r="M10" i="242"/>
  <c r="K9" i="242"/>
  <c r="L9" i="242"/>
  <c r="M9" i="242"/>
  <c r="J8" i="242"/>
  <c r="I7" i="242"/>
  <c r="K8" i="242"/>
  <c r="J7" i="242"/>
  <c r="L8" i="242"/>
  <c r="I10" i="242"/>
  <c r="M8" i="242"/>
  <c r="J10" i="242"/>
  <c r="H7" i="241"/>
  <c r="H9" i="241"/>
  <c r="K9" i="241"/>
  <c r="G9" i="214"/>
  <c r="J9" i="214"/>
  <c r="H8" i="214"/>
  <c r="H6" i="214"/>
  <c r="I6" i="214"/>
  <c r="G11" i="214"/>
  <c r="H9" i="214"/>
  <c r="G6" i="214"/>
  <c r="G7" i="214"/>
  <c r="E5" i="240"/>
  <c r="F11" i="240"/>
  <c r="E6" i="240"/>
  <c r="F6" i="239"/>
  <c r="E9" i="239"/>
  <c r="E7" i="239"/>
  <c r="F5" i="239"/>
  <c r="E8" i="239"/>
  <c r="J6" i="233"/>
  <c r="I9" i="233"/>
  <c r="L9" i="233"/>
  <c r="M9" i="233"/>
  <c r="N9" i="233"/>
  <c r="L7" i="233"/>
  <c r="M7" i="233"/>
  <c r="I6" i="233"/>
  <c r="L8" i="232"/>
  <c r="I10" i="232"/>
  <c r="M10" i="232"/>
  <c r="J8" i="232"/>
  <c r="K8" i="232"/>
  <c r="M8" i="232"/>
  <c r="N10" i="232"/>
  <c r="E4" i="229"/>
  <c r="E10" i="229"/>
  <c r="E6" i="229"/>
  <c r="E11" i="229"/>
  <c r="F8" i="229"/>
  <c r="H6" i="227"/>
  <c r="H8" i="227"/>
  <c r="H9" i="227"/>
  <c r="E11" i="224"/>
  <c r="E6" i="224"/>
  <c r="E12" i="224"/>
  <c r="E4" i="224"/>
  <c r="F8" i="224"/>
  <c r="E13" i="224"/>
  <c r="E5" i="224"/>
  <c r="F10" i="224"/>
  <c r="F5" i="222"/>
  <c r="H9" i="219"/>
  <c r="H7" i="219"/>
  <c r="H14" i="219"/>
  <c r="C6" i="392"/>
  <c r="R7" i="384"/>
  <c r="R5" i="384"/>
  <c r="M12" i="384"/>
  <c r="R12" i="384"/>
  <c r="R13" i="384"/>
  <c r="R16" i="384"/>
  <c r="M10" i="384"/>
  <c r="R6" i="384"/>
  <c r="M16" i="384"/>
  <c r="M11" i="384"/>
  <c r="R11" i="384"/>
  <c r="I8" i="241"/>
  <c r="I10" i="241"/>
  <c r="H8" i="241"/>
  <c r="J8" i="241"/>
  <c r="K10" i="241"/>
  <c r="H10" i="241"/>
  <c r="K8" i="233"/>
  <c r="L8" i="233"/>
  <c r="K5" i="233"/>
  <c r="M8" i="233"/>
  <c r="I5" i="233"/>
  <c r="J5" i="233"/>
  <c r="J7" i="233"/>
  <c r="K7" i="233"/>
  <c r="I7" i="232"/>
  <c r="I5" i="232"/>
  <c r="L7" i="232"/>
  <c r="K4" i="232"/>
  <c r="N7" i="232"/>
  <c r="L10" i="232"/>
  <c r="J7" i="232"/>
  <c r="K7" i="232"/>
  <c r="G6" i="231"/>
  <c r="H6" i="231"/>
  <c r="I6" i="231"/>
  <c r="G11" i="231"/>
  <c r="J8" i="231"/>
  <c r="H9" i="231"/>
  <c r="G5" i="231"/>
  <c r="G7" i="231"/>
  <c r="I9" i="231"/>
  <c r="I4" i="231"/>
  <c r="H7" i="231"/>
  <c r="J9" i="231"/>
  <c r="J7" i="231"/>
  <c r="G7" i="222"/>
  <c r="G10" i="222"/>
  <c r="F14" i="222"/>
  <c r="D11" i="223"/>
  <c r="G11" i="222"/>
  <c r="F15" i="222"/>
  <c r="P17" i="335"/>
  <c r="H14" i="228"/>
  <c r="I14" i="228"/>
  <c r="J14" i="228"/>
  <c r="L15" i="228"/>
  <c r="K14" i="228"/>
  <c r="I13" i="228"/>
  <c r="H9" i="228"/>
  <c r="L11" i="228"/>
  <c r="J6" i="228"/>
  <c r="H10" i="228"/>
  <c r="K6" i="228"/>
  <c r="I10" i="228"/>
  <c r="I6" i="228"/>
  <c r="J10" i="228"/>
  <c r="H6" i="228"/>
  <c r="K10" i="228"/>
  <c r="N13" i="226"/>
  <c r="K15" i="226"/>
  <c r="J16" i="226"/>
  <c r="D16" i="389"/>
  <c r="C6" i="393"/>
  <c r="C5" i="393"/>
  <c r="C10" i="393"/>
  <c r="I17" i="435"/>
  <c r="J6" i="434"/>
  <c r="J10" i="434"/>
  <c r="J14" i="434"/>
  <c r="J9" i="434"/>
  <c r="J12" i="434"/>
  <c r="J8" i="434"/>
  <c r="J5" i="434"/>
  <c r="I6" i="226"/>
  <c r="I15" i="226"/>
  <c r="K13" i="226"/>
  <c r="M15" i="226"/>
  <c r="L13" i="226"/>
  <c r="N15" i="226"/>
  <c r="N6" i="226"/>
  <c r="L15" i="226"/>
  <c r="I5" i="226"/>
  <c r="M5" i="226"/>
  <c r="K11" i="226"/>
  <c r="M12" i="226"/>
  <c r="K14" i="226"/>
  <c r="N5" i="226"/>
  <c r="L11" i="226"/>
  <c r="N12" i="226"/>
  <c r="L14" i="226"/>
  <c r="J12" i="226"/>
  <c r="L5" i="226"/>
  <c r="M11" i="226"/>
  <c r="I11" i="226"/>
  <c r="K12" i="226"/>
  <c r="J11" i="226"/>
  <c r="L12" i="226"/>
  <c r="G3" i="287"/>
  <c r="C4" i="392"/>
  <c r="C4" i="272"/>
  <c r="C12" i="272"/>
  <c r="C13" i="272"/>
  <c r="C6" i="272"/>
  <c r="C7" i="272"/>
  <c r="C8" i="272"/>
  <c r="C9" i="272"/>
  <c r="C10" i="272"/>
  <c r="C11" i="272"/>
  <c r="C5" i="272"/>
  <c r="F12" i="332"/>
  <c r="G12" i="332"/>
  <c r="F14" i="332"/>
  <c r="G14" i="332"/>
  <c r="F10" i="332"/>
  <c r="G10" i="332"/>
  <c r="F13" i="332"/>
  <c r="F15" i="332"/>
  <c r="G13" i="332"/>
  <c r="G5" i="332"/>
  <c r="G4" i="332"/>
  <c r="T13" i="217"/>
  <c r="T8" i="217"/>
  <c r="E8" i="336"/>
  <c r="E9" i="336"/>
  <c r="E10" i="336"/>
  <c r="E11" i="336"/>
  <c r="E12" i="336"/>
  <c r="E6" i="336"/>
  <c r="E5" i="336"/>
  <c r="E7" i="336"/>
  <c r="E13" i="336"/>
  <c r="M28" i="404" s="1"/>
  <c r="H6" i="219"/>
  <c r="G10" i="219"/>
  <c r="H15" i="219"/>
  <c r="H10" i="219"/>
  <c r="F9" i="219"/>
  <c r="N7" i="217"/>
  <c r="P7" i="217"/>
  <c r="S15" i="217"/>
  <c r="T7" i="217"/>
  <c r="T15" i="217"/>
  <c r="M7" i="217"/>
  <c r="N8" i="217"/>
  <c r="R12" i="217"/>
  <c r="T9" i="217"/>
  <c r="O8" i="217"/>
  <c r="L4" i="217"/>
  <c r="M5" i="217"/>
  <c r="N10" i="217"/>
  <c r="L13" i="217"/>
  <c r="O4" i="217"/>
  <c r="O5" i="217"/>
  <c r="O6" i="217"/>
  <c r="M9" i="217"/>
  <c r="O10" i="217"/>
  <c r="M13" i="217"/>
  <c r="Q4" i="217"/>
  <c r="P5" i="217"/>
  <c r="P6" i="217"/>
  <c r="O9" i="217"/>
  <c r="P10" i="217"/>
  <c r="O13" i="217"/>
  <c r="L15" i="217"/>
  <c r="M6" i="217"/>
  <c r="R4" i="217"/>
  <c r="Q5" i="217"/>
  <c r="P9" i="217"/>
  <c r="P13" i="217"/>
  <c r="S4" i="217"/>
  <c r="R5" i="217"/>
  <c r="S6" i="217"/>
  <c r="Q9" i="217"/>
  <c r="Q13" i="217"/>
  <c r="P15" i="217"/>
  <c r="K26" i="217"/>
  <c r="L5" i="217"/>
  <c r="N4" i="217"/>
  <c r="N6" i="217"/>
  <c r="L9" i="217"/>
  <c r="M15" i="217"/>
  <c r="K25" i="217"/>
  <c r="T5" i="217"/>
  <c r="Q8" i="217"/>
  <c r="R9" i="217"/>
  <c r="R13" i="217"/>
  <c r="C5" i="179"/>
  <c r="F4" i="215"/>
  <c r="E4" i="215"/>
  <c r="F12" i="287"/>
  <c r="E11" i="379"/>
  <c r="G13" i="282"/>
  <c r="F13" i="282"/>
  <c r="G6" i="222"/>
  <c r="F6" i="222"/>
  <c r="H10" i="227"/>
  <c r="E4" i="240"/>
  <c r="F8" i="240"/>
  <c r="E8" i="240"/>
  <c r="G6" i="332"/>
  <c r="F6" i="332"/>
  <c r="J9" i="427"/>
  <c r="J7" i="434"/>
  <c r="E7" i="379"/>
  <c r="F7" i="379"/>
  <c r="L14" i="384"/>
  <c r="G4" i="386"/>
  <c r="C5" i="389"/>
  <c r="E5" i="389" s="1"/>
  <c r="G12" i="287"/>
  <c r="I6" i="402"/>
  <c r="H6" i="402"/>
  <c r="F13" i="342"/>
  <c r="F9" i="445"/>
  <c r="H9" i="445" s="1"/>
  <c r="G18" i="282"/>
  <c r="F18" i="282"/>
  <c r="E10" i="225"/>
  <c r="F10" i="225"/>
  <c r="G11" i="332"/>
  <c r="G13" i="342"/>
  <c r="E10" i="379"/>
  <c r="K12" i="379"/>
  <c r="G11" i="219"/>
  <c r="H11" i="219"/>
  <c r="F11" i="219"/>
  <c r="K12" i="225"/>
  <c r="D12" i="225"/>
  <c r="F12" i="225" s="1"/>
  <c r="F10" i="239"/>
  <c r="E10" i="239"/>
  <c r="F9" i="240"/>
  <c r="J5" i="214"/>
  <c r="H5" i="214"/>
  <c r="G5" i="214"/>
  <c r="I5" i="214"/>
  <c r="P4" i="335"/>
  <c r="J10" i="335"/>
  <c r="G7" i="332"/>
  <c r="K8" i="427"/>
  <c r="H10" i="402"/>
  <c r="E9" i="379"/>
  <c r="K11" i="379"/>
  <c r="R15" i="383"/>
  <c r="M8" i="384"/>
  <c r="F5" i="445"/>
  <c r="F10" i="445"/>
  <c r="H10" i="445" s="1"/>
  <c r="C7" i="78"/>
  <c r="G7" i="78"/>
  <c r="E7" i="78"/>
  <c r="G16" i="78"/>
  <c r="C16" i="78"/>
  <c r="F8" i="219"/>
  <c r="H8" i="219"/>
  <c r="G8" i="219"/>
  <c r="F7" i="223"/>
  <c r="E7" i="223"/>
  <c r="D17" i="334"/>
  <c r="P18" i="335"/>
  <c r="F11" i="332"/>
  <c r="F16" i="379"/>
  <c r="M14" i="383"/>
  <c r="O11" i="404"/>
  <c r="F13" i="287"/>
  <c r="D14" i="333"/>
  <c r="F11" i="342"/>
  <c r="C10" i="287"/>
  <c r="E10" i="287" s="1"/>
  <c r="P10" i="335"/>
  <c r="H4" i="402"/>
  <c r="M7" i="384"/>
  <c r="G6" i="287"/>
  <c r="J13" i="434"/>
  <c r="F8" i="379"/>
  <c r="E8" i="379"/>
  <c r="I15" i="384"/>
  <c r="M6" i="384"/>
  <c r="C12" i="78"/>
  <c r="F4" i="219"/>
  <c r="H4" i="219"/>
  <c r="G4" i="219"/>
  <c r="E15" i="215"/>
  <c r="R11" i="217"/>
  <c r="O11" i="217"/>
  <c r="M11" i="217"/>
  <c r="L11" i="217"/>
  <c r="T11" i="217"/>
  <c r="S11" i="217"/>
  <c r="Q11" i="217"/>
  <c r="P11" i="217"/>
  <c r="M11" i="233"/>
  <c r="L11" i="233"/>
  <c r="J11" i="233"/>
  <c r="K11" i="233"/>
  <c r="N11" i="233"/>
  <c r="I11" i="233"/>
  <c r="C11" i="238"/>
  <c r="F4" i="240"/>
  <c r="H4" i="214"/>
  <c r="G4" i="214"/>
  <c r="J4" i="214"/>
  <c r="I4" i="214"/>
  <c r="F5" i="287"/>
  <c r="J5" i="427"/>
  <c r="H8" i="402"/>
  <c r="O14" i="384"/>
  <c r="O20" i="384" s="1"/>
  <c r="R14" i="383"/>
  <c r="M9" i="384"/>
  <c r="J8" i="427"/>
  <c r="J10" i="379"/>
  <c r="K10" i="379"/>
  <c r="G14" i="384"/>
  <c r="G20" i="384" s="1"/>
  <c r="M15" i="383"/>
  <c r="K27" i="217"/>
  <c r="L7" i="226"/>
  <c r="K7" i="226"/>
  <c r="I7" i="226"/>
  <c r="N7" i="226"/>
  <c r="K12" i="228"/>
  <c r="J12" i="228"/>
  <c r="H12" i="228"/>
  <c r="I12" i="228"/>
  <c r="L12" i="228"/>
  <c r="F9" i="229"/>
  <c r="E9" i="229"/>
  <c r="P5" i="335"/>
  <c r="G11" i="287"/>
  <c r="G8" i="332"/>
  <c r="F8" i="332"/>
  <c r="I6" i="427"/>
  <c r="J6" i="427" s="1"/>
  <c r="J11" i="427"/>
  <c r="J12" i="427"/>
  <c r="F7" i="342"/>
  <c r="G7" i="342"/>
  <c r="I7" i="427"/>
  <c r="J7" i="427" s="1"/>
  <c r="F4" i="379"/>
  <c r="S9" i="383"/>
  <c r="M5" i="384"/>
  <c r="M13" i="384"/>
  <c r="M5" i="449"/>
  <c r="D10" i="72"/>
  <c r="T14" i="217"/>
  <c r="L14" i="217"/>
  <c r="Q14" i="217"/>
  <c r="N14" i="217"/>
  <c r="M14" i="217"/>
  <c r="S14" i="217"/>
  <c r="R14" i="217"/>
  <c r="P14" i="217"/>
  <c r="F9" i="222"/>
  <c r="G13" i="222"/>
  <c r="F13" i="222"/>
  <c r="M7" i="226"/>
  <c r="D14" i="422"/>
  <c r="E12" i="423"/>
  <c r="C14" i="423"/>
  <c r="F12" i="219"/>
  <c r="H12" i="219"/>
  <c r="G12" i="219"/>
  <c r="E9" i="224"/>
  <c r="F9" i="224"/>
  <c r="F4" i="223"/>
  <c r="E4" i="223"/>
  <c r="F6" i="225"/>
  <c r="E6" i="225"/>
  <c r="L11" i="232"/>
  <c r="K11" i="232"/>
  <c r="I11" i="232"/>
  <c r="M11" i="232"/>
  <c r="J11" i="232"/>
  <c r="E11" i="239"/>
  <c r="F11" i="239"/>
  <c r="M4" i="242"/>
  <c r="L4" i="242"/>
  <c r="J4" i="242"/>
  <c r="I4" i="242"/>
  <c r="N4" i="242"/>
  <c r="K4" i="242"/>
  <c r="F10" i="282"/>
  <c r="E5" i="215"/>
  <c r="F5" i="215"/>
  <c r="C6" i="389"/>
  <c r="E6" i="389" s="1"/>
  <c r="E9" i="215"/>
  <c r="C5" i="230"/>
  <c r="D5" i="230" s="1"/>
  <c r="C8" i="230"/>
  <c r="D8" i="230" s="1"/>
  <c r="F12" i="215"/>
  <c r="C13" i="389"/>
  <c r="E13" i="389" s="1"/>
  <c r="E12" i="215"/>
  <c r="F5" i="219"/>
  <c r="K4" i="228"/>
  <c r="J4" i="228"/>
  <c r="H4" i="228"/>
  <c r="I4" i="228"/>
  <c r="I7" i="228"/>
  <c r="H7" i="228"/>
  <c r="K7" i="228"/>
  <c r="L7" i="228"/>
  <c r="J7" i="228"/>
  <c r="J11" i="225"/>
  <c r="D11" i="225"/>
  <c r="J9" i="232"/>
  <c r="I9" i="232"/>
  <c r="K9" i="232"/>
  <c r="N9" i="232"/>
  <c r="M9" i="232"/>
  <c r="N11" i="232"/>
  <c r="N4" i="233"/>
  <c r="M4" i="233"/>
  <c r="K4" i="233"/>
  <c r="I4" i="233"/>
  <c r="L4" i="233"/>
  <c r="J4" i="233"/>
  <c r="N5" i="242"/>
  <c r="M5" i="242"/>
  <c r="K5" i="242"/>
  <c r="J5" i="242"/>
  <c r="L5" i="242"/>
  <c r="I5" i="242"/>
  <c r="P8" i="335"/>
  <c r="K6" i="427"/>
  <c r="H3" i="402"/>
  <c r="F5" i="342"/>
  <c r="C4" i="287"/>
  <c r="E4" i="287" s="1"/>
  <c r="C10" i="389"/>
  <c r="E10" i="389" s="1"/>
  <c r="M11" i="449"/>
  <c r="F6" i="445"/>
  <c r="H6" i="445" s="1"/>
  <c r="G10" i="282"/>
  <c r="F12" i="282"/>
  <c r="F14" i="282"/>
  <c r="F6" i="215"/>
  <c r="F9" i="215"/>
  <c r="E13" i="215"/>
  <c r="F13" i="215"/>
  <c r="P12" i="217"/>
  <c r="M12" i="217"/>
  <c r="N12" i="217"/>
  <c r="L12" i="217"/>
  <c r="T12" i="217"/>
  <c r="K28" i="217"/>
  <c r="S12" i="217"/>
  <c r="H5" i="219"/>
  <c r="F13" i="219"/>
  <c r="L4" i="228"/>
  <c r="K8" i="228"/>
  <c r="J8" i="228"/>
  <c r="H8" i="228"/>
  <c r="I8" i="228"/>
  <c r="L8" i="228"/>
  <c r="L9" i="232"/>
  <c r="J11" i="214"/>
  <c r="I11" i="214"/>
  <c r="H11" i="214"/>
  <c r="K4" i="241"/>
  <c r="J4" i="241"/>
  <c r="H4" i="241"/>
  <c r="I4" i="241"/>
  <c r="N6" i="242"/>
  <c r="L6" i="242"/>
  <c r="I6" i="242"/>
  <c r="M6" i="242"/>
  <c r="G6" i="78"/>
  <c r="C6" i="78"/>
  <c r="F14" i="215"/>
  <c r="H13" i="219"/>
  <c r="L5" i="228"/>
  <c r="J5" i="228"/>
  <c r="K5" i="228"/>
  <c r="I5" i="228"/>
  <c r="H5" i="228"/>
  <c r="P6" i="335"/>
  <c r="I7" i="435"/>
  <c r="E42" i="380"/>
  <c r="D39" i="380"/>
  <c r="E34" i="380"/>
  <c r="D31" i="380"/>
  <c r="D40" i="380"/>
  <c r="E35" i="380"/>
  <c r="D32" i="380"/>
  <c r="D30" i="380"/>
  <c r="E37" i="380"/>
  <c r="L15" i="384"/>
  <c r="F16" i="445"/>
  <c r="H16" i="445" s="1"/>
  <c r="G11" i="78"/>
  <c r="C11" i="78"/>
  <c r="E17" i="79"/>
  <c r="E14" i="215"/>
  <c r="Q12" i="217"/>
  <c r="G4" i="222"/>
  <c r="F4" i="222"/>
  <c r="G12" i="222"/>
  <c r="F12" i="222"/>
  <c r="N10" i="226"/>
  <c r="L10" i="226"/>
  <c r="J10" i="226"/>
  <c r="M10" i="226"/>
  <c r="K10" i="226"/>
  <c r="E5" i="223"/>
  <c r="H11" i="227"/>
  <c r="N6" i="232"/>
  <c r="L6" i="232"/>
  <c r="I6" i="232"/>
  <c r="K6" i="232"/>
  <c r="J6" i="232"/>
  <c r="L10" i="233"/>
  <c r="K10" i="233"/>
  <c r="I10" i="233"/>
  <c r="N10" i="233"/>
  <c r="M10" i="233"/>
  <c r="J10" i="233"/>
  <c r="K6" i="242"/>
  <c r="C3" i="230"/>
  <c r="E7" i="215"/>
  <c r="Q7" i="217"/>
  <c r="R8" i="217"/>
  <c r="R10" i="217"/>
  <c r="M8" i="226"/>
  <c r="L8" i="226"/>
  <c r="J8" i="226"/>
  <c r="K8" i="226"/>
  <c r="O11" i="227"/>
  <c r="F5" i="229"/>
  <c r="E5" i="229"/>
  <c r="J10" i="231"/>
  <c r="I10" i="231"/>
  <c r="G10" i="231"/>
  <c r="H10" i="231"/>
  <c r="K5" i="241"/>
  <c r="I5" i="241"/>
  <c r="L11" i="242"/>
  <c r="K11" i="242"/>
  <c r="I11" i="242"/>
  <c r="M11" i="242"/>
  <c r="F7" i="215"/>
  <c r="R15" i="217"/>
  <c r="O15" i="217"/>
  <c r="G6" i="219"/>
  <c r="G14" i="219"/>
  <c r="E14" i="224"/>
  <c r="I8" i="226"/>
  <c r="L13" i="228"/>
  <c r="J13" i="228"/>
  <c r="K13" i="228"/>
  <c r="I15" i="228"/>
  <c r="H15" i="228"/>
  <c r="K15" i="228"/>
  <c r="J12" i="223"/>
  <c r="C6" i="230"/>
  <c r="D6" i="230" s="1"/>
  <c r="I8" i="231"/>
  <c r="G8" i="231"/>
  <c r="J11" i="231"/>
  <c r="H11" i="231"/>
  <c r="M4" i="232"/>
  <c r="L4" i="232"/>
  <c r="J4" i="232"/>
  <c r="I4" i="232"/>
  <c r="E12" i="239"/>
  <c r="F12" i="239"/>
  <c r="F10" i="240"/>
  <c r="H5" i="241"/>
  <c r="J11" i="242"/>
  <c r="C4" i="230"/>
  <c r="D4" i="230" s="1"/>
  <c r="F8" i="215"/>
  <c r="R7" i="217"/>
  <c r="O7" i="217"/>
  <c r="K24" i="217"/>
  <c r="P8" i="217"/>
  <c r="M8" i="217"/>
  <c r="T10" i="217"/>
  <c r="L10" i="217"/>
  <c r="Q10" i="217"/>
  <c r="F7" i="224"/>
  <c r="E7" i="224"/>
  <c r="N9" i="226"/>
  <c r="M9" i="226"/>
  <c r="K9" i="226"/>
  <c r="L9" i="226"/>
  <c r="F9" i="223"/>
  <c r="E9" i="223"/>
  <c r="H12" i="227"/>
  <c r="I6" i="241"/>
  <c r="H6" i="241"/>
  <c r="N12" i="242"/>
  <c r="M12" i="242"/>
  <c r="K12" i="242"/>
  <c r="J12" i="242"/>
  <c r="C9" i="389"/>
  <c r="E9" i="389" s="1"/>
  <c r="C10" i="392"/>
  <c r="E8" i="215"/>
  <c r="P4" i="217"/>
  <c r="M4" i="217"/>
  <c r="T6" i="217"/>
  <c r="L6" i="217"/>
  <c r="Q6" i="217"/>
  <c r="L7" i="217"/>
  <c r="L8" i="217"/>
  <c r="M10" i="217"/>
  <c r="N15" i="217"/>
  <c r="K23" i="217"/>
  <c r="F7" i="219"/>
  <c r="F15" i="219"/>
  <c r="G8" i="222"/>
  <c r="I9" i="226"/>
  <c r="L9" i="228"/>
  <c r="J9" i="228"/>
  <c r="K9" i="228"/>
  <c r="I11" i="228"/>
  <c r="H11" i="228"/>
  <c r="K11" i="228"/>
  <c r="J9" i="223"/>
  <c r="I9" i="223"/>
  <c r="F7" i="229"/>
  <c r="N5" i="232"/>
  <c r="M5" i="232"/>
  <c r="K5" i="232"/>
  <c r="J5" i="232"/>
  <c r="F7" i="240"/>
  <c r="E7" i="240"/>
  <c r="I8" i="214"/>
  <c r="G8" i="214"/>
  <c r="J6" i="241"/>
  <c r="L12" i="242"/>
  <c r="C8" i="393"/>
  <c r="S5" i="217"/>
  <c r="S9" i="217"/>
  <c r="S13" i="217"/>
  <c r="K29" i="217"/>
  <c r="F15" i="224"/>
  <c r="E15" i="224"/>
  <c r="K6" i="226"/>
  <c r="J6" i="226"/>
  <c r="J14" i="226"/>
  <c r="I14" i="226"/>
  <c r="E9" i="225"/>
  <c r="J12" i="225"/>
  <c r="H4" i="231"/>
  <c r="G4" i="231"/>
  <c r="K7" i="241"/>
  <c r="I7" i="241"/>
  <c r="M6" i="226"/>
  <c r="J13" i="226"/>
  <c r="I13" i="226"/>
  <c r="M14" i="226"/>
  <c r="J4" i="223"/>
  <c r="I4" i="223"/>
  <c r="J5" i="231"/>
  <c r="H5" i="231"/>
  <c r="N5" i="233"/>
  <c r="L5" i="233"/>
  <c r="J8" i="233"/>
  <c r="I8" i="233"/>
  <c r="J10" i="214"/>
  <c r="I10" i="214"/>
  <c r="G10" i="214"/>
  <c r="J9" i="242"/>
  <c r="I9" i="242"/>
  <c r="E14" i="423"/>
  <c r="L10" i="424"/>
  <c r="F19" i="222"/>
  <c r="N8" i="232"/>
  <c r="N7" i="233"/>
  <c r="I8" i="235"/>
  <c r="N8" i="242"/>
  <c r="J5" i="226"/>
  <c r="J15" i="226"/>
  <c r="J10" i="232"/>
  <c r="J9" i="233"/>
  <c r="H7" i="214"/>
  <c r="I9" i="241"/>
  <c r="K3" i="466"/>
  <c r="K7" i="465"/>
  <c r="I12" i="242"/>
  <c r="H12" i="241"/>
  <c r="J15" i="241"/>
  <c r="I12" i="241"/>
  <c r="J12" i="241"/>
  <c r="H12" i="214"/>
  <c r="E12" i="240"/>
  <c r="E16" i="239"/>
  <c r="F13" i="239"/>
  <c r="G12" i="231"/>
  <c r="L16" i="228"/>
  <c r="J16" i="228"/>
  <c r="K16" i="228"/>
  <c r="H16" i="228"/>
  <c r="L16" i="226"/>
  <c r="M16" i="226"/>
  <c r="N16" i="226"/>
  <c r="K16" i="226"/>
  <c r="D14" i="225"/>
  <c r="D13" i="223"/>
  <c r="E13" i="223" s="1"/>
  <c r="F16" i="222"/>
  <c r="G16" i="222"/>
  <c r="G16" i="219"/>
  <c r="H16" i="219"/>
  <c r="R16" i="217"/>
  <c r="S16" i="217"/>
  <c r="L16" i="217"/>
  <c r="M16" i="217"/>
  <c r="N16" i="217"/>
  <c r="O16" i="217"/>
  <c r="P16" i="217"/>
  <c r="G12" i="214"/>
  <c r="I12" i="214"/>
  <c r="C13" i="238"/>
  <c r="D13" i="238" s="1"/>
  <c r="M15" i="233"/>
  <c r="L12" i="232"/>
  <c r="M12" i="232"/>
  <c r="I12" i="232"/>
  <c r="J12" i="232"/>
  <c r="K12" i="232"/>
  <c r="N12" i="232"/>
  <c r="J12" i="231"/>
  <c r="I12" i="231"/>
  <c r="E12" i="229"/>
  <c r="F12" i="229"/>
  <c r="H13" i="227"/>
  <c r="I16" i="226"/>
  <c r="F16" i="224"/>
  <c r="E16" i="224"/>
  <c r="H19" i="219"/>
  <c r="F15" i="215"/>
  <c r="E7" i="389"/>
  <c r="D13" i="389"/>
  <c r="D8" i="389"/>
  <c r="D12" i="389"/>
  <c r="D7" i="389"/>
  <c r="D11" i="389"/>
  <c r="F19" i="282"/>
  <c r="C17" i="78"/>
  <c r="E17" i="78"/>
  <c r="G17" i="78"/>
  <c r="C4" i="179"/>
  <c r="N17" i="451"/>
  <c r="N6" i="451"/>
  <c r="N13" i="451"/>
  <c r="N4" i="451"/>
  <c r="N15" i="451"/>
  <c r="N21" i="451"/>
  <c r="N22" i="451"/>
  <c r="N7" i="451"/>
  <c r="N10" i="451"/>
  <c r="N23" i="451"/>
  <c r="N14" i="451"/>
  <c r="N16" i="451"/>
  <c r="D18" i="72"/>
  <c r="E7" i="386"/>
  <c r="E11" i="386"/>
  <c r="G14" i="386"/>
  <c r="E4" i="386"/>
  <c r="G11" i="386"/>
  <c r="E15" i="386"/>
  <c r="D34" i="386"/>
  <c r="G13" i="386"/>
  <c r="E32" i="386"/>
  <c r="E36" i="386"/>
  <c r="E3" i="386"/>
  <c r="E38" i="386"/>
  <c r="G5" i="386"/>
  <c r="D31" i="386"/>
  <c r="D35" i="386"/>
  <c r="D43" i="386"/>
  <c r="D41" i="386"/>
  <c r="E34" i="386"/>
  <c r="E42" i="386"/>
  <c r="G3" i="386"/>
  <c r="G9" i="386"/>
  <c r="E13" i="386"/>
  <c r="E14" i="386"/>
  <c r="G16" i="386"/>
  <c r="G17" i="386"/>
  <c r="E31" i="386"/>
  <c r="E35" i="386"/>
  <c r="E39" i="386"/>
  <c r="E43" i="386"/>
  <c r="S17" i="383"/>
  <c r="J16" i="379"/>
  <c r="H5" i="274"/>
  <c r="F5" i="274"/>
  <c r="G5" i="274"/>
  <c r="I5" i="274"/>
  <c r="E5" i="274"/>
  <c r="J5" i="274"/>
  <c r="C5" i="274"/>
  <c r="K5" i="274"/>
  <c r="C8" i="273"/>
  <c r="C9" i="273"/>
  <c r="C10" i="273"/>
  <c r="C7" i="273"/>
  <c r="C5" i="273"/>
  <c r="C11" i="273"/>
  <c r="C12" i="273"/>
  <c r="C6" i="273"/>
  <c r="J17" i="434"/>
  <c r="G16" i="341"/>
  <c r="G15" i="402"/>
  <c r="H15" i="402"/>
  <c r="I17" i="427"/>
  <c r="G17" i="287"/>
  <c r="F17" i="287"/>
  <c r="C10" i="336"/>
  <c r="C8" i="336"/>
  <c r="C7" i="336"/>
  <c r="C11" i="336"/>
  <c r="C5" i="336"/>
  <c r="C12" i="336"/>
  <c r="C9" i="336"/>
  <c r="C6" i="336"/>
  <c r="J15" i="335"/>
  <c r="P24" i="335"/>
  <c r="N5" i="451"/>
  <c r="N12" i="451"/>
  <c r="N20" i="451"/>
  <c r="N9" i="451"/>
  <c r="N18" i="451"/>
  <c r="N11" i="451"/>
  <c r="M19" i="449"/>
  <c r="F18" i="332"/>
  <c r="D4" i="333" l="1"/>
  <c r="Q15" i="227"/>
  <c r="F11" i="225"/>
  <c r="D16" i="225"/>
  <c r="F11" i="223"/>
  <c r="D16" i="223"/>
  <c r="E12" i="223"/>
  <c r="C13" i="392"/>
  <c r="L20" i="384"/>
  <c r="I20" i="384"/>
  <c r="Q20" i="384"/>
  <c r="S13" i="382"/>
  <c r="M22" i="449"/>
  <c r="F20" i="445"/>
  <c r="D21" i="72"/>
  <c r="K6" i="466"/>
  <c r="K5" i="466"/>
  <c r="C15" i="238"/>
  <c r="D3" i="230"/>
  <c r="N4" i="226"/>
  <c r="H19" i="226"/>
  <c r="I19" i="226" s="1"/>
  <c r="E18" i="215"/>
  <c r="F18" i="215"/>
  <c r="E4" i="389"/>
  <c r="C19" i="389"/>
  <c r="K10" i="427"/>
  <c r="G7" i="287"/>
  <c r="D13" i="333"/>
  <c r="C14" i="334"/>
  <c r="D14" i="334" s="1"/>
  <c r="D9" i="333"/>
  <c r="C10" i="334"/>
  <c r="D10" i="334" s="1"/>
  <c r="K17" i="427"/>
  <c r="J17" i="427"/>
  <c r="D4" i="389"/>
  <c r="E15" i="229"/>
  <c r="F15" i="229"/>
  <c r="F14" i="225"/>
  <c r="D9" i="389"/>
  <c r="M4" i="226"/>
  <c r="I4" i="226"/>
  <c r="J4" i="226"/>
  <c r="K4" i="226"/>
  <c r="L4" i="226"/>
  <c r="C9" i="230"/>
  <c r="D9" i="230" s="1"/>
  <c r="H16" i="227"/>
  <c r="E11" i="223"/>
  <c r="E16" i="223"/>
  <c r="D6" i="389"/>
  <c r="D5" i="389"/>
  <c r="K15" i="233"/>
  <c r="J15" i="233"/>
  <c r="I15" i="233"/>
  <c r="L15" i="233"/>
  <c r="N15" i="233"/>
  <c r="N19" i="217"/>
  <c r="T19" i="217"/>
  <c r="S19" i="217"/>
  <c r="R19" i="217"/>
  <c r="Q19" i="217"/>
  <c r="P19" i="217"/>
  <c r="O19" i="217"/>
  <c r="M19" i="217"/>
  <c r="K7" i="427"/>
  <c r="H10" i="287"/>
  <c r="B11" i="333"/>
  <c r="C12" i="334" s="1"/>
  <c r="D12" i="334" s="1"/>
  <c r="B8" i="333"/>
  <c r="H7" i="287"/>
  <c r="B10" i="333"/>
  <c r="H9" i="287"/>
  <c r="F7" i="287"/>
  <c r="F9" i="287"/>
  <c r="G9" i="287"/>
  <c r="B5" i="333"/>
  <c r="C6" i="334" s="1"/>
  <c r="D6" i="334" s="1"/>
  <c r="B6" i="333"/>
  <c r="S15" i="383"/>
  <c r="S14" i="382"/>
  <c r="M15" i="384"/>
  <c r="R14" i="384"/>
  <c r="R20" i="384" s="1"/>
  <c r="C11" i="230"/>
  <c r="D11" i="230" s="1"/>
  <c r="E12" i="225"/>
  <c r="J17" i="446"/>
  <c r="E14" i="225"/>
  <c r="E19" i="389"/>
  <c r="N5" i="336"/>
  <c r="M24" i="404" s="1"/>
  <c r="G19" i="222"/>
  <c r="G8" i="287"/>
  <c r="F8" i="287"/>
  <c r="I11" i="236"/>
  <c r="I10" i="236"/>
  <c r="I12" i="236"/>
  <c r="I9" i="236"/>
  <c r="I6" i="236"/>
  <c r="I7" i="236"/>
  <c r="I4" i="235"/>
  <c r="I5" i="235"/>
  <c r="I10" i="235"/>
  <c r="I19" i="228"/>
  <c r="E19" i="224"/>
  <c r="K31" i="217"/>
  <c r="K4" i="466"/>
  <c r="I5" i="236"/>
  <c r="I4" i="236"/>
  <c r="I11" i="235"/>
  <c r="I7" i="235"/>
  <c r="I6" i="235"/>
  <c r="I9" i="235"/>
  <c r="E10" i="386"/>
  <c r="C10" i="230"/>
  <c r="D10" i="230" s="1"/>
  <c r="E11" i="225"/>
  <c r="M14" i="384"/>
  <c r="D11" i="238"/>
  <c r="D15" i="238" s="1"/>
  <c r="F6" i="287"/>
  <c r="D7" i="333"/>
  <c r="G4" i="287"/>
  <c r="G6" i="386"/>
  <c r="D19" i="334"/>
  <c r="D10" i="389"/>
  <c r="K19" i="228"/>
  <c r="M20" i="383"/>
  <c r="H5" i="445"/>
  <c r="H19" i="228"/>
  <c r="F15" i="240"/>
  <c r="B27" i="379"/>
  <c r="D12" i="333"/>
  <c r="F11" i="287"/>
  <c r="G10" i="287"/>
  <c r="S14" i="383"/>
  <c r="J10" i="446"/>
  <c r="J34" i="446"/>
  <c r="J14" i="446"/>
  <c r="J27" i="446"/>
  <c r="J25" i="446"/>
  <c r="J26" i="446"/>
  <c r="J9" i="446"/>
  <c r="J29" i="446"/>
  <c r="J11" i="446"/>
  <c r="J16" i="446"/>
  <c r="J3" i="446"/>
  <c r="J33" i="446"/>
  <c r="J22" i="446"/>
  <c r="J13" i="446"/>
  <c r="J15" i="446"/>
  <c r="J18" i="446"/>
  <c r="J30" i="446"/>
  <c r="J5" i="446"/>
  <c r="J32" i="446"/>
  <c r="J7" i="446"/>
  <c r="J4" i="446"/>
  <c r="J6" i="446"/>
  <c r="J21" i="446"/>
  <c r="J12" i="446"/>
  <c r="J28" i="446"/>
  <c r="J20" i="446"/>
  <c r="J8" i="446"/>
  <c r="J35" i="446"/>
  <c r="J31" i="446"/>
  <c r="J23" i="446"/>
  <c r="J24" i="446"/>
  <c r="J19" i="446"/>
  <c r="K4" i="465"/>
  <c r="K8" i="465"/>
  <c r="K6" i="465"/>
  <c r="K5" i="465"/>
  <c r="K15" i="242"/>
  <c r="N15" i="242"/>
  <c r="M15" i="242"/>
  <c r="J15" i="242"/>
  <c r="I15" i="242"/>
  <c r="L15" i="242"/>
  <c r="K15" i="241"/>
  <c r="I15" i="241"/>
  <c r="H15" i="241"/>
  <c r="F16" i="239"/>
  <c r="L19" i="228"/>
  <c r="K19" i="226"/>
  <c r="F13" i="223"/>
  <c r="G19" i="219"/>
  <c r="L10" i="452"/>
  <c r="L32" i="452"/>
  <c r="L16" i="452"/>
  <c r="L9" i="452"/>
  <c r="L34" i="452"/>
  <c r="L23" i="452"/>
  <c r="L20" i="452"/>
  <c r="L12" i="452"/>
  <c r="L15" i="452"/>
  <c r="L14" i="452"/>
  <c r="L18" i="452"/>
  <c r="L13" i="452"/>
  <c r="L22" i="452"/>
  <c r="L6" i="452"/>
  <c r="L7" i="452"/>
  <c r="L28" i="452"/>
  <c r="L5" i="452"/>
  <c r="L26" i="452"/>
  <c r="L35" i="452"/>
  <c r="L21" i="452"/>
  <c r="L11" i="452"/>
  <c r="L30" i="452"/>
  <c r="L33" i="452"/>
  <c r="L31" i="452"/>
  <c r="L25" i="452"/>
  <c r="L29" i="452"/>
  <c r="L19" i="452"/>
  <c r="L17" i="452"/>
  <c r="L8" i="452"/>
  <c r="L4" i="452"/>
  <c r="L27" i="452"/>
  <c r="J15" i="214"/>
  <c r="H15" i="214"/>
  <c r="G15" i="214"/>
  <c r="J15" i="232"/>
  <c r="M15" i="232"/>
  <c r="L15" i="232"/>
  <c r="K15" i="232"/>
  <c r="N15" i="232"/>
  <c r="I15" i="232"/>
  <c r="G15" i="231"/>
  <c r="J15" i="231"/>
  <c r="H15" i="231"/>
  <c r="F19" i="219"/>
  <c r="G20" i="78"/>
  <c r="E20" i="78"/>
  <c r="C20" i="78"/>
  <c r="C11" i="393"/>
  <c r="C9" i="179"/>
  <c r="N24" i="451"/>
  <c r="E6" i="386"/>
  <c r="E12" i="386"/>
  <c r="G10" i="386"/>
  <c r="E5" i="386"/>
  <c r="G12" i="386"/>
  <c r="G8" i="386"/>
  <c r="G15" i="386"/>
  <c r="E9" i="386"/>
  <c r="E8" i="386"/>
  <c r="L5" i="274"/>
  <c r="C14" i="273"/>
  <c r="C14" i="272"/>
  <c r="M23" i="404"/>
  <c r="E14" i="336"/>
  <c r="M20" i="404"/>
  <c r="C14" i="336"/>
  <c r="M20" i="384" l="1"/>
  <c r="S19" i="382"/>
  <c r="C14" i="230"/>
  <c r="D14" i="230" s="1"/>
  <c r="M19" i="226"/>
  <c r="P88" i="217"/>
  <c r="P82" i="217"/>
  <c r="P83" i="217"/>
  <c r="P84" i="217"/>
  <c r="P86" i="217"/>
  <c r="P85" i="217"/>
  <c r="D6" i="333"/>
  <c r="C7" i="334"/>
  <c r="D7" i="334" s="1"/>
  <c r="D10" i="333"/>
  <c r="C11" i="334"/>
  <c r="D11" i="334" s="1"/>
  <c r="D8" i="333"/>
  <c r="C9" i="334"/>
  <c r="D9" i="334" s="1"/>
  <c r="J36" i="446"/>
  <c r="N19" i="226"/>
  <c r="J19" i="226"/>
  <c r="L19" i="226"/>
  <c r="K7" i="466"/>
  <c r="I13" i="236"/>
  <c r="I12" i="235"/>
  <c r="D5" i="333"/>
  <c r="F10" i="287"/>
  <c r="D11" i="333"/>
  <c r="J14" i="225"/>
  <c r="K14" i="225"/>
  <c r="K9" i="465"/>
  <c r="F16" i="223"/>
  <c r="L36" i="452"/>
  <c r="C3" i="177"/>
  <c r="C7" i="177" s="1"/>
  <c r="C10" i="386"/>
  <c r="C8" i="386"/>
  <c r="C15" i="386"/>
  <c r="C5" i="386"/>
  <c r="G18" i="386"/>
  <c r="C9" i="386"/>
  <c r="C4" i="386"/>
  <c r="C16" i="386"/>
  <c r="C7" i="386"/>
  <c r="C17" i="386"/>
  <c r="C3" i="386"/>
  <c r="C13" i="386"/>
  <c r="C11" i="386"/>
  <c r="C14" i="386"/>
  <c r="C6" i="386"/>
  <c r="C12" i="386"/>
  <c r="E18" i="386"/>
  <c r="P87" i="217" l="1"/>
  <c r="P89" i="217" s="1"/>
  <c r="C18" i="386"/>
</calcChain>
</file>

<file path=xl/comments1.xml><?xml version="1.0" encoding="utf-8"?>
<comments xmlns="http://schemas.openxmlformats.org/spreadsheetml/2006/main">
  <authors>
    <author>beliza.rivas</author>
  </authors>
  <commentList>
    <comment ref="A11" authorId="0" shapeId="0">
      <text>
        <r>
          <rPr>
            <b/>
            <sz val="8"/>
            <color indexed="81"/>
            <rFont val="Tahoma"/>
            <family val="2"/>
          </rPr>
          <t>beliza.rivas:</t>
        </r>
        <r>
          <rPr>
            <sz val="8"/>
            <color indexed="81"/>
            <rFont val="Tahoma"/>
            <family val="2"/>
          </rPr>
          <t xml:space="preserve">
equivalente a 0,4% de la cotizacion total al Seguro de vejez, Discapacidad y Sobrevivencia  art. 56, ley 87-01 </t>
        </r>
      </text>
    </comment>
  </commentList>
</comments>
</file>

<file path=xl/connections.xml><?xml version="1.0" encoding="utf-8"?>
<connections xmlns="http://schemas.openxmlformats.org/spreadsheetml/2006/main">
  <connection id="1" keepAlive="1" name="ThisWorkbookDataModel" description="Modelo de datos" type="5" refreshedVersion="5"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name="WorksheetConnection_III.5.15.Afil. SVDSxprov.!$A$3:$F$60" type="102" refreshedVersion="5" minRefreshableVersion="5">
    <extLst>
      <ext xmlns:x15="http://schemas.microsoft.com/office/spreadsheetml/2010/11/main" uri="{DE250136-89BD-433C-8126-D09CA5730AF9}">
        <x15:connection id="Rango-f3fe59bc-c8f1-4bec-80e6-b344c09d9773">
          <x15:rangePr sourceName="_xlcn.WorksheetConnection_III.5.15.Afil.SVDSxprov.A3F601"/>
        </x15:connection>
      </ext>
    </extLst>
  </connection>
</connections>
</file>

<file path=xl/sharedStrings.xml><?xml version="1.0" encoding="utf-8"?>
<sst xmlns="http://schemas.openxmlformats.org/spreadsheetml/2006/main" count="18726" uniqueCount="1063">
  <si>
    <t>Años</t>
  </si>
  <si>
    <t>Ocupada</t>
  </si>
  <si>
    <t xml:space="preserve"> 2005</t>
  </si>
  <si>
    <t xml:space="preserve"> 2006</t>
  </si>
  <si>
    <t xml:space="preserve"> 2007</t>
  </si>
  <si>
    <t xml:space="preserve"> 2008</t>
  </si>
  <si>
    <t xml:space="preserve"> 2009</t>
  </si>
  <si>
    <t>Población Ocupada</t>
  </si>
  <si>
    <t xml:space="preserve"> Agricultura y Ganadería </t>
  </si>
  <si>
    <t xml:space="preserve"> Electricidad, Gas y Agua </t>
  </si>
  <si>
    <t xml:space="preserve"> Construcción  </t>
  </si>
  <si>
    <t xml:space="preserve"> Comercio al por Mayor y Menor </t>
  </si>
  <si>
    <t xml:space="preserve"> Hoteles, Bares y Restaurantes </t>
  </si>
  <si>
    <t xml:space="preserve"> Transporte y Comunicaciones </t>
  </si>
  <si>
    <t xml:space="preserve"> Intermediación Financiera y Seguros </t>
  </si>
  <si>
    <t xml:space="preserve"> Administración Pública y Defensa </t>
  </si>
  <si>
    <t xml:space="preserve"> Otros Servicios </t>
  </si>
  <si>
    <t>Total</t>
  </si>
  <si>
    <t>Afiliación al SDSS y Población Nacional Total</t>
  </si>
  <si>
    <t>Año</t>
  </si>
  <si>
    <t>Dic. 2005</t>
  </si>
  <si>
    <t>Dic. 2006</t>
  </si>
  <si>
    <t>Dic. 2007</t>
  </si>
  <si>
    <t>Dic. 2008</t>
  </si>
  <si>
    <t>Dic. 2009</t>
  </si>
  <si>
    <t xml:space="preserve"> </t>
  </si>
  <si>
    <t>Afiliación SDSS</t>
  </si>
  <si>
    <t>Población Total</t>
  </si>
  <si>
    <t>Totales</t>
  </si>
  <si>
    <t>%</t>
  </si>
  <si>
    <t>Cuidado de la Salud</t>
  </si>
  <si>
    <t>Cotizantes</t>
  </si>
  <si>
    <t>Período</t>
  </si>
  <si>
    <t>Meses</t>
  </si>
  <si>
    <t>Fecha</t>
  </si>
  <si>
    <t>Masculino</t>
  </si>
  <si>
    <t>Femenino</t>
  </si>
  <si>
    <t>20-24</t>
  </si>
  <si>
    <t>25-29</t>
  </si>
  <si>
    <t>30-34</t>
  </si>
  <si>
    <t>35-39</t>
  </si>
  <si>
    <t>40-44</t>
  </si>
  <si>
    <t>45-49</t>
  </si>
  <si>
    <t>50-54</t>
  </si>
  <si>
    <t>55-59</t>
  </si>
  <si>
    <t>60-64</t>
  </si>
  <si>
    <t>Cantidad de Salarios Mínimos Cotizables</t>
  </si>
  <si>
    <t>20-24 años</t>
  </si>
  <si>
    <t>25-29 años</t>
  </si>
  <si>
    <t>40-44 años</t>
  </si>
  <si>
    <t>45-49 años</t>
  </si>
  <si>
    <t>50-54 años</t>
  </si>
  <si>
    <t>55-59 años</t>
  </si>
  <si>
    <t>0-1   salario</t>
  </si>
  <si>
    <t xml:space="preserve">1-2 salarios </t>
  </si>
  <si>
    <t xml:space="preserve">2-3 salarios  </t>
  </si>
  <si>
    <t xml:space="preserve">3-4 salarios </t>
  </si>
  <si>
    <t xml:space="preserve">4-6 salarios  </t>
  </si>
  <si>
    <t xml:space="preserve">6-8 salarios </t>
  </si>
  <si>
    <t xml:space="preserve">8-10 salarios </t>
  </si>
  <si>
    <t xml:space="preserve">10-15 salarios </t>
  </si>
  <si>
    <t xml:space="preserve">15 ó más salarios </t>
  </si>
  <si>
    <t>Mujeres</t>
  </si>
  <si>
    <t xml:space="preserve"> CCI</t>
  </si>
  <si>
    <t>Reparto</t>
  </si>
  <si>
    <t>TSS-INABIMA</t>
  </si>
  <si>
    <t>Seguro Vida</t>
  </si>
  <si>
    <t>Autoseguro IDSS</t>
  </si>
  <si>
    <t>Comision AFP</t>
  </si>
  <si>
    <t>Comision SIPEN</t>
  </si>
  <si>
    <t>INABIMA</t>
  </si>
  <si>
    <t xml:space="preserve">Camino </t>
  </si>
  <si>
    <t>Caribalico</t>
  </si>
  <si>
    <t>León</t>
  </si>
  <si>
    <t xml:space="preserve"> Popular</t>
  </si>
  <si>
    <t xml:space="preserve">Porvenir </t>
  </si>
  <si>
    <t xml:space="preserve"> Reservas </t>
  </si>
  <si>
    <t>Romana</t>
  </si>
  <si>
    <t>Scotia Crecer</t>
  </si>
  <si>
    <t>Siembra</t>
  </si>
  <si>
    <t>Total AFP</t>
  </si>
  <si>
    <t>FPBC</t>
  </si>
  <si>
    <t>Bco Reservas</t>
  </si>
  <si>
    <t>Total Reparto</t>
  </si>
  <si>
    <t>Total General</t>
  </si>
  <si>
    <t>Popular</t>
  </si>
  <si>
    <t>Reservas</t>
  </si>
  <si>
    <t>TOTAL</t>
  </si>
  <si>
    <t xml:space="preserve">FONAMAT </t>
  </si>
  <si>
    <t xml:space="preserve">Subsidios </t>
  </si>
  <si>
    <t>Comisión SISALRIL</t>
  </si>
  <si>
    <t>Estancias Infantiles</t>
  </si>
  <si>
    <t>ARS</t>
  </si>
  <si>
    <t>Salud Segura</t>
  </si>
  <si>
    <t>Universal</t>
  </si>
  <si>
    <t>SENASA RC</t>
  </si>
  <si>
    <t>SEMMA</t>
  </si>
  <si>
    <t>La Colonial</t>
  </si>
  <si>
    <t>CMD</t>
  </si>
  <si>
    <t>Dr. Yunen</t>
  </si>
  <si>
    <t>Futuro</t>
  </si>
  <si>
    <t xml:space="preserve">Monumental </t>
  </si>
  <si>
    <t>Renacer</t>
  </si>
  <si>
    <t>METASALUD</t>
  </si>
  <si>
    <t>FFAA</t>
  </si>
  <si>
    <t>SEMUNASED</t>
  </si>
  <si>
    <t>Galeno</t>
  </si>
  <si>
    <t>Plamedin</t>
  </si>
  <si>
    <t>Aporte Gobierno</t>
  </si>
  <si>
    <t>Afiliados al Seguro de Riesgo Laborales por grupo de edad y sexo.</t>
  </si>
  <si>
    <t>Grupo Etario</t>
  </si>
  <si>
    <t>Hombres</t>
  </si>
  <si>
    <t>15-19</t>
  </si>
  <si>
    <t>65-69</t>
  </si>
  <si>
    <t>70-74</t>
  </si>
  <si>
    <t>75-79</t>
  </si>
  <si>
    <t>80-84</t>
  </si>
  <si>
    <t>&gt;85</t>
  </si>
  <si>
    <t xml:space="preserve"> ARL Salud Segura</t>
  </si>
  <si>
    <t>SISALRIL</t>
  </si>
  <si>
    <t>FSS (SRL)</t>
  </si>
  <si>
    <t>Total Casos</t>
  </si>
  <si>
    <t>Distrito Nacional</t>
  </si>
  <si>
    <t>Santo Domingo</t>
  </si>
  <si>
    <t xml:space="preserve">Total </t>
  </si>
  <si>
    <t>Estancias Infantiles (EI)</t>
  </si>
  <si>
    <t>SRL: DISPERSION</t>
  </si>
  <si>
    <t>Total por Año</t>
  </si>
  <si>
    <t>Otros</t>
  </si>
  <si>
    <t xml:space="preserve"> 2010</t>
  </si>
  <si>
    <t>SRL DISPERSION</t>
  </si>
  <si>
    <t>Afiliados Totales</t>
  </si>
  <si>
    <t>Mes</t>
  </si>
  <si>
    <t>Ministerio de Hacienda</t>
  </si>
  <si>
    <t>Total / Mes</t>
  </si>
  <si>
    <t xml:space="preserve"> % Afiliados Dependientes</t>
  </si>
  <si>
    <t>UCEMED</t>
  </si>
  <si>
    <t xml:space="preserve">BMI </t>
  </si>
  <si>
    <t>IGMAM</t>
  </si>
  <si>
    <t>Serv. de Igualas Méd. Dr. Abel</t>
  </si>
  <si>
    <t>Saldos</t>
  </si>
  <si>
    <t>% / Total</t>
  </si>
  <si>
    <t>Total Empresas</t>
  </si>
  <si>
    <t>Privado</t>
  </si>
  <si>
    <t>Público</t>
  </si>
  <si>
    <t>Público Centralizado</t>
  </si>
  <si>
    <t xml:space="preserve"> Total  </t>
  </si>
  <si>
    <t>Dispersión SVDS</t>
  </si>
  <si>
    <t xml:space="preserve">Traspasos Cedidos  en AFP y Reparto </t>
  </si>
  <si>
    <t xml:space="preserve">Traspasos Netos  en AFP y Reparto </t>
  </si>
  <si>
    <t>Promedio Sistema</t>
  </si>
  <si>
    <t xml:space="preserve">Rentabilidad Nominal Promedio de los Fondos de Pensiones </t>
  </si>
  <si>
    <t>2007</t>
  </si>
  <si>
    <t>Desocupados total</t>
  </si>
  <si>
    <t xml:space="preserve">   </t>
  </si>
  <si>
    <t>Cuentas</t>
  </si>
  <si>
    <t xml:space="preserve">Cantidad de Cotizantes del Sistema por Salario Mínimo Cotizable </t>
  </si>
  <si>
    <t>30-34 años</t>
  </si>
  <si>
    <t>35-39 años</t>
  </si>
  <si>
    <t xml:space="preserve">60 ó más </t>
  </si>
  <si>
    <t>Reparto Individualizado</t>
  </si>
  <si>
    <t>Edad</t>
  </si>
  <si>
    <t xml:space="preserve">  </t>
  </si>
  <si>
    <t xml:space="preserve">Pensiones Otorgadas </t>
  </si>
  <si>
    <t>Discapacidad</t>
  </si>
  <si>
    <t>Sobrevivencia</t>
  </si>
  <si>
    <t>Períodos</t>
  </si>
  <si>
    <t>Traspasos</t>
  </si>
  <si>
    <t>Dic. 2010</t>
  </si>
  <si>
    <t>2010</t>
  </si>
  <si>
    <t>Ministerio de  Hacienda</t>
  </si>
  <si>
    <t>Dic.2009</t>
  </si>
  <si>
    <t>Dic.2010</t>
  </si>
  <si>
    <t>Grupo Med. Asociado</t>
  </si>
  <si>
    <t xml:space="preserve">Plan Salud </t>
  </si>
  <si>
    <t>Serv. Dominicano de Salud</t>
  </si>
  <si>
    <t xml:space="preserve">En Edad de Trabajo (PET)      </t>
  </si>
  <si>
    <t>Población  Económicamente Activa (PEA)</t>
  </si>
  <si>
    <t>% Cotizantes/ Pob. Asalariada</t>
  </si>
  <si>
    <t>Total Pensiones</t>
  </si>
  <si>
    <t>% Discapacidad</t>
  </si>
  <si>
    <t>% Sobrevivencia</t>
  </si>
  <si>
    <t xml:space="preserve"> Total Invertido</t>
  </si>
  <si>
    <t>.</t>
  </si>
  <si>
    <t>% crecimiento</t>
  </si>
  <si>
    <t>Asoc. de Profesionales de la Salud</t>
  </si>
  <si>
    <t xml:space="preserve">Menor de 19 </t>
  </si>
  <si>
    <t>Traspasos Recibidos en AFP y Reparto</t>
  </si>
  <si>
    <t>% Patrimonio/ PIB</t>
  </si>
  <si>
    <t>Afiliación  RC</t>
  </si>
  <si>
    <t>Empresas Privadas</t>
  </si>
  <si>
    <t>Densidad de Cotizantes</t>
  </si>
  <si>
    <t>% Masculino</t>
  </si>
  <si>
    <t>% Femenino</t>
  </si>
  <si>
    <t>2008</t>
  </si>
  <si>
    <t>2009</t>
  </si>
  <si>
    <t>2011</t>
  </si>
  <si>
    <t xml:space="preserve">Empresas Públicas </t>
  </si>
  <si>
    <t>Empresas Públicas Centralizadas</t>
  </si>
  <si>
    <t>Empleados Privados</t>
  </si>
  <si>
    <t xml:space="preserve">Empleados Públicos </t>
  </si>
  <si>
    <t>Empleados Públicos Centralizados</t>
  </si>
  <si>
    <t>Relación Promedio Empleados / Empresas</t>
  </si>
  <si>
    <t>Dic. 2011</t>
  </si>
  <si>
    <t xml:space="preserve">%  RC </t>
  </si>
  <si>
    <t xml:space="preserve">%   RS </t>
  </si>
  <si>
    <t>Mes/Año</t>
  </si>
  <si>
    <t>Mes / Año</t>
  </si>
  <si>
    <t>% No Especificados</t>
  </si>
  <si>
    <t>%  Conexo</t>
  </si>
  <si>
    <t>%   Trayecto</t>
  </si>
  <si>
    <t>%   Trabajo</t>
  </si>
  <si>
    <t>No Especificado</t>
  </si>
  <si>
    <t>Conexo</t>
  </si>
  <si>
    <t>Trayecto</t>
  </si>
  <si>
    <t>Trabajo</t>
  </si>
  <si>
    <t>% Accidentes Laborales</t>
  </si>
  <si>
    <t>Enfermedades Profesionales</t>
  </si>
  <si>
    <t xml:space="preserve">Año </t>
  </si>
  <si>
    <t>2006</t>
  </si>
  <si>
    <t>2005</t>
  </si>
  <si>
    <t>2004</t>
  </si>
  <si>
    <t>% Accidente / Afiliación</t>
  </si>
  <si>
    <t>Afiliación al SRL</t>
  </si>
  <si>
    <t>% Región VIII</t>
  </si>
  <si>
    <t>% Región VII</t>
  </si>
  <si>
    <t>% Región VI</t>
  </si>
  <si>
    <t>% Región V</t>
  </si>
  <si>
    <t>% Región IV</t>
  </si>
  <si>
    <t>% Región III</t>
  </si>
  <si>
    <t>% Región II</t>
  </si>
  <si>
    <t>% Región I</t>
  </si>
  <si>
    <t>% Región 0</t>
  </si>
  <si>
    <t>Total Anual</t>
  </si>
  <si>
    <t>Región VIII</t>
  </si>
  <si>
    <t>Región VII</t>
  </si>
  <si>
    <t>Región VI</t>
  </si>
  <si>
    <t>Región V</t>
  </si>
  <si>
    <t>Región IV</t>
  </si>
  <si>
    <t>Región III</t>
  </si>
  <si>
    <t>Región II</t>
  </si>
  <si>
    <t>Región I</t>
  </si>
  <si>
    <t>Región 0</t>
  </si>
  <si>
    <t>Valverde</t>
  </si>
  <si>
    <t>Santiago Rodríguez</t>
  </si>
  <si>
    <t>Santiago de los Caballeros</t>
  </si>
  <si>
    <t>Sánchez Ramírez</t>
  </si>
  <si>
    <t>San Pedro de Macorís</t>
  </si>
  <si>
    <t>San Juan de la  Maguana</t>
  </si>
  <si>
    <t>San José de Ocoa</t>
  </si>
  <si>
    <t>San Cristóbal</t>
  </si>
  <si>
    <t>Samaná</t>
  </si>
  <si>
    <t>Salcedo</t>
  </si>
  <si>
    <t xml:space="preserve">Puerto Plata </t>
  </si>
  <si>
    <t>Peravia</t>
  </si>
  <si>
    <t>Pedernales</t>
  </si>
  <si>
    <t>Montecristi</t>
  </si>
  <si>
    <t>Monte Plata</t>
  </si>
  <si>
    <t>Monseñor Nouel</t>
  </si>
  <si>
    <t>María Trinidad Sánchez</t>
  </si>
  <si>
    <t>La Vega</t>
  </si>
  <si>
    <t>La Romana</t>
  </si>
  <si>
    <t>Independencia</t>
  </si>
  <si>
    <t>Hato Mayor</t>
  </si>
  <si>
    <t>Espaillat</t>
  </si>
  <si>
    <t>El Seybo</t>
  </si>
  <si>
    <t>Duarte</t>
  </si>
  <si>
    <t>Dajabón</t>
  </si>
  <si>
    <t>Barahona</t>
  </si>
  <si>
    <t>Bahoruco</t>
  </si>
  <si>
    <t>Azua</t>
  </si>
  <si>
    <t>Provincias</t>
  </si>
  <si>
    <t>% No Especificado</t>
  </si>
  <si>
    <t>% Urbano</t>
  </si>
  <si>
    <t>% Rural</t>
  </si>
  <si>
    <t>No Especificada</t>
  </si>
  <si>
    <t>Urbana</t>
  </si>
  <si>
    <t>Rural</t>
  </si>
  <si>
    <t>% Privado</t>
  </si>
  <si>
    <t>% Público</t>
  </si>
  <si>
    <t>Sector Privado</t>
  </si>
  <si>
    <t>Sector Público</t>
  </si>
  <si>
    <t>Total Afiliados  SRL</t>
  </si>
  <si>
    <t>Afiliados al SRL Sector Privado</t>
  </si>
  <si>
    <t>Afiliados al SRL Sector Público</t>
  </si>
  <si>
    <t>% Accidentados / Afiliados  Masculino</t>
  </si>
  <si>
    <t>% Accidentados / Afiliados Femenino</t>
  </si>
  <si>
    <t>Total Afiliados SRL</t>
  </si>
  <si>
    <t>Afiliados al SRL Masculino</t>
  </si>
  <si>
    <t>Afiliados al SRL Femenino</t>
  </si>
  <si>
    <t>Total Accidentados</t>
  </si>
  <si>
    <t>Accidentados Masculino</t>
  </si>
  <si>
    <t>Accidentados Femenino</t>
  </si>
  <si>
    <t>% Accidentados Mayor de 60 años</t>
  </si>
  <si>
    <t>% Accidentados 50 -59 años</t>
  </si>
  <si>
    <t>% Accidentados 40 -49 años</t>
  </si>
  <si>
    <t>% Accidentados Menor de 20 años</t>
  </si>
  <si>
    <t>Mayor de 60 años</t>
  </si>
  <si>
    <t>50 - 59</t>
  </si>
  <si>
    <t>40 - 49</t>
  </si>
  <si>
    <t>30 - 39</t>
  </si>
  <si>
    <t>20 - 29</t>
  </si>
  <si>
    <t>Menor de 20 años</t>
  </si>
  <si>
    <t>%  Accid./Afil. mayor de 60 años</t>
  </si>
  <si>
    <t>%  Accid./Afil.  de 50 - 59 años</t>
  </si>
  <si>
    <t>% Accid./Afil.  de 40 - 49 años</t>
  </si>
  <si>
    <t>% Accid./Afil.  de 30 - 39 años</t>
  </si>
  <si>
    <t>% Accid./Afil.  de 20 - 29 años</t>
  </si>
  <si>
    <t>% Accid./Afil. menor de 20 años</t>
  </si>
  <si>
    <t>Total Afiliados al SRL</t>
  </si>
  <si>
    <t>Afiliados al SRL menor de 20 años</t>
  </si>
  <si>
    <t>Mayores de 60 años</t>
  </si>
  <si>
    <t>Accidentados Menores  de 20 años</t>
  </si>
  <si>
    <t>% Superior</t>
  </si>
  <si>
    <t>% Medio</t>
  </si>
  <si>
    <t>% Básico</t>
  </si>
  <si>
    <t>% Ninguno</t>
  </si>
  <si>
    <t>Superior</t>
  </si>
  <si>
    <t>Medio</t>
  </si>
  <si>
    <t>Básico</t>
  </si>
  <si>
    <t>Ninguno</t>
  </si>
  <si>
    <t>% Declinado</t>
  </si>
  <si>
    <t>% Aprobado</t>
  </si>
  <si>
    <t>Declinados</t>
  </si>
  <si>
    <t xml:space="preserve">Aprobados </t>
  </si>
  <si>
    <t>Total Casos Reportados</t>
  </si>
  <si>
    <t>Total Casos Calificados</t>
  </si>
  <si>
    <t>% Sin lesión</t>
  </si>
  <si>
    <t>% Mortal</t>
  </si>
  <si>
    <t>%  Grave</t>
  </si>
  <si>
    <t>% Moderado</t>
  </si>
  <si>
    <t>% Leve</t>
  </si>
  <si>
    <t xml:space="preserve"> No Especificados</t>
  </si>
  <si>
    <t>Sin lesión</t>
  </si>
  <si>
    <t>Mortal</t>
  </si>
  <si>
    <t>Grave</t>
  </si>
  <si>
    <t>Moderado</t>
  </si>
  <si>
    <t>Leve</t>
  </si>
  <si>
    <t>%Factor Personal</t>
  </si>
  <si>
    <t>% Factor de Trabajo</t>
  </si>
  <si>
    <t>%  Factor de Organizacion</t>
  </si>
  <si>
    <t>% Condición Fuera de Norma</t>
  </si>
  <si>
    <t>% Acto Fuera de Norma</t>
  </si>
  <si>
    <t>Factor Personal</t>
  </si>
  <si>
    <t>Factor de Trabajo</t>
  </si>
  <si>
    <t>Factor de Organizacion</t>
  </si>
  <si>
    <t>Condición Fuera de Norma</t>
  </si>
  <si>
    <t>Acto Fuera de Norma</t>
  </si>
  <si>
    <t>% por Mecanismo</t>
  </si>
  <si>
    <t>Mecanismo</t>
  </si>
  <si>
    <t>Otros agentes no clasificados</t>
  </si>
  <si>
    <t>Radiaciones</t>
  </si>
  <si>
    <t>Medio de Transporte</t>
  </si>
  <si>
    <t>Materiales o sustancias</t>
  </si>
  <si>
    <t>Maquinarias y/o equipos</t>
  </si>
  <si>
    <t>Herramientas e implementos</t>
  </si>
  <si>
    <t>Animales o productos animales</t>
  </si>
  <si>
    <t>Ambiente de trabajo</t>
  </si>
  <si>
    <t>Parqueos o área de circulación vehicular</t>
  </si>
  <si>
    <t>Otras áreas comunes</t>
  </si>
  <si>
    <t>Oficinas</t>
  </si>
  <si>
    <t>Escaleras</t>
  </si>
  <si>
    <t>Corredores o pasillos</t>
  </si>
  <si>
    <t>Area de recreación</t>
  </si>
  <si>
    <t xml:space="preserve">Area de producción </t>
  </si>
  <si>
    <t>Almacenes o depósitos</t>
  </si>
  <si>
    <t>Lugar del Accidente</t>
  </si>
  <si>
    <t>No especificado</t>
  </si>
  <si>
    <t>% Declinados</t>
  </si>
  <si>
    <t>% Aprobados</t>
  </si>
  <si>
    <t>%   Leve</t>
  </si>
  <si>
    <t>Tipo de Subsidio</t>
  </si>
  <si>
    <t>Maternidad</t>
  </si>
  <si>
    <t>Lactancia</t>
  </si>
  <si>
    <t>%  RET</t>
  </si>
  <si>
    <t xml:space="preserve">Ocupada Informal </t>
  </si>
  <si>
    <t xml:space="preserve">Accidentes Laborales </t>
  </si>
  <si>
    <t>Total Casos de Accid. Laborales y Enf. Prof.</t>
  </si>
  <si>
    <t>Lesión Discapacitante</t>
  </si>
  <si>
    <t>Enfermedad</t>
  </si>
  <si>
    <t>Enfermedad Común</t>
  </si>
  <si>
    <t>% Enfermedades Profesionales</t>
  </si>
  <si>
    <r>
      <rPr>
        <b/>
        <sz val="18"/>
        <color indexed="8"/>
        <rFont val="Calibri"/>
        <family val="2"/>
      </rPr>
      <t xml:space="preserve">Administradoras de Riesgos de Salud (ARS) de Autogestión, </t>
    </r>
    <r>
      <rPr>
        <sz val="16"/>
        <color indexed="8"/>
        <rFont val="Calibri"/>
        <family val="2"/>
      </rPr>
      <t>son  ARS habilitadas por la SISALRIL que al momento de promulgarse la ley de seguridad social, operaban como seguro de salud o igualas médicas, destinadas a la administración de los riesgos de salud de los trabajadores de una institución determinada, sectores profesionales, técnicos y/o miembros de entidades asociativas; estas afilian de manera exclusiva a aquellos empleados de la institución o miembros del gremio para la cual fue habilitada, y sus dependientes.</t>
    </r>
    <r>
      <rPr>
        <b/>
        <sz val="18"/>
        <color indexed="8"/>
        <rFont val="Calibri"/>
        <family val="2"/>
      </rPr>
      <t xml:space="preserve">
                                                                                                                                                                                                                                                                                                                                                                                                                       </t>
    </r>
    <r>
      <rPr>
        <sz val="16"/>
        <color indexed="8"/>
        <rFont val="Calibri"/>
        <family val="2"/>
      </rPr>
      <t xml:space="preserve">
</t>
    </r>
    <r>
      <rPr>
        <b/>
        <sz val="18"/>
        <color indexed="8"/>
        <rFont val="Calibri"/>
        <family val="2"/>
      </rPr>
      <t xml:space="preserve">Prestadoras de Servicios de Salud (PSS), </t>
    </r>
    <r>
      <rPr>
        <sz val="16"/>
        <color indexed="8"/>
        <rFont val="Calibri"/>
        <family val="2"/>
      </rPr>
      <t xml:space="preserve">son personas físicas legalmente facultadas o entidades públicas, privadas o mixtas, descentralizadas, con patrimonio propio y personería jurídica, dedicadas a la provisión de servicios ambulatorios, de diagnósticos, hospitalarios y quirúrgicos; habilitadas por la Secretaría de Estado de Salud Pública y Asistencia Social (SESPAS) de acuerdo a la ley General de Salud.
</t>
    </r>
    <r>
      <rPr>
        <b/>
        <sz val="18"/>
        <color indexed="8"/>
        <rFont val="Calibri"/>
        <family val="2"/>
      </rPr>
      <t xml:space="preserve">Administradora de Riesgos Laborales (ARL), </t>
    </r>
    <r>
      <rPr>
        <sz val="16"/>
        <color indexed="8"/>
        <rFont val="Calibri"/>
        <family val="2"/>
      </rPr>
      <t xml:space="preserve">es una entidad de servicios especializada en administración de riesgos laborales encargada de garantizar un sistema de prevención, prestaciones económicas y de salud a todos los afiliados del Seguro de Riesgos Laborales.
</t>
    </r>
    <r>
      <rPr>
        <b/>
        <sz val="18"/>
        <color indexed="8"/>
        <rFont val="Calibri"/>
        <family val="2"/>
      </rPr>
      <t>Comisiones Médicas Regionales (CMR)</t>
    </r>
    <r>
      <rPr>
        <sz val="16"/>
        <color indexed="8"/>
        <rFont val="Calibri"/>
        <family val="2"/>
      </rPr>
      <t xml:space="preserve">, son  entidades formadas por tres médicos designados por el CNSS para determinar el grado de discapacidad, siguiendo las normas de evaluación y calificación del grado de discapacidad, elaboradas por el Consejo Nacional de la Seguridad Social.
</t>
    </r>
    <r>
      <rPr>
        <b/>
        <sz val="16"/>
        <color indexed="8"/>
        <rFont val="Calibri"/>
        <family val="2"/>
      </rPr>
      <t xml:space="preserve">
</t>
    </r>
    <r>
      <rPr>
        <b/>
        <sz val="18"/>
        <color indexed="8"/>
        <rFont val="Calibri"/>
        <family val="2"/>
      </rPr>
      <t>Comisión Médica Nacional (CMN</t>
    </r>
    <r>
      <rPr>
        <b/>
        <sz val="16"/>
        <color indexed="8"/>
        <rFont val="Calibri"/>
        <family val="2"/>
      </rPr>
      <t xml:space="preserve">), </t>
    </r>
    <r>
      <rPr>
        <sz val="16"/>
        <color indexed="8"/>
        <rFont val="Calibri"/>
        <family val="2"/>
      </rPr>
      <t xml:space="preserve"> es una instancia de apelación cuya función es revisar, validar o rechazar los dictámenes de las Comisiones Médicas Regionales.
</t>
    </r>
    <r>
      <rPr>
        <b/>
        <sz val="16"/>
        <color indexed="8"/>
        <rFont val="Calibri"/>
        <family val="2"/>
      </rPr>
      <t xml:space="preserve">
</t>
    </r>
    <r>
      <rPr>
        <b/>
        <sz val="18"/>
        <color indexed="8"/>
        <rFont val="Calibri"/>
        <family val="2"/>
      </rPr>
      <t xml:space="preserve">Comisión Técnica sobre Discapacidad (CTD), </t>
    </r>
    <r>
      <rPr>
        <sz val="16"/>
        <color indexed="8"/>
        <rFont val="Calibri"/>
        <family val="2"/>
      </rPr>
      <t xml:space="preserve"> se encarga de establecer las normas, criterios y parámetros para evaluar y calificar el grado de discapacidad de los afiliados de las Administradoras de Fondos de Pensiones (AFP). 
 </t>
    </r>
    <r>
      <rPr>
        <b/>
        <sz val="16"/>
        <color indexed="8"/>
        <rFont val="Calibri"/>
        <family val="2"/>
      </rPr>
      <t xml:space="preserve">
</t>
    </r>
    <r>
      <rPr>
        <b/>
        <sz val="18"/>
        <color indexed="8"/>
        <rFont val="Calibri"/>
        <family val="2"/>
      </rPr>
      <t xml:space="preserve">UNIPAGO, </t>
    </r>
    <r>
      <rPr>
        <sz val="16"/>
        <color indexed="8"/>
        <rFont val="Calibri"/>
        <family val="2"/>
      </rPr>
      <t xml:space="preserve">es la empresa procesadora de la base de datos (EPBD) del Sistema Dominicano de Seguridad Social (SDSS), referenciada en la Ley 87-01 en su artículo 86, párrafo IV en el cual se establece que:
“El gobierno concede la operación de la base de datos a una empresa privada cuyos accionistas sean las Administradoras de Fondos de Pensiones (AFP) y las Administradoras de Riesgos de Salud (ARS), que será encargada de la tesorería y de la administración del sistema único de registro, así como el procesamiento de la información".
</t>
    </r>
    <r>
      <rPr>
        <b/>
        <sz val="18"/>
        <color indexed="8"/>
        <rFont val="Calibri"/>
        <family val="2"/>
      </rPr>
      <t xml:space="preserve">Patronato de Recaudo e Informática de la Seguridad Social (PRISS), </t>
    </r>
    <r>
      <rPr>
        <sz val="18"/>
        <color indexed="8"/>
        <rFont val="Calibri"/>
        <family val="2"/>
      </rPr>
      <t>e</t>
    </r>
    <r>
      <rPr>
        <sz val="16"/>
        <color indexed="8"/>
        <rFont val="Calibri"/>
        <family val="2"/>
      </rPr>
      <t xml:space="preserve">s una entidad sin fines de lucro que contrató el Consejo Nacional de la Seguridad Social (CNSS) exclusivamente para administrar el sistema único de información y recaudar los recursos financieros del sistema, mediante concesión y por cuenta de la Tesorería de la Seguridad Social.
</t>
    </r>
    <r>
      <rPr>
        <b/>
        <sz val="18"/>
        <color indexed="8"/>
        <rFont val="Calibri"/>
        <family val="2"/>
      </rPr>
      <t xml:space="preserve"> </t>
    </r>
    <r>
      <rPr>
        <b/>
        <sz val="22"/>
        <color indexed="8"/>
        <rFont val="Calibri"/>
        <family val="2"/>
      </rPr>
      <t xml:space="preserve"> II. Instituciones y Organismos Afines:</t>
    </r>
    <r>
      <rPr>
        <b/>
        <sz val="20"/>
        <color indexed="8"/>
        <rFont val="Calibri"/>
        <family val="2"/>
      </rPr>
      <t xml:space="preserve">
</t>
    </r>
    <r>
      <rPr>
        <sz val="16"/>
        <color indexed="8"/>
        <rFont val="Calibri"/>
        <family val="2"/>
      </rPr>
      <t xml:space="preserve">
</t>
    </r>
    <r>
      <rPr>
        <b/>
        <sz val="18"/>
        <color indexed="8"/>
        <rFont val="Calibri"/>
        <family val="2"/>
      </rPr>
      <t xml:space="preserve">Sistema Nacional de Salud (SNS), </t>
    </r>
    <r>
      <rPr>
        <sz val="16"/>
        <color indexed="8"/>
        <rFont val="Calibri"/>
        <family val="2"/>
      </rPr>
      <t xml:space="preserve"> es el conjunto interrelacionado de elementos, mecanismos de integración, formas de financiamiento, provisión de servicios, recursos humanos y modelos de administración de las instituciones públicas y privadas, legalmente constituida y reglamentadas por el Estado, así como por los movimientos de la comunidad y las personas físicas o morales que realicen acciones de salud y cuya función principal sea atender mediante servicios de carácter nacional o local la salud de la población
</t>
    </r>
    <r>
      <rPr>
        <b/>
        <sz val="18"/>
        <color indexed="8"/>
        <rFont val="Calibri"/>
        <family val="2"/>
      </rPr>
      <t xml:space="preserve">
Ministerio de Salud Pública y Asistencia Social (MISPAS), </t>
    </r>
    <r>
      <rPr>
        <sz val="16"/>
        <color indexed="8"/>
        <rFont val="Calibri"/>
        <family val="2"/>
      </rPr>
      <t xml:space="preserve">es el organismo rector en materia de salud el cual debe ejercer a través de sus instancias técnicas centrales y sus expresiones territoriales desconcentradas; es la máxima autoridad nacional en aspecto de salud, para regular la producción social de salud, dirigir y conducir políticas y acciones sanitarias; movilizar recursos de toda índole; vigilar la salud; coordinar acciones de las diferentes instituciones públicas y privadas y de otros sectores comprometidos con la salud, para el cumplimiento de las Políticas Nacionales de Salud.
</t>
    </r>
    <r>
      <rPr>
        <b/>
        <sz val="18"/>
        <color indexed="8"/>
        <rFont val="Calibri"/>
        <family val="2"/>
      </rPr>
      <t xml:space="preserve">Instituto Dominicano de Seguros Sociales (IDSS), </t>
    </r>
    <r>
      <rPr>
        <sz val="16"/>
        <color indexed="8"/>
        <rFont val="Calibri"/>
        <family val="2"/>
      </rPr>
      <t xml:space="preserve">es una Institución creada por la Ley 1896-48 con personería jurídica propia, cuya función principal es la prestación de los servicios a los trabajadores privados asegurados y las compensaciones económicas de los pensionados y accidentados de trabajo.
La Ley 87-01 en su Art. 164 le otorga al IDSS la conservación de su personería jurídica, patrimonio, carácter público y tripartito y se transformará en una entidad administradora de riesgos y proveedora de servicios de salud y riesgos laborales, sin las funciones de dirección, regulación y financiamiento.
</t>
    </r>
    <r>
      <rPr>
        <b/>
        <sz val="18"/>
        <color indexed="8"/>
        <rFont val="Calibri"/>
        <family val="2"/>
      </rPr>
      <t xml:space="preserve">Sistema Único de Beneficiarios  (SIUBEN) </t>
    </r>
    <r>
      <rPr>
        <sz val="16"/>
        <color indexed="8"/>
        <rFont val="Calibri"/>
        <family val="2"/>
      </rPr>
      <t xml:space="preserve">
Sistema de información y registro de beneficiarios del Gabinete de Coordinación de Política Social que tiene como finalidad la identificación y evaluación socioeconómica de las familias a fin de clasificarlas, priorizarlas y seleccionarlas, en vista a determinar su posible acceso a programas sociales y subsidios monetarios, es decir, que ordena a los hogares por criterios de carencias socioeconómicas, al mismo tiempo que provee la información de los hogares que demandan ayuda.</t>
    </r>
  </si>
  <si>
    <t>Elías Piña</t>
  </si>
  <si>
    <t>Hermanas Mirabal</t>
  </si>
  <si>
    <r>
      <rPr>
        <b/>
        <sz val="20"/>
        <color indexed="8"/>
        <rFont val="Calibri"/>
        <family val="2"/>
      </rPr>
      <t xml:space="preserve">
</t>
    </r>
    <r>
      <rPr>
        <b/>
        <sz val="22"/>
        <color indexed="8"/>
        <rFont val="Calibri"/>
        <family val="2"/>
      </rPr>
      <t>III.- Regímenes del SDSS:</t>
    </r>
    <r>
      <rPr>
        <b/>
        <sz val="18"/>
        <color indexed="8"/>
        <rFont val="Calibri"/>
        <family val="2"/>
      </rPr>
      <t xml:space="preserve">
Régimen Contributivo, </t>
    </r>
    <r>
      <rPr>
        <sz val="16"/>
        <color indexed="8"/>
        <rFont val="Calibri"/>
        <family val="2"/>
      </rPr>
      <t xml:space="preserve"> integra a los trabajadores asalariados públicos y privados y a los empleadores. Es financiado por los trabajadores y empleadores incluyendo al Estado en su condición de empleador. Comprende los seguros de Vejez, Discapacidad y Sobrevivencia; Familiar de Salud y Riesgos Laborales.</t>
    </r>
    <r>
      <rPr>
        <b/>
        <sz val="16"/>
        <color indexed="8"/>
        <rFont val="Calibri"/>
        <family val="2"/>
      </rPr>
      <t xml:space="preserve">
</t>
    </r>
    <r>
      <rPr>
        <b/>
        <sz val="18"/>
        <color indexed="8"/>
        <rFont val="Calibri"/>
        <family val="2"/>
      </rPr>
      <t xml:space="preserve">
Régimen Subsidiado,</t>
    </r>
    <r>
      <rPr>
        <sz val="18"/>
        <color indexed="8"/>
        <rFont val="Calibri"/>
        <family val="2"/>
      </rPr>
      <t xml:space="preserve">  protege a los trabajadores por cuenta propia con ingresos inestables e inferiores al salario mínimo nacional, así como a los desempleados, discapacitados e indigentes, financiado fundamentalmente por el Estado Dominicano. Comprende los seguros de Vejez, Discapacidad y Sobrevivencia y Familiar de Salud.</t>
    </r>
    <r>
      <rPr>
        <b/>
        <sz val="18"/>
        <color indexed="8"/>
        <rFont val="Calibri"/>
        <family val="2"/>
      </rPr>
      <t xml:space="preserve">
Régimen Contributivo Subsidiado, </t>
    </r>
    <r>
      <rPr>
        <sz val="18"/>
        <color indexed="8"/>
        <rFont val="Calibri"/>
        <family val="2"/>
      </rPr>
      <t xml:space="preserve"> protegerá a los profesionales y técnicos independientes y a los trabajadores por cuenta propia con ingresos promedio, iguales o superiores a un salario mínimo nacional, con aportes del trabajador y un subsidio estatal para suplir la falta de empleador. Comprende los seguros de Vejez, Discapacidad y Sobrevivencia y Familiar de Salud. 
</t>
    </r>
    <r>
      <rPr>
        <b/>
        <sz val="18"/>
        <color indexed="8"/>
        <rFont val="Calibri"/>
        <family val="2"/>
      </rPr>
      <t xml:space="preserve">
</t>
    </r>
    <r>
      <rPr>
        <b/>
        <sz val="22"/>
        <color indexed="8"/>
        <rFont val="Calibri"/>
        <family val="2"/>
      </rPr>
      <t>IV.- Seguros del SDSS:</t>
    </r>
    <r>
      <rPr>
        <b/>
        <sz val="18"/>
        <color indexed="8"/>
        <rFont val="Calibri"/>
        <family val="2"/>
      </rPr>
      <t xml:space="preserve">
Seguro Familiar de Salud (SFS), </t>
    </r>
    <r>
      <rPr>
        <sz val="18"/>
        <color indexed="8"/>
        <rFont val="Calibri"/>
        <family val="2"/>
      </rPr>
      <t>tiene por finalidad, la protección integral de la salud física y mental del afiliado y su familia, así como alcanzar una cobertura universal sin exclusiones por edad, sexo, condición social, laboral o territorial, garantizando el acceso regular de los grupos sociales más vulnerables y velando por el equilibrio financiero, mediante la racionalización del costo de las prestaciones y de la administración del Sistema.</t>
    </r>
    <r>
      <rPr>
        <b/>
        <sz val="18"/>
        <color indexed="8"/>
        <rFont val="Calibri"/>
        <family val="2"/>
      </rPr>
      <t xml:space="preserve">
                                                                                                                                                                                                                                                                                                                                                                                                                   Seguro de Vejez, Discapacidad y Sobrevivencia (SVDS),</t>
    </r>
    <r>
      <rPr>
        <sz val="18"/>
        <color indexed="8"/>
        <rFont val="Calibri"/>
        <family val="2"/>
      </rPr>
      <t xml:space="preserve"> tiene por objetivo remplazar la pérdida o reducción del ingreso por vejez, fallecimiento, discapacidad, cesantía en edad avanzada y sobrevivencia.</t>
    </r>
    <r>
      <rPr>
        <b/>
        <sz val="18"/>
        <color indexed="8"/>
        <rFont val="Calibri"/>
        <family val="2"/>
      </rPr>
      <t xml:space="preserve">
Seguro de Riesgos Laborales (SRL), </t>
    </r>
    <r>
      <rPr>
        <sz val="18"/>
        <color indexed="8"/>
        <rFont val="Calibri"/>
        <family val="2"/>
      </rPr>
      <t>el propósito de este seguro es prevenir y cubrir los daños ocasionados por accidentes de trabajo y/o enfermedades profesionales. Comprende toda lesión corporal y todo estado mórbido que el trabajador sufra en ocasión o por consecuencia del trabajo que presta por cuenta ajena. Incluye los accidentes de tránsito en horas laborables y/o en la ruta hacia o desde el centro de trabajo.</t>
    </r>
    <r>
      <rPr>
        <b/>
        <sz val="18"/>
        <color indexed="8"/>
        <rFont val="Calibri"/>
        <family val="2"/>
      </rPr>
      <t xml:space="preserve">
                                                                                                                                                                                                                                                                                                                                                                                                                            </t>
    </r>
    <r>
      <rPr>
        <b/>
        <sz val="22"/>
        <color indexed="8"/>
        <rFont val="Calibri"/>
        <family val="2"/>
      </rPr>
      <t xml:space="preserve">IV.- Beneficios y prestaciones: </t>
    </r>
    <r>
      <rPr>
        <sz val="16"/>
        <color indexed="8"/>
        <rFont val="Calibri"/>
        <family val="2"/>
      </rPr>
      <t xml:space="preserve">
 </t>
    </r>
    <r>
      <rPr>
        <b/>
        <sz val="16"/>
        <color indexed="8"/>
        <rFont val="Calibri"/>
        <family val="2"/>
      </rPr>
      <t xml:space="preserve">
Los beneficios en el Seguro Familiar de Salud (SFS) son:</t>
    </r>
    <r>
      <rPr>
        <sz val="16"/>
        <color indexed="8"/>
        <rFont val="Calibri"/>
        <family val="2"/>
      </rPr>
      <t xml:space="preserve">
</t>
    </r>
    <r>
      <rPr>
        <b/>
        <sz val="16"/>
        <color indexed="8"/>
        <rFont val="Calibri"/>
        <family val="2"/>
      </rPr>
      <t xml:space="preserve"> Prestaciones en especie:</t>
    </r>
    <r>
      <rPr>
        <sz val="16"/>
        <color indexed="8"/>
        <rFont val="Calibri"/>
        <family val="2"/>
      </rPr>
      <t xml:space="preserve">
-  Plan Básico de Salud.
- Estancias infantiles
</t>
    </r>
    <r>
      <rPr>
        <b/>
        <sz val="16"/>
        <color indexed="8"/>
        <rFont val="Calibri"/>
        <family val="2"/>
      </rPr>
      <t xml:space="preserve"> Prestaciones en dinero</t>
    </r>
    <r>
      <rPr>
        <sz val="16"/>
        <color indexed="8"/>
        <rFont val="Calibri"/>
        <family val="2"/>
      </rPr>
      <t xml:space="preserve">:
- Subsidio por Enfermedad.
- Subsidio por Maternidad y lactancia
</t>
    </r>
    <r>
      <rPr>
        <b/>
        <sz val="16"/>
        <color indexed="8"/>
        <rFont val="Calibri"/>
        <family val="2"/>
      </rPr>
      <t xml:space="preserve">Plan Básico de Salud (PBS), </t>
    </r>
    <r>
      <rPr>
        <sz val="16"/>
        <color indexed="8"/>
        <rFont val="Calibri"/>
        <family val="2"/>
      </rPr>
      <t xml:space="preserve">es el conjunto de servicios de atención a la salud de las personas a los que tienen derecho todos los afiliados a los regímenes Contributivo, Contributivo Subsidiado y Subsidiado, cuyos contenidos están definidos en el reglamento correspondiente y su forma de prestación estará normatizada y regulada por los manuales de procedimientos y guías de atención integral que se elaboran para tal efecto.
</t>
    </r>
    <r>
      <rPr>
        <b/>
        <sz val="18"/>
        <color indexed="8"/>
        <rFont val="Calibri"/>
        <family val="2"/>
      </rPr>
      <t xml:space="preserve">Plan de Servicios de Salud (PDSS) </t>
    </r>
    <r>
      <rPr>
        <sz val="16"/>
        <color indexed="8"/>
        <rFont val="Calibri"/>
        <family val="2"/>
      </rPr>
      <t xml:space="preserve">es el plan de Servicios de Salud producto del acuerdo firmado por todos los sectores del Sistema Dominicano de Seguridad Social (SDSS), el 19 de diciembre de 2006, ratificado mediante la Resolución No. 151-05 del Consejo Nacional de la Seguridad Social (CNSS) en fecha 11/01/2007, para posibilitar la entrada en vigencia del Seguro Familiar de Salud del Régimen Contributivo; es considerado como una primera etapa de aplicación del Plan Básico de Salud (PBS).
</t>
    </r>
    <r>
      <rPr>
        <b/>
        <sz val="16"/>
        <color indexed="8"/>
        <rFont val="Calibri"/>
        <family val="2"/>
      </rPr>
      <t xml:space="preserve">
Las prestaciones del PDSS son:</t>
    </r>
    <r>
      <rPr>
        <sz val="16"/>
        <color indexed="8"/>
        <rFont val="Calibri"/>
        <family val="2"/>
      </rPr>
      <t xml:space="preserve">
- Prevención y Promoción
- Atención Ambulatoria
- Servicios Odontológicos
- Emergencia
- Hospitalización
- Partos
- Cirugía
- Apoyo Diagnóstico (Rx) en Internamiento y Ambulatorio
- Atenciones de Alto Costo y de Máximo Nivel de Complejidad
- Rehabilitación
- Medicamentos Ambulatorios
</t>
    </r>
    <r>
      <rPr>
        <b/>
        <sz val="16"/>
        <color indexed="8"/>
        <rFont val="Calibri"/>
        <family val="2"/>
      </rPr>
      <t xml:space="preserve">Diferencia entre el Plan Básico de Salud (PBS) y el Plan de Servicios de Salud (PDSS)
</t>
    </r>
    <r>
      <rPr>
        <sz val="16"/>
        <color indexed="8"/>
        <rFont val="Calibri"/>
        <family val="2"/>
      </rPr>
      <t xml:space="preserve">
El Plan Básico de Salud (PBS) tiene un catálogo definido con todos los servicios de salud, el Plan de Servicios de Salud (PDSS) define gradualidad en la entrega de esos servicios, establece copagos, topes y cuotas moderadoras.
</t>
    </r>
  </si>
  <si>
    <t>Mar.12</t>
  </si>
  <si>
    <t>Dic.09</t>
  </si>
  <si>
    <t>Dic.10</t>
  </si>
  <si>
    <t>Dic.11</t>
  </si>
  <si>
    <t xml:space="preserve">Intrumentos </t>
  </si>
  <si>
    <t>Otras Inversiones</t>
  </si>
  <si>
    <t>Adm. Serv. Médicos Amor y Paz</t>
  </si>
  <si>
    <t>Palic Salud</t>
  </si>
  <si>
    <t>% Accidentados
 20 -29 años</t>
  </si>
  <si>
    <t>% Accidentados
 30 -39 años</t>
  </si>
  <si>
    <t>Certificados de Depósitos</t>
  </si>
  <si>
    <t>Ocupada Sector Formal</t>
  </si>
  <si>
    <t xml:space="preserve"> No Especificado</t>
  </si>
  <si>
    <t>Bco. Reservas</t>
  </si>
  <si>
    <t>Ingresos del SDSS</t>
  </si>
  <si>
    <t>Egreso del SDSS</t>
  </si>
  <si>
    <t>Ingresos SDSS</t>
  </si>
  <si>
    <t>Egresos SDSS</t>
  </si>
  <si>
    <t>Ocupada Formal</t>
  </si>
  <si>
    <t xml:space="preserve"> Sin Individualizar</t>
  </si>
  <si>
    <t>Afiliados  SRL</t>
  </si>
  <si>
    <t>Altagracia</t>
  </si>
  <si>
    <t>%  Accidentado /Afiliado Sector Público</t>
  </si>
  <si>
    <t xml:space="preserve">    % Accidentado /Afiliado Sector Privado</t>
  </si>
  <si>
    <t xml:space="preserve"> FSS</t>
  </si>
  <si>
    <t>Saldo  (Ingresos - Egresos SDSS)</t>
  </si>
  <si>
    <t>Jun.12</t>
  </si>
  <si>
    <t>Sep.12</t>
  </si>
  <si>
    <t xml:space="preserve">    </t>
  </si>
  <si>
    <t>PEA (Hombres)</t>
  </si>
  <si>
    <t>PEA (Mujeres)</t>
  </si>
  <si>
    <t>% Hombres /PEA</t>
  </si>
  <si>
    <t>%  Mujeres / PEA</t>
  </si>
  <si>
    <t>Cotizantes Totales al Sistema de Pensiones</t>
  </si>
  <si>
    <t>Hombres Cotizantes</t>
  </si>
  <si>
    <t>Mujeres Cotizantes</t>
  </si>
  <si>
    <t>% Hombres Cotizantes</t>
  </si>
  <si>
    <t>% Mujeres Cotizantes</t>
  </si>
  <si>
    <t>Dic. 2012</t>
  </si>
  <si>
    <t>2012</t>
  </si>
  <si>
    <t>Dic.08</t>
  </si>
  <si>
    <t>Dic.12</t>
  </si>
  <si>
    <t>Dic.2007</t>
  </si>
  <si>
    <t>Dic.2008</t>
  </si>
  <si>
    <t>Dic.2011</t>
  </si>
  <si>
    <t>Dic.2012</t>
  </si>
  <si>
    <r>
      <rPr>
        <b/>
        <sz val="11"/>
        <color indexed="8"/>
        <rFont val="Calibri"/>
        <family val="2"/>
      </rPr>
      <t>Actividad conexa:</t>
    </r>
    <r>
      <rPr>
        <sz val="11"/>
        <color indexed="8"/>
        <rFont val="Calibri"/>
        <family val="2"/>
      </rPr>
      <t xml:space="preserve">  Está relacionada con la activdad productiva, pero no representa beneficios directos para la empresa o para la actividad en sí.</t>
    </r>
  </si>
  <si>
    <t>Concepto</t>
  </si>
  <si>
    <t>IDSS</t>
  </si>
  <si>
    <t>Plan Sustitutivo BR</t>
  </si>
  <si>
    <t>Plan Sustitutivo BCRD</t>
  </si>
  <si>
    <t>Mar. 08</t>
  </si>
  <si>
    <t>Sep.08</t>
  </si>
  <si>
    <t>Mar.09</t>
  </si>
  <si>
    <t>Sep.09</t>
  </si>
  <si>
    <t>Mar.10</t>
  </si>
  <si>
    <t>Sep.11</t>
  </si>
  <si>
    <t>Sep.10</t>
  </si>
  <si>
    <t>Mar.11</t>
  </si>
  <si>
    <t>Mar. 07</t>
  </si>
  <si>
    <t>Sep.07</t>
  </si>
  <si>
    <t>Dic.07</t>
  </si>
  <si>
    <t>Mar. 06</t>
  </si>
  <si>
    <t>Sep.06</t>
  </si>
  <si>
    <t>Dic.06</t>
  </si>
  <si>
    <t xml:space="preserve">Promedio </t>
  </si>
  <si>
    <t>Jun.10</t>
  </si>
  <si>
    <t>Jun.11</t>
  </si>
  <si>
    <t>S</t>
  </si>
  <si>
    <t>D</t>
  </si>
  <si>
    <t>Jun.08</t>
  </si>
  <si>
    <t>Promedio</t>
  </si>
  <si>
    <t>Discapacidad Parcial</t>
  </si>
  <si>
    <t>Discapacidad Total</t>
  </si>
  <si>
    <t>Afiliados</t>
  </si>
  <si>
    <t>Afiliados Masculinos</t>
  </si>
  <si>
    <t>Cotizantes Femeninos</t>
  </si>
  <si>
    <t>Cotizantes Masculinos</t>
  </si>
  <si>
    <t>Afiliados Femeninos</t>
  </si>
  <si>
    <t xml:space="preserve">Afiliados </t>
  </si>
  <si>
    <t xml:space="preserve">Cotizantes     </t>
  </si>
  <si>
    <t xml:space="preserve">Afiliados Titulares </t>
  </si>
  <si>
    <t xml:space="preserve">Afiliados Dependientes </t>
  </si>
  <si>
    <t xml:space="preserve">Afiliación  ARS Salud Segura </t>
  </si>
  <si>
    <t xml:space="preserve">Afiliación ARS SENASA </t>
  </si>
  <si>
    <t>Afiliación ARS SEMMA</t>
  </si>
  <si>
    <t>% Población Total Afiliada al  SFS</t>
  </si>
  <si>
    <t>Población Nacional Total</t>
  </si>
  <si>
    <t>Dic.13</t>
  </si>
  <si>
    <t>% Empresas por rango</t>
  </si>
  <si>
    <t>% Empleados por rango</t>
  </si>
  <si>
    <t>Total empresas</t>
  </si>
  <si>
    <t>Empresas por rango</t>
  </si>
  <si>
    <t>Empleados por rango</t>
  </si>
  <si>
    <t>Afiliados Titulares RC</t>
  </si>
  <si>
    <t>Depend.  Directos  RC</t>
  </si>
  <si>
    <t>Depend.  Adicionales RC</t>
  </si>
  <si>
    <t xml:space="preserve">Afiliación Total SFS RC </t>
  </si>
  <si>
    <t>Dic.2013</t>
  </si>
  <si>
    <t>Cobertura Afiliación  RC</t>
  </si>
  <si>
    <t>Cobertura Afiliación  Total al SFS</t>
  </si>
  <si>
    <t>Indice de dependencia</t>
  </si>
  <si>
    <t>Dic. 2013</t>
  </si>
  <si>
    <t>Población Ocupada Formal</t>
  </si>
  <si>
    <t>2013</t>
  </si>
  <si>
    <t>%  Afil./Ocup.</t>
  </si>
  <si>
    <t xml:space="preserve">Rentabilidad  Promedio de los Fondos de Pensiones </t>
  </si>
  <si>
    <t>Rentabilidad Real</t>
  </si>
  <si>
    <t>La Altagracia</t>
  </si>
  <si>
    <t>2014</t>
  </si>
  <si>
    <t>Dic. 2014</t>
  </si>
  <si>
    <t>Afiliación RS</t>
  </si>
  <si>
    <t>Dic.2014</t>
  </si>
  <si>
    <t>Dependientes  Totales RC</t>
  </si>
  <si>
    <t>Dic.14</t>
  </si>
  <si>
    <t>% Variación Mensual</t>
  </si>
  <si>
    <t>Rango de Empleados</t>
  </si>
  <si>
    <t xml:space="preserve">1 y 5 </t>
  </si>
  <si>
    <r>
      <t xml:space="preserve"> </t>
    </r>
    <r>
      <rPr>
        <b/>
        <sz val="14"/>
        <rFont val="Calibri"/>
        <family val="2"/>
      </rPr>
      <t xml:space="preserve">6 y 10 </t>
    </r>
  </si>
  <si>
    <r>
      <t xml:space="preserve"> </t>
    </r>
    <r>
      <rPr>
        <b/>
        <sz val="14"/>
        <rFont val="Calibri"/>
        <family val="2"/>
      </rPr>
      <t xml:space="preserve">11 y 20  </t>
    </r>
  </si>
  <si>
    <r>
      <t xml:space="preserve"> </t>
    </r>
    <r>
      <rPr>
        <b/>
        <sz val="14"/>
        <rFont val="Calibri"/>
        <family val="2"/>
      </rPr>
      <t xml:space="preserve">21 y 50 </t>
    </r>
  </si>
  <si>
    <r>
      <t xml:space="preserve"> </t>
    </r>
    <r>
      <rPr>
        <b/>
        <sz val="14"/>
        <rFont val="Calibri"/>
        <family val="2"/>
      </rPr>
      <t xml:space="preserve">51 y 100  </t>
    </r>
  </si>
  <si>
    <r>
      <t xml:space="preserve"> </t>
    </r>
    <r>
      <rPr>
        <b/>
        <sz val="14"/>
        <rFont val="Calibri"/>
        <family val="2"/>
      </rPr>
      <t xml:space="preserve">101 y 500  </t>
    </r>
  </si>
  <si>
    <r>
      <t xml:space="preserve"> </t>
    </r>
    <r>
      <rPr>
        <b/>
        <sz val="14"/>
        <rFont val="Calibri"/>
        <family val="2"/>
      </rPr>
      <t xml:space="preserve">501 y 1,000 </t>
    </r>
  </si>
  <si>
    <r>
      <t xml:space="preserve"> </t>
    </r>
    <r>
      <rPr>
        <b/>
        <sz val="14"/>
        <rFont val="Calibri"/>
        <family val="2"/>
      </rPr>
      <t xml:space="preserve">1,001 y 10,000  </t>
    </r>
  </si>
  <si>
    <r>
      <t xml:space="preserve"> </t>
    </r>
    <r>
      <rPr>
        <b/>
        <sz val="14"/>
        <rFont val="Calibri"/>
        <family val="2"/>
      </rPr>
      <t xml:space="preserve">Mas de 10,000 </t>
    </r>
  </si>
  <si>
    <t>Hombres Cotiz. / PEA</t>
  </si>
  <si>
    <t>Mujeres Cotiz. / PEA</t>
  </si>
  <si>
    <t xml:space="preserve"> Tipo I  </t>
  </si>
  <si>
    <t xml:space="preserve">Tipo  II  </t>
  </si>
  <si>
    <t xml:space="preserve">Tipo  III  </t>
  </si>
  <si>
    <t xml:space="preserve">Tipo  IV  </t>
  </si>
  <si>
    <t>Entidades</t>
  </si>
  <si>
    <t>% Participación</t>
  </si>
  <si>
    <t>Banco Central de la República Dominicana</t>
  </si>
  <si>
    <t>Bancos de Ahorro y Crédito</t>
  </si>
  <si>
    <t>Cartera Ministerio de Hacienda</t>
  </si>
  <si>
    <t>Certificados Financieros</t>
  </si>
  <si>
    <t>Títulos Desmaterializados de Pacto de Recompra (REPO)</t>
  </si>
  <si>
    <r>
      <rPr>
        <b/>
        <sz val="18"/>
        <color indexed="8"/>
        <rFont val="Calibri"/>
        <family val="2"/>
      </rPr>
      <t xml:space="preserve">
Estancias Infantiles.  </t>
    </r>
    <r>
      <rPr>
        <sz val="16"/>
        <color indexed="8"/>
        <rFont val="Calibri"/>
        <family val="2"/>
      </rPr>
      <t xml:space="preserve">Los servicios de las Estancias Infantiles complementan el conjunto de prestaciones del Seguro Familiar de Salud del Régimen Contributivo del Sistema Dominicano de Seguridad Social (SDSS), para la protección integral de la familia, tienen por objetivo permitir que las madres trabajadoras, luego del parto, se reintegren más tempranamente a sus labores, y además que las madres desempleadas puedan salir a buscar empleo confiadas de las atenciones que reciben sus hijos/as desde los 45 días de nacidos hasta los 5 años en estas entidades.
</t>
    </r>
    <r>
      <rPr>
        <b/>
        <sz val="18"/>
        <color indexed="8"/>
        <rFont val="Calibri"/>
        <family val="2"/>
      </rPr>
      <t xml:space="preserve">
Subsidio por Enfermedad Común, </t>
    </r>
    <r>
      <rPr>
        <sz val="16"/>
        <color indexed="8"/>
        <rFont val="Calibri"/>
        <family val="2"/>
      </rPr>
      <t xml:space="preserve">en caso de enfermedad no profesional, el afiliado del Régimen Contributivo tendrá derecho a un subsidio en dinero por incapacidad temporal para el trabajo.
El mismo se otorga a partir del cuarto día de la incapacidad hasta un límite de 26 semanas, siempre que haya cotizado durante los doce últimos meses anteriores a la incapacidad y será equivalente al 60% del salario cotizable cuando reciba asistencia médica ambulatoria, y al 40% si la atención es hospitalaria.
</t>
    </r>
    <r>
      <rPr>
        <b/>
        <sz val="18"/>
        <color indexed="8"/>
        <rFont val="Calibri"/>
        <family val="2"/>
      </rPr>
      <t>Subsidios de Maternidad y Lactancia: 
Subsidio por Maternidad</t>
    </r>
    <r>
      <rPr>
        <sz val="16"/>
        <color indexed="8"/>
        <rFont val="Calibri"/>
        <family val="2"/>
      </rPr>
      <t xml:space="preserve">, es el pago en dinero a la trabajadora afiliada al Régimen Contributivo equivalente a tres meses de salario cotizable, otorgados durante el período de Descanso por Maternidad.
</t>
    </r>
    <r>
      <rPr>
        <b/>
        <sz val="16"/>
        <color indexed="8"/>
        <rFont val="Calibri"/>
        <family val="2"/>
      </rPr>
      <t>Subsidio por Lactancia</t>
    </r>
    <r>
      <rPr>
        <sz val="16"/>
        <color indexed="8"/>
        <rFont val="Calibri"/>
        <family val="2"/>
      </rPr>
      <t xml:space="preserve">, Es el pago en dinero a los hijos menores de un (1) año de las Trabajadoras afiliadas al Régimen Contributivo que perciban un salario menor o igual a tres (3) salarios mínimos nacional otorgado en las condiciones y formas que para tales fines se establecen en el Reglamento Sobre Subsidio por Maternidad y El Subsidio por Lactancia.
</t>
    </r>
    <r>
      <rPr>
        <b/>
        <sz val="18"/>
        <color indexed="8"/>
        <rFont val="Calibri"/>
        <family val="2"/>
      </rPr>
      <t>Los beneficios en el Seguro de Vejez, Discapacidad y Sobrevivencia (SVDS) son</t>
    </r>
    <r>
      <rPr>
        <sz val="16"/>
        <color indexed="8"/>
        <rFont val="Calibri"/>
        <family val="2"/>
      </rPr>
      <t xml:space="preserve">: 
 - </t>
    </r>
    <r>
      <rPr>
        <b/>
        <sz val="16"/>
        <color indexed="8"/>
        <rFont val="Calibri"/>
        <family val="2"/>
      </rPr>
      <t>Pensión de vejez</t>
    </r>
    <r>
      <rPr>
        <sz val="16"/>
        <color indexed="8"/>
        <rFont val="Calibri"/>
        <family val="2"/>
      </rPr>
      <t>, son los ingresos mensuales que recibe un afiliado para compensar la pérdida a consecuencia de su retiro por haber terminado su vida laboral.
-</t>
    </r>
    <r>
      <rPr>
        <b/>
        <sz val="16"/>
        <color indexed="8"/>
        <rFont val="Calibri"/>
        <family val="2"/>
      </rPr>
      <t xml:space="preserve"> Pensión de discapacidad, total o parcial</t>
    </r>
    <r>
      <rPr>
        <sz val="16"/>
        <color indexed="8"/>
        <rFont val="Calibri"/>
        <family val="2"/>
      </rPr>
      <t xml:space="preserve">, Son los beneficios que recibe el afiliado, cuando acredite sufrir una enfermedad que le inhabilite parcial o totalmente para ejercer un trabajo u oficio remunerado.
- </t>
    </r>
    <r>
      <rPr>
        <b/>
        <sz val="16"/>
        <color indexed="8"/>
        <rFont val="Calibri"/>
        <family val="2"/>
      </rPr>
      <t>Pensión de cesantía por edad avanzada</t>
    </r>
    <r>
      <rPr>
        <sz val="16"/>
        <color indexed="8"/>
        <rFont val="Calibri"/>
        <family val="2"/>
      </rPr>
      <t xml:space="preserve">, es el beneficio que obtiene el afiliado cuando queda privado de un trabajo remunerado, ha cumplido cincuenta y siete (57) años de edad, y tiene un mínimo de trescientas (300) cotizaciones acumuladas en su Cuenta de Capitalización Individual (CCI).
</t>
    </r>
    <r>
      <rPr>
        <b/>
        <sz val="16"/>
        <color indexed="8"/>
        <rFont val="Calibri"/>
        <family val="2"/>
      </rPr>
      <t xml:space="preserve">- Pensión de sobrevivencia, </t>
    </r>
    <r>
      <rPr>
        <sz val="16"/>
        <color indexed="8"/>
        <rFont val="Calibri"/>
        <family val="2"/>
      </rPr>
      <t xml:space="preserve">es el beneficio al cual tienen derecho la esposa o la compañera de vida del afiliado fallecido y los hijos menores de 18 años, hasta 21 años si son estudiante y los hijos discapacitados, dependientes del titular, sin importar la edad.
</t>
    </r>
    <r>
      <rPr>
        <b/>
        <sz val="18"/>
        <color indexed="8"/>
        <rFont val="Calibri"/>
        <family val="2"/>
      </rPr>
      <t xml:space="preserve">Los beneficios en el Seguro  de Riesgos Laborales (SRL) son:
</t>
    </r>
    <r>
      <rPr>
        <sz val="16"/>
        <color indexed="8"/>
        <rFont val="Calibri"/>
        <family val="2"/>
      </rPr>
      <t xml:space="preserve">
- Atención médica. 
- Atención odontológica.
- Prótesis, anteojos y aparatos ortopédicos y su reparación;
- Subsidio por discapacidad temporal.
- Indemnización por discapacidad.
- Pensión por discapacidad.
- Pensión de sobrevivencia
</t>
    </r>
    <r>
      <rPr>
        <b/>
        <sz val="18"/>
        <color indexed="8"/>
        <rFont val="Calibri"/>
        <family val="2"/>
      </rPr>
      <t>Atención médica, odontológica y otras prestaciones</t>
    </r>
    <r>
      <rPr>
        <b/>
        <sz val="16"/>
        <color indexed="8"/>
        <rFont val="Calibri"/>
        <family val="2"/>
      </rPr>
      <t xml:space="preserve">, </t>
    </r>
    <r>
      <rPr>
        <sz val="16"/>
        <color indexed="8"/>
        <rFont val="Calibri"/>
        <family val="2"/>
      </rPr>
      <t xml:space="preserve"> comprenden asistencia médica general y especializada, mediante servicios ambulatorios, de hospitalización y quirúrgicos; asistencia especializada por profesionales de áreas reconocidas legalmente como conexa con la salud, bajo supervisión de un profesional de la salud. Además servicios y el suministro de material odontológico, farmacéutico o quirúrgico, incluyendo aparatos, anteojos y prótesis, así como su conservación.
</t>
    </r>
    <r>
      <rPr>
        <b/>
        <sz val="18"/>
        <color indexed="8"/>
        <rFont val="Calibri"/>
        <family val="2"/>
      </rPr>
      <t>Subsidio por discapacidad temporal,</t>
    </r>
    <r>
      <rPr>
        <sz val="18"/>
        <color indexed="8"/>
        <rFont val="Calibri"/>
        <family val="2"/>
      </rPr>
      <t xml:space="preserve">  </t>
    </r>
    <r>
      <rPr>
        <sz val="16"/>
        <color indexed="8"/>
        <rFont val="Calibri"/>
        <family val="2"/>
      </rPr>
      <t xml:space="preserve">en caso de accidente de trabajo o enfermedad profesional, el afiliado del Régimen Contributivo tendrá derecho a un subsidio en dinero por incapacidad temporal para el trabajo. El mismo se otorga a partir del cuarto día de la incapacidad para el trabajo, certificada por los médicos autorizados por el Colegio Médico Dominicano y certificado por la Sociedad de Medicina Ocupacional,  hasta un límite de 52 semanas. Este subsidio es equivalente al 75% del salario medio de base del asegurado.
</t>
    </r>
    <r>
      <rPr>
        <b/>
        <sz val="18"/>
        <color indexed="8"/>
        <rFont val="Calibri"/>
        <family val="2"/>
      </rPr>
      <t xml:space="preserve">Indemnización por discapacidad, </t>
    </r>
    <r>
      <rPr>
        <sz val="18"/>
        <color indexed="8"/>
        <rFont val="Calibri"/>
        <family val="2"/>
      </rPr>
      <t>e</t>
    </r>
    <r>
      <rPr>
        <sz val="16"/>
        <color indexed="8"/>
        <rFont val="Calibri"/>
        <family val="2"/>
      </rPr>
      <t xml:space="preserve">s el monto económico que recibirá un afiliado con una discapacidad superior al 15% e inferior al 50% y está calculada entre cinco y diez veces el sueldo base.
</t>
    </r>
    <r>
      <rPr>
        <b/>
        <sz val="18"/>
        <color indexed="8"/>
        <rFont val="Calibri"/>
        <family val="2"/>
      </rPr>
      <t xml:space="preserve">Pensión por discapacidad, </t>
    </r>
    <r>
      <rPr>
        <sz val="16"/>
        <color indexed="8"/>
        <rFont val="Calibri"/>
        <family val="2"/>
      </rPr>
      <t>es  que se otorga, cuando, como consecuencia del riesgo del trabajo, el trabajador sufriese una disminución permanente de su rendimiento normal para su profesión. De acuerdo al grado de discapacidad esta puede ser: parcial, total o gran discapacidad. 
P</t>
    </r>
    <r>
      <rPr>
        <b/>
        <sz val="18"/>
        <color indexed="8"/>
        <rFont val="Calibri"/>
        <family val="2"/>
      </rPr>
      <t xml:space="preserve">ensión de sobrevivencia, </t>
    </r>
    <r>
      <rPr>
        <sz val="16"/>
        <color indexed="8"/>
        <rFont val="Calibri"/>
        <family val="2"/>
      </rPr>
      <t xml:space="preserve">es la pensión, que en caso de muerte por accidente de trabajo o enfermedad profesional de un trabajador o un pensionado por riesgo laboral, se otorga a la familia del fallecido. Los beneficiarios de esta pensión pueden ser el cónyuge o compañero de vida y los hijos menores de 18 años, hasta 21 si son estudiantes y de por vida si son discapacitados. 
</t>
    </r>
  </si>
  <si>
    <t>Sector  Público</t>
  </si>
  <si>
    <t>Recaudo Total</t>
  </si>
  <si>
    <t>Trabajador Sector Público</t>
  </si>
  <si>
    <t>Trabajador Sector Privado</t>
  </si>
  <si>
    <t xml:space="preserve"> Empleador Sector Público</t>
  </si>
  <si>
    <t>Empleador  Sector Privado</t>
  </si>
  <si>
    <t>Total Recaudo</t>
  </si>
  <si>
    <t>%  Afiliados Titulares RC</t>
  </si>
  <si>
    <t xml:space="preserve">                                                                                                      </t>
  </si>
  <si>
    <t xml:space="preserve">
</t>
  </si>
  <si>
    <r>
      <t xml:space="preserve">
</t>
    </r>
    <r>
      <rPr>
        <b/>
        <sz val="11"/>
        <color indexed="8"/>
        <rFont val="Calibri"/>
        <family val="2"/>
      </rPr>
      <t/>
    </r>
  </si>
  <si>
    <t xml:space="preserve">
</t>
  </si>
  <si>
    <t>Solicitudes Totales</t>
  </si>
  <si>
    <t>Dictámenes Notificados a CTD</t>
  </si>
  <si>
    <t>% Expedientes Notificados</t>
  </si>
  <si>
    <t>Oct-Dic 2008</t>
  </si>
  <si>
    <t>Origen de Apelación</t>
  </si>
  <si>
    <t>Compañías de Seguro/ARL</t>
  </si>
  <si>
    <t>Origen no especificado</t>
  </si>
  <si>
    <t>Fecha no especificada</t>
  </si>
  <si>
    <t>Tipo</t>
  </si>
  <si>
    <t>Origen Apelación</t>
  </si>
  <si>
    <t>Fecha No especificada</t>
  </si>
  <si>
    <t>Solicitado por Afiliado</t>
  </si>
  <si>
    <t>Solicitado por Seguro</t>
  </si>
  <si>
    <t>ARL</t>
  </si>
  <si>
    <r>
      <rPr>
        <b/>
        <sz val="11"/>
        <color theme="1"/>
        <rFont val="Calibri"/>
        <family val="2"/>
        <scheme val="minor"/>
      </rPr>
      <t>Otros:</t>
    </r>
    <r>
      <rPr>
        <sz val="11"/>
        <color theme="1"/>
        <rFont val="Calibri"/>
        <family val="2"/>
        <scheme val="minor"/>
      </rPr>
      <t xml:space="preserve"> INABIMA, Autoseguro, Fondo de pensiones del Banco Central (FPBC)</t>
    </r>
  </si>
  <si>
    <t>Cápita RD$</t>
  </si>
  <si>
    <t>% Mujeres</t>
  </si>
  <si>
    <t>Régimen Subsidiado</t>
  </si>
  <si>
    <t>Régimen Contributivo</t>
  </si>
  <si>
    <t>Se</t>
  </si>
  <si>
    <t>Seguro Familiar de Salud</t>
  </si>
  <si>
    <t>Cobertura de Afiliación de Depend. Totales del SFS RC</t>
  </si>
  <si>
    <t>Cobertura de Afiliación de Depend. Directos            del SFS RC</t>
  </si>
  <si>
    <t>Cobertura de Afiliación de Depend. Adicionales al SFS RC</t>
  </si>
  <si>
    <t>Total  Cobertura de Afiliación SFS RC</t>
  </si>
  <si>
    <t xml:space="preserve">Cobertura de Afiliación por Titulares </t>
  </si>
  <si>
    <t>Cobertura de Afiliación por Dependientes</t>
  </si>
  <si>
    <t xml:space="preserve">Cobertura de Afiliación Total     </t>
  </si>
  <si>
    <t>Titulares</t>
  </si>
  <si>
    <t>Dependientes Directos</t>
  </si>
  <si>
    <t>Dependientes Adicionales</t>
  </si>
  <si>
    <t>Total Afiliados SFS RC</t>
  </si>
  <si>
    <t>Total Femenino</t>
  </si>
  <si>
    <t>Pagos RC</t>
  </si>
  <si>
    <t xml:space="preserve">Pagos a SENASA RS </t>
  </si>
  <si>
    <t>Instrumentos</t>
  </si>
  <si>
    <t xml:space="preserve"> Pago a SENASA </t>
  </si>
  <si>
    <t>Pagos a SENASA</t>
  </si>
  <si>
    <t>AFP y Otros Fondos</t>
  </si>
  <si>
    <t>Seguro Familiar de Salud (SFS) del Régimen Contributivo (RC)</t>
  </si>
  <si>
    <t>Fondos Pagados a las ARS del SFS del RC</t>
  </si>
  <si>
    <t>Período:  Septiembre 2007 -  Enero 2015</t>
  </si>
  <si>
    <t>Totales Generales</t>
  </si>
  <si>
    <t xml:space="preserve">AFP Popular </t>
  </si>
  <si>
    <t>Scotia Crecer AFP</t>
  </si>
  <si>
    <t>AFP Siembra</t>
  </si>
  <si>
    <t>AFP Reservas</t>
  </si>
  <si>
    <t>Fondo INABIMA</t>
  </si>
  <si>
    <t>AFP Romana</t>
  </si>
  <si>
    <t>SIPEN</t>
  </si>
  <si>
    <t>Fondo BR</t>
  </si>
  <si>
    <t>Fondo BC</t>
  </si>
  <si>
    <t>Autoseguro (IDSS)</t>
  </si>
  <si>
    <t>AFP LEON</t>
  </si>
  <si>
    <t>AFP CARIBALICO</t>
  </si>
  <si>
    <t xml:space="preserve"> FONAMAT</t>
  </si>
  <si>
    <t>RC (Empleador)</t>
  </si>
  <si>
    <t>PIB Corriente Nacional</t>
  </si>
  <si>
    <t xml:space="preserve">                                   </t>
  </si>
  <si>
    <t>Saldo (Recaudo RC - Pagos RC)</t>
  </si>
  <si>
    <t>Total Afiliados SFS RS</t>
  </si>
  <si>
    <r>
      <t xml:space="preserve">Fuente: </t>
    </r>
    <r>
      <rPr>
        <sz val="12"/>
        <rFont val="Calibri"/>
        <family val="2"/>
        <scheme val="minor"/>
      </rPr>
      <t>Tesoreria de Seguridad Social (TSS)</t>
    </r>
  </si>
  <si>
    <r>
      <t xml:space="preserve">Fuente: </t>
    </r>
    <r>
      <rPr>
        <sz val="12"/>
        <color theme="1"/>
        <rFont val="Calibri"/>
        <family val="2"/>
        <scheme val="minor"/>
      </rPr>
      <t>Portal de la ARL</t>
    </r>
  </si>
  <si>
    <t>% Provincia</t>
  </si>
  <si>
    <t>Santiago</t>
  </si>
  <si>
    <t>Sin Información</t>
  </si>
  <si>
    <t>Pagos SFSP</t>
  </si>
  <si>
    <t>Jul. 2010</t>
  </si>
  <si>
    <t xml:space="preserve">SENASA                   </t>
  </si>
  <si>
    <t>Serv. de Igualas Méd. Dr. Abel G.</t>
  </si>
  <si>
    <t>Mayor o igual a 60 años</t>
  </si>
  <si>
    <t>Accidentabilidad Afiliados
(No. de accidentes por cada 100,000 afiliados)</t>
  </si>
  <si>
    <t>Casos Calificados</t>
  </si>
  <si>
    <t>Casos</t>
  </si>
  <si>
    <t xml:space="preserve"> Cobertura de Afiliación RET</t>
  </si>
  <si>
    <t xml:space="preserve">Trabajadores Cotizantes </t>
  </si>
  <si>
    <t xml:space="preserve">Dispersión AEISS </t>
  </si>
  <si>
    <t xml:space="preserve">Cápita Pagadas AEISS </t>
  </si>
  <si>
    <t>Dispersión Nómina EI (Resol. 369-04)</t>
  </si>
  <si>
    <t>Aportes del Gob.
Según Presupuesto                    (SFS RS)</t>
  </si>
  <si>
    <t>Recaudo RC
 (Incluye recargos e Intereses)</t>
  </si>
  <si>
    <t>Aporte Gobierno (Presupuestado)</t>
  </si>
  <si>
    <t>Cobertura de Afiliación de Titulares del SFS RC</t>
  </si>
  <si>
    <t>Jun.15</t>
  </si>
  <si>
    <t>Índice de dependencia</t>
  </si>
  <si>
    <t>Índice de Dependencia</t>
  </si>
  <si>
    <t>Total Masculino</t>
  </si>
  <si>
    <t>No.</t>
  </si>
  <si>
    <t>Cápita de Niños Beneficiados</t>
  </si>
  <si>
    <t>Pagos</t>
  </si>
  <si>
    <t>Retiro Programado</t>
  </si>
  <si>
    <t>Jul.15</t>
  </si>
  <si>
    <t>Crecimiento promedio anual</t>
  </si>
  <si>
    <t xml:space="preserve">     SISALRIL</t>
  </si>
  <si>
    <r>
      <t xml:space="preserve">Fuente: </t>
    </r>
    <r>
      <rPr>
        <sz val="18"/>
        <rFont val="Calibri"/>
        <family val="2"/>
        <scheme val="minor"/>
      </rPr>
      <t>Superintendencia de Salud y Riesgos Laborales (SISALRIL).</t>
    </r>
  </si>
  <si>
    <t>Cobertura de Afiliación de Depend. Directos del SFS RC</t>
  </si>
  <si>
    <t>Empresas de 1-20 empleados</t>
  </si>
  <si>
    <t>Ago.15</t>
  </si>
  <si>
    <t>ISSPOL</t>
  </si>
  <si>
    <t>%  Afiliados Dep. Totales RC</t>
  </si>
  <si>
    <t>Sep.15</t>
  </si>
  <si>
    <t>Cobertura Afiliación RS</t>
  </si>
  <si>
    <t>Fecha no Disponible N/D</t>
  </si>
  <si>
    <t>Oct. 2009</t>
  </si>
  <si>
    <t xml:space="preserve">Empleados Afiliados al SDSS por Tipo de Riesgos Laborales Empleados Activos </t>
  </si>
  <si>
    <t>I. Definiciones y Estructura del Sistema Dominicano de Seguridad Social (SDSS)</t>
  </si>
  <si>
    <t>I.1 Ley 87-01</t>
  </si>
  <si>
    <t>I.2 Organización del Sistema</t>
  </si>
  <si>
    <t>I.3 Regímenes y Seguros del SDSS</t>
  </si>
  <si>
    <t>I.4 Seguros y Beneficios del SDSS</t>
  </si>
  <si>
    <t>II. Estadísticas de Empresas del Sistema Dominicano de Seguridad Social (SDSS)</t>
  </si>
  <si>
    <t>II.1 Definiciones del SDSS</t>
  </si>
  <si>
    <t>II.2 Análisis de las Empresas del SDSS</t>
  </si>
  <si>
    <t>II.3 Empresas y Empleados Afiliados Activos al SDSS por Sector</t>
  </si>
  <si>
    <t>II.4 Empresas Afiliadas al SDSS, por Cantidad de Empleados Registrados en TSS</t>
  </si>
  <si>
    <t>II.5 Salario Promedio Mensual de los Empleados Afiliados Activos al SDSS, por Sector</t>
  </si>
  <si>
    <t>II.6 Trabajadores Afiliados Activos al SDSS, por Sexo y Edad</t>
  </si>
  <si>
    <t>III. Estadísticas Afiliación del Sistema Dominicano de Seguridad Social</t>
  </si>
  <si>
    <t>III.1  Estadísticas Afiliación del Seguro Familiar de Salud (SFS)</t>
  </si>
  <si>
    <t>III.1.1 Definiciones del SFS</t>
  </si>
  <si>
    <t>III.1.2 Análisis de Afiliación del SFS</t>
  </si>
  <si>
    <t>III.1.3 Afiliación del SFS a la Población Nacional</t>
  </si>
  <si>
    <t>III.1.4 Afiliación del SFS por Régimen de Financiamiento</t>
  </si>
  <si>
    <t>III.1.5 Cobertura de Afiliación al SFS por Régimen de Financiamiento</t>
  </si>
  <si>
    <t>III.1.6 Afiliación al SFS por Sexo</t>
  </si>
  <si>
    <t>III.1.7 Comportamiento Real y Proyectado de la Cobertura del SFS a la Población Total</t>
  </si>
  <si>
    <t>III.2 Estadísticas Afiliación del Seguro Familiar de Salud (SFS) del Régimen Contributivo (RC)</t>
  </si>
  <si>
    <t>III.2.1 Análisis de Afiliación del SFS del RC</t>
  </si>
  <si>
    <t>III.2.2 Afiliación Anual por Tipo al SFS del Régimen Contributivo (RC)</t>
  </si>
  <si>
    <t>III.2.3 Afiliación Mensual por Tipo al SFS del Régimen Contributivo (RC)</t>
  </si>
  <si>
    <t>III.2.4 Cobertura de Afiliación  Anual por Tipo del Régimen Contributivo (RC)</t>
  </si>
  <si>
    <t>III.2.5 Cobertura de Afiliación Mensual por Tipo del Régimen Contributivo (RC)</t>
  </si>
  <si>
    <t>III.2.6 Afiliados al SFS del RC por Sexo y Tipo</t>
  </si>
  <si>
    <t>III.3 Estadísticas Afiliación del Seguro Familiar de Salud (SFS) del Régimen Subsidiado (RS)</t>
  </si>
  <si>
    <t>III.3.1 Definiciones y Análisis de Afiliación del SFS del RS</t>
  </si>
  <si>
    <t>III.3.2 Afiliación Anual al SFS del Régimen Subsidiado (RS) por Tipo</t>
  </si>
  <si>
    <t>III.3.3 Afiliación Mensual al SFS del Régimen Subsidiado (RS) por Tipo</t>
  </si>
  <si>
    <t xml:space="preserve">III.3.4 Cobertura de Afiliación Anual al SFS el Régimen Subsidiado (RS) por Tipo </t>
  </si>
  <si>
    <t xml:space="preserve">III.3.5 Cobertura de Afiliación Mensual al SFS el Régimen Subsidiado (RS) por Tipo </t>
  </si>
  <si>
    <t>III.3.6 Afiliados al SFS el Régimen Subsidiado (RS) por Sexo y Tipo de Afiliación</t>
  </si>
  <si>
    <t>III.4 Afiliación del Régimen Especial Transitorio (RET) Salud de Pensionados. Ley 1896-379</t>
  </si>
  <si>
    <t xml:space="preserve">III.4.1 Definiciones y Análisis del RET </t>
  </si>
  <si>
    <t>III.4.2 Afiliación Anual de Pensionados al SFS</t>
  </si>
  <si>
    <t>III.4.3 Afiliación Mensual de Pensionados al SFS</t>
  </si>
  <si>
    <t>III.4.4 Cobertura Afiliación Mensual de Pensionados al SFS</t>
  </si>
  <si>
    <t>III.5 Estadísticas Afiliación al Seguro de Vejez, Discapacidad y Sobrevivencia (SVDS)</t>
  </si>
  <si>
    <t>III.5.1  Definiciones del SVDS</t>
  </si>
  <si>
    <t>III.5.2  Análisis de Afiliación del SVDS</t>
  </si>
  <si>
    <t>III.5.3 Cantidad de Afiliados y Cotizantes Anual del RC</t>
  </si>
  <si>
    <t>III.5.4  Afiliación Mensual al SVDS del RC</t>
  </si>
  <si>
    <t>III.5.5  Comparación Anual del Número de Afiliados Cotizantes con la Población Ocupada Formal</t>
  </si>
  <si>
    <t>III.5.6  Cotizantes del SVDS por Rango de Edad</t>
  </si>
  <si>
    <t>III.5.7  Cotizantes del SVDS por Cantidad de Salario Mínimo Cotizable</t>
  </si>
  <si>
    <t>III.5.8  Distribución de los Afiliados Cotizantes por AFP`s y Fondos de Reparto</t>
  </si>
  <si>
    <t>III.5.9  Población Económicamente Activa Afiliada al SVDS por Género</t>
  </si>
  <si>
    <t>III.5.10 Afiliados y Cotizantes del SVDS por Género</t>
  </si>
  <si>
    <t>III.5.11  Traspaso Totales por Año</t>
  </si>
  <si>
    <t>III.5.12 Traspasos Recibidos en Entidades de CCI y Reparto</t>
  </si>
  <si>
    <t>III.5.13 Traspaso Cedidos en Entidades de CCI y Reparto</t>
  </si>
  <si>
    <t>III.5.14 Traspaso Netos en Entidades de CCI y Reparto</t>
  </si>
  <si>
    <t>III.5.15 Distribución de Afiliados de las AFP por Provincias</t>
  </si>
  <si>
    <t>III.6  Estadísticas de Afiliación al Seguro de Riesgos Laborales</t>
  </si>
  <si>
    <t>III.6.1 Definiciones de SRL</t>
  </si>
  <si>
    <t>III.6.2 Análisis de la Afiliación del SRL</t>
  </si>
  <si>
    <t>III.6.3 Comparativo Afiliación al SRL en Relación a la Población Ocupada en el Sector Formal</t>
  </si>
  <si>
    <t>III.6.4 Afiliación al SRL por Grupo de Edad y Género</t>
  </si>
  <si>
    <t>III.6.5 Empleados Afiliados Activos al SDSS por Tipo de Riesgos Laborales de sus Empresas</t>
  </si>
  <si>
    <t>III.6.6 Accidentabilidad Laboral de los Afiliados al SRL</t>
  </si>
  <si>
    <t>IV. Estadísticas Ingreso y Egreso del Sistema Dominicano de Seguridad Social</t>
  </si>
  <si>
    <t>IV.1 Ingreso y Egreso del SDSS</t>
  </si>
  <si>
    <t>IV.I.1  Definiciones Ingresos y Egresos del SDSS</t>
  </si>
  <si>
    <t>IV.I.2  Análisis de Ingresos y Egresos del SDSS</t>
  </si>
  <si>
    <t>IV.I.3  Ingreso y egreso Anuales del SDSS</t>
  </si>
  <si>
    <t>IV.I.4  Recaudo del RC del SDSS por Origen por Sector Económico</t>
  </si>
  <si>
    <t>IV.I.5  Recaudo del RC del SDSS por Origen de los Aportes</t>
  </si>
  <si>
    <t>IV.I.6   Aportes del Gobierno a la Seguridad Social</t>
  </si>
  <si>
    <t>IV.2 Ingreso y Egreso por Seguros</t>
  </si>
  <si>
    <t>IV.2.1  Análisis de Ingresos y Egresos por Seguros</t>
  </si>
  <si>
    <t>IV.2.2  Fondos Pagados Anualmente por Cuentas al SFS del RC</t>
  </si>
  <si>
    <t>IV.2.3  Fondos Pagados Mensualmente por Cuentas al SFS del RC</t>
  </si>
  <si>
    <t>IV.2.4  Fondos Pagados a las ARS del SFS del RC</t>
  </si>
  <si>
    <t>IV.2.5  Fondos Pagados del RC a las ARS del SFS</t>
  </si>
  <si>
    <t>IV.2.6 Distribución de las Inversiones de la Cuenta de la Salud por Instrumento</t>
  </si>
  <si>
    <t>IV.2.7 Distribución de las Inversiones del SFS del RC</t>
  </si>
  <si>
    <t>IV.2.8 Aportes del Gobierno Central y Pago a SENASA</t>
  </si>
  <si>
    <t>IV.2.9 Aportes y Pagos Mensual del SFS en el RS</t>
  </si>
  <si>
    <t>IV.2.10 Pagos Anuales del SFSP Ley 1896-379</t>
  </si>
  <si>
    <t>IV.2.11 Pagos Mensuales del SFSP por ARS</t>
  </si>
  <si>
    <t>IV.3  Ingreso y Egreso del SVDS</t>
  </si>
  <si>
    <t>IV.3.1  Análisis de Ingresos y Egresos del SVDS</t>
  </si>
  <si>
    <t>IV.3.2 Dispersión Histórica del SVDS</t>
  </si>
  <si>
    <t>IV.3.3  Pago Anual al SVDS por Cuentas del SVDS</t>
  </si>
  <si>
    <t>IV.3.4  Pagos a Entidades del Seguro de Vejez, Discapacidad y Sobrevivencia</t>
  </si>
  <si>
    <t>IV.3.5  Patrimonio de los Fondos de Pensiones por Año</t>
  </si>
  <si>
    <t>IV.3.6 Composición de la Cartera Total de Inversión de los Fondos de Pensiones por Tipo de Emisor</t>
  </si>
  <si>
    <t>IV.3.7 Composición de la Cartera Total de Inversión de los Fondos de Pensiones por Instrumento</t>
  </si>
  <si>
    <t>IV.3.8  Rentabilidad Nominal Promedio de los Fondos de Pensiones</t>
  </si>
  <si>
    <t>IV.3.9 Rentabilidad Promedio de los Fondos de Pensiones</t>
  </si>
  <si>
    <t>IV.4  Ingreso y Egreso del  SRL</t>
  </si>
  <si>
    <t>IV.4.1  Análisis del SRL</t>
  </si>
  <si>
    <t>IV.4.2 Pagos Anuales al ARL por Cuentas</t>
  </si>
  <si>
    <t>IV.4.3 Pagos Mensuales por Cuentas al Seguro de Riesgo Laborales</t>
  </si>
  <si>
    <t>V. Estadísticas Beneficios, Solicitudes de Beneficios y Beneficiarios del Sistema Dominicano de Seguridad Social</t>
  </si>
  <si>
    <t>V.1 Beneficiarios y Beneficios de las Estancias Infantiles</t>
  </si>
  <si>
    <t>V. 1.1  Definiciones EI</t>
  </si>
  <si>
    <t>V. 1.2 Análisis de las Estancias Infantiles</t>
  </si>
  <si>
    <t>V. 1.3 Niños Afiliados de las Estancias Infantiles del RC</t>
  </si>
  <si>
    <t>V. 1.4 Pagos a las Estancias Infantiles</t>
  </si>
  <si>
    <t>V.2 Beneficiarios y Beneficios de Subsidios del SFS</t>
  </si>
  <si>
    <t>V.2.1  Definiciones Subsidios</t>
  </si>
  <si>
    <t>V.2.2 Análisis de Subsidio de Maternidad, Lactancia y Enfermedad Común</t>
  </si>
  <si>
    <t>V.2.3 Afiliados Beneficiarios por Subsidios de Maternidad, Lactancia y Enfermedad Común</t>
  </si>
  <si>
    <t>V.2.4 Montos Aprobados en Millones de RD$ por Concepto de Subsidios por Maternidad, Lactancia y Enfermedad Común</t>
  </si>
  <si>
    <t>V.3 Beneficiarios y Beneficios de Subsidios del SVDS</t>
  </si>
  <si>
    <t>V.3.1  Definiciones Subsidios SVDS</t>
  </si>
  <si>
    <t>V.3.2 Análisis de Subsidio de SVDS</t>
  </si>
  <si>
    <t>V.3.3 Pensiones Otorgadas por Año del SVDS</t>
  </si>
  <si>
    <t>V.3.4 Monto de Pensión Promedio por Tipo de Discapacidad Según AFP</t>
  </si>
  <si>
    <t>V.3.5 Pensión Promedio de Sobrevivencia y Discapacidad (RD$) del SVDS</t>
  </si>
  <si>
    <t>V.4 Solicitud de Beneficios de la Administradora de Riesgos Laborales</t>
  </si>
  <si>
    <t>V.4.1 Análisis de Beneficios de la Administradora de Riesgos Laborales</t>
  </si>
  <si>
    <t>V.4.2 Reporte de Accidente Laborales y Enfermedades Profesionales</t>
  </si>
  <si>
    <t>V.4.3  Reporte de Accidente Laborales y Enfermedades Profesionales por Región</t>
  </si>
  <si>
    <t>V.4.4 Reporte de Accidentes Laborales y Enfermedades Profesionales por Provincia</t>
  </si>
  <si>
    <t>V.4.5 Reporte de Accidentes Laborales y Enfermedades Profesionales por Zona de Procedencia</t>
  </si>
  <si>
    <t>V.4.6 Reporte de Accidente Laborales y Enfermedades Profesionales por Tipo Sector</t>
  </si>
  <si>
    <t>V.4.7 Reporte de Accidentes Laborales y Enfermedades Profesionales por Sexo</t>
  </si>
  <si>
    <t>V.4.8 Reporte de Accidentes Laborales y Enfermedades Profesionales por Rango de Edad</t>
  </si>
  <si>
    <t>V.4.9 Reporte de Accidentes Laborales y Enfermedades Profesionales por Nivel de Escolaridad</t>
  </si>
  <si>
    <t>V.4.10 Comparación Reporte de Accidentes Laborales y Enfermedades Profesionales y Afiliación al SRL por Sector</t>
  </si>
  <si>
    <t>V.4.11 Comparación Reporte de Accidentes laborales y Enfermedades Profesionales y Afiliación al SRL por Sexo</t>
  </si>
  <si>
    <t>V.4.12 Comparación  Reporte de Accidentes Laborales y Enfermedades Profesionales y Afiliación al SRL por Edad</t>
  </si>
  <si>
    <t>V.4.13 Cantidad de Expedientes Calificados por la ARL Vs Casos Reportados</t>
  </si>
  <si>
    <t xml:space="preserve">V.4.14 Cantidad de Expedientes de Accidentes Laborales Calificados por la ARL </t>
  </si>
  <si>
    <t>V.4.15 Cantidad de Expedientes Calificados por la ARL por Tipo de Accidente</t>
  </si>
  <si>
    <t>V.4.16 Cantidad de Expedientes Calificados por la ARL por Grado de Lesión</t>
  </si>
  <si>
    <t>V.4.17 Cantidad de Expedientes Calificados por la ARL  Según Circunstancia del Suceso</t>
  </si>
  <si>
    <t>V.4.18 Cantidad de Expedientes Calificados por la ARL Según Agente Dañino</t>
  </si>
  <si>
    <t>V.4.19 Cantidad de Expedientes Calificados por la ARL Según Lugar de Accidente</t>
  </si>
  <si>
    <t>V.4.20 Cantidad de Expedientes Calificados por la ARL con Accidentes Laborales con Lesiones Discapacitantes</t>
  </si>
  <si>
    <t>V.4.21 Cantidad de Expedientes de Enfermedades Profesionales Calificados en Proceso de Investigación</t>
  </si>
  <si>
    <t>V.4.22 Cantidad de Expedientes de Accidentes Laborales Calificados en Proceso de Reinvestigación</t>
  </si>
  <si>
    <t>V.4.23 Casos Aprobados en Proceso de Reinvestigación por Tipo de Accidente</t>
  </si>
  <si>
    <t>V.4.24 Casos Aprobados en Proceso de Reinvestigación por Grado de Lesión</t>
  </si>
  <si>
    <t>V.4.25 Casos Aprobados en Proceso de Reinvestigación por Circunstancia del Suceso</t>
  </si>
  <si>
    <t>VI. Estadísticas Comisiones Médicas Nacional y Regional del Sistema Dominicano de Seguridad Social</t>
  </si>
  <si>
    <t>VI.1 Análisis de CMNR</t>
  </si>
  <si>
    <t>VI.2  Solicitudes Recibidas en las Comisiones Médicas por Estatus</t>
  </si>
  <si>
    <t>VI.3 Apelaciones de Dictámenes de la CMNR</t>
  </si>
  <si>
    <t>VI.4 Apelaciones por Entidad Receptora y Origen</t>
  </si>
  <si>
    <t>Introducción</t>
  </si>
  <si>
    <t>Reintroducción</t>
  </si>
  <si>
    <r>
      <rPr>
        <b/>
        <sz val="11"/>
        <color theme="1"/>
        <rFont val="Calibri"/>
        <family val="2"/>
        <scheme val="minor"/>
      </rPr>
      <t>Fuente:</t>
    </r>
    <r>
      <rPr>
        <sz val="11"/>
        <color theme="1"/>
        <rFont val="Calibri"/>
        <family val="2"/>
        <scheme val="minor"/>
      </rPr>
      <t xml:space="preserve"> Consejo Nacional de Seguridad Social (CNSS).</t>
    </r>
  </si>
  <si>
    <t>2015</t>
  </si>
  <si>
    <t>N/D</t>
  </si>
  <si>
    <t xml:space="preserve"> Incapacidad/Discapacidad</t>
  </si>
  <si>
    <t xml:space="preserve"> Jubilación/Vejez</t>
  </si>
  <si>
    <t xml:space="preserve"> Supervivencia/Sobrevivencia</t>
  </si>
  <si>
    <t>Certificación/Período Cotizado/Cuantía</t>
  </si>
  <si>
    <t>Desplazados o Eximición de Cotización</t>
  </si>
  <si>
    <t>Tipo de Beneficio</t>
  </si>
  <si>
    <t>Tipo de Trámite</t>
  </si>
  <si>
    <t>Cooperación Admistrativa</t>
  </si>
  <si>
    <t>VIII. Estadísticas Encuesta Nacional de Fuerza de Trabajo del Banco Central</t>
  </si>
  <si>
    <t>IX.Definiciones y Logros del Sistema Dominicano de Seguridad Social</t>
  </si>
  <si>
    <t>VII. Estadísticas del Convenio Bilateral de Seguridad Social entre España y la República Dominicana</t>
  </si>
  <si>
    <t>VII.3 Cantidad de Solicitantes por Año y Tipo de Beneficio</t>
  </si>
  <si>
    <t>VII.1 Analisis del Convenio Bilateral</t>
  </si>
  <si>
    <t>VIII.1  Distribución de la Población Ocupada Formal por Rama de Actividad</t>
  </si>
  <si>
    <t>VIII.2 Población Total República Dominicana y por Tipo de Ocupación</t>
  </si>
  <si>
    <t>IX.1  Definiciones de Sistema Dominicano de Seguridad Social</t>
  </si>
  <si>
    <t>IX.2 Logros del Sistema Dominicano de Seguridad Social</t>
  </si>
  <si>
    <t>VII.2 Cantidad de Solicitudes por año y tipo de trámite</t>
  </si>
  <si>
    <t xml:space="preserve">VII.4  Cantidad de Solicitudes y Tramitaciones Concluidas </t>
  </si>
  <si>
    <t>Oct.15</t>
  </si>
  <si>
    <r>
      <rPr>
        <b/>
        <sz val="11"/>
        <color theme="1"/>
        <rFont val="Calibri"/>
        <family val="2"/>
        <scheme val="minor"/>
      </rPr>
      <t>Fuente:</t>
    </r>
    <r>
      <rPr>
        <sz val="11"/>
        <color theme="1"/>
        <rFont val="Calibri"/>
        <family val="2"/>
        <scheme val="minor"/>
      </rPr>
      <t xml:space="preserve"> SIPEN</t>
    </r>
  </si>
  <si>
    <r>
      <t xml:space="preserve"> Los subsidios son prestaciones en dinero contemplados en la Ley 87-01,  a la que tienen derecho de acceder los afiliados del Seguro Familiar de Salud del Régimen Contributivo. A la cuenta de subsidio se asigna el 0.43% del total de los aportes al SFS por cada trabajador asalariado, el cual equivale al 10.13% del salario cotizable. La administración y otorgamiento de esta prestación esta a cargo de la Superintendencia de Salud y Riesgos Laborales (SISALRIL), la cual tiene la potestad de subrogarla o administrarla directamente. 
</t>
    </r>
    <r>
      <rPr>
        <b/>
        <sz val="13"/>
        <color theme="1"/>
        <rFont val="Calibri"/>
        <family val="2"/>
        <scheme val="minor"/>
      </rPr>
      <t xml:space="preserve">
Esta prestación tiene tres tipos de subsidios:</t>
    </r>
    <r>
      <rPr>
        <sz val="13"/>
        <color theme="1"/>
        <rFont val="Calibri"/>
        <family val="2"/>
        <scheme val="minor"/>
      </rPr>
      <t xml:space="preserve">
  </t>
    </r>
    <r>
      <rPr>
        <b/>
        <sz val="13"/>
        <color theme="1"/>
        <rFont val="Calibri"/>
        <family val="2"/>
        <scheme val="minor"/>
      </rPr>
      <t xml:space="preserve"> 
a) Subsidio por Enfermedad</t>
    </r>
    <r>
      <rPr>
        <sz val="13"/>
        <color theme="1"/>
        <rFont val="Calibri"/>
        <family val="2"/>
        <scheme val="minor"/>
      </rPr>
      <t xml:space="preserve">
En caso de enfermedad común, accidente no laboral o por una incapacidad ocasionada por el estado de embarazo, el afiliado(a) del Régimen Contributivo tiene derecho a un subsidio en dinero por incapacidad temporal para el trabajo. El mismo se otorga a partir del cuarto día de la incapacidad hasta un límite de veinte y seis semanas, siempre que haya cotizado durante los doces últimos meses anteriores a la incapacidad, y es equivalente al 60% de los últimos seis meses cuando reciba asistencia ambulatoria, y al 40% si la atención es hospitalaria.
  </t>
    </r>
    <r>
      <rPr>
        <b/>
        <sz val="13"/>
        <color theme="1"/>
        <rFont val="Calibri"/>
        <family val="2"/>
        <scheme val="minor"/>
      </rPr>
      <t xml:space="preserve">  b) Subsidio por Maternidad</t>
    </r>
    <r>
      <rPr>
        <sz val="13"/>
        <color theme="1"/>
        <rFont val="Calibri"/>
        <family val="2"/>
        <scheme val="minor"/>
      </rPr>
      <t xml:space="preserve">
La trabajadora asalariada afiliada tiene derecho a un subsidio por maternidad, sin distinción en cuanto a las condiciones de  contratación, jornada laboral, ni estado civil, equivalente a tres meses del salario cotizable. Para tener derecho a esta prestación la afiliada deberá haber cotizado durante por lo menos ocho meses del período comprendido en los 12 meses anteriores a la fecha de su alumbramiento y no ejecutar trabajo remunerado alguno en dicho período. Esta prestación exime a la empresa de la obligación del pago del salario íntegro a que se refiere el artículo 239 del Código de Trabajo .
en caso de fallecimiento de la madre a causa del parto o durante el descanso de maternidad, tendrá derecho a percibir los subsidios, la persona que la trabajadora haya designado en el Informe de Maternidad o, en su defecto el padre o tutor designado por el Consejo de Familia.
Se tiene derecho a percibir el Subsidio por Maternidad a partir del día en que inicie el descanso por maternidad, o se produzca el alumbramiento, cual de estos eventos ocurra primero, y hasta tanto termine el período de descanso por maternidad, según las estipulaciones del art. 236 del Código de Trabajo de la República Dominicana. 
   </t>
    </r>
    <r>
      <rPr>
        <b/>
        <sz val="13"/>
        <color theme="1"/>
        <rFont val="Calibri"/>
        <family val="2"/>
        <scheme val="minor"/>
      </rPr>
      <t>c) Subsidio por Lactancia</t>
    </r>
    <r>
      <rPr>
        <sz val="13"/>
        <color theme="1"/>
        <rFont val="Calibri"/>
        <family val="2"/>
        <scheme val="minor"/>
      </rPr>
      <t xml:space="preserve">
Con la finalidad de proteger los niños en edad de lactancia, se considera en situación protegida los hijos menores de un año de las trabajadoras afiliadas sl régimen Contributivo con un salario cotizable inferior a tres salarios mínimos nacional, según lo establece el art. 132 de la Ley 87-01. En caso de parto múltiple, la madre recibirá el subsidio por lactancia por cada niño (a) nacido de un mismo parto.
En caso de fallecimiento de la madre durante la vigencia del subsidio tendrá derecho a percibir el pago íntegro del subsidio de lactancia o las sumas que resten del mismo, la persona que la trabajadora haya designado en el Informe de Maternidad o, en su defecto el padre o tutor designado por el Consejo de Familia, siempre que cumpla los requerimientos establecidos por SISALRIL.
Las prestaciones económicas  por subsidio por lactancia son otorgadas mensualmente durante doce meses por la instancia gestora, pudiendo auxiliarse de la intervención del empleador, en caso de ser necesario.
</t>
    </r>
  </si>
  <si>
    <t xml:space="preserve"> Período </t>
  </si>
  <si>
    <t xml:space="preserve"> Cuidado de la Salud </t>
  </si>
  <si>
    <t xml:space="preserve"> FONAMAT </t>
  </si>
  <si>
    <t xml:space="preserve"> Subsidios  </t>
  </si>
  <si>
    <t xml:space="preserve"> Comisión SISALRIL </t>
  </si>
  <si>
    <t xml:space="preserve"> Estancias Infantiles (Pago cápitas/niños </t>
  </si>
  <si>
    <t xml:space="preserve"> AEISS  (Pago nómina Res. CNSS 369-04)   </t>
  </si>
  <si>
    <t>Nov.15</t>
  </si>
  <si>
    <t xml:space="preserve">% Afiliados   titulares </t>
  </si>
  <si>
    <r>
      <rPr>
        <b/>
        <sz val="9"/>
        <color theme="1"/>
        <rFont val="Calibri"/>
        <family val="2"/>
        <scheme val="minor"/>
      </rPr>
      <t>Actividad Conexa:</t>
    </r>
    <r>
      <rPr>
        <sz val="9"/>
        <color theme="1"/>
        <rFont val="Calibri"/>
        <family val="2"/>
        <scheme val="minor"/>
      </rPr>
      <t xml:space="preserve">  Está relacionada con la actividad productiva pero no representa beneficios directos para la empresa o para la actividad en sí.</t>
    </r>
  </si>
  <si>
    <t>Afiliados por Grupo de Edad</t>
  </si>
  <si>
    <t>VIII.1 Ocup. formal'!Área_de_impresión</t>
  </si>
  <si>
    <r>
      <rPr>
        <b/>
        <sz val="12"/>
        <color theme="1"/>
        <rFont val="Calibri"/>
        <family val="2"/>
        <scheme val="minor"/>
      </rPr>
      <t>Fuente:</t>
    </r>
    <r>
      <rPr>
        <sz val="12"/>
        <color theme="1"/>
        <rFont val="Calibri"/>
        <family val="2"/>
        <scheme val="minor"/>
      </rPr>
      <t xml:space="preserve"> Consejo Nacional de Seguridad Social (CNSS).</t>
    </r>
  </si>
  <si>
    <t>Dic.15</t>
  </si>
  <si>
    <t>Dic. 2015</t>
  </si>
  <si>
    <t>Dic.2015</t>
  </si>
  <si>
    <t>Dic-15</t>
  </si>
  <si>
    <t>Saldo (Aportes SFS RS- Pago SENASA)</t>
  </si>
  <si>
    <t>Aportes  a
 FONAMAT</t>
  </si>
  <si>
    <t>Rendimientos Inversiones *</t>
  </si>
  <si>
    <t>Dic. 2003</t>
  </si>
  <si>
    <t>Dic. 2004</t>
  </si>
  <si>
    <t>PIB Corriente
 (RD$ Millones)</t>
  </si>
  <si>
    <t>Ene.16</t>
  </si>
  <si>
    <t>El Seibo</t>
  </si>
  <si>
    <t>Bonos EIF</t>
  </si>
  <si>
    <t>Cuantas Veces creció empresas</t>
  </si>
  <si>
    <t>Cuantas Veces creció empleados</t>
  </si>
  <si>
    <t>Feb.16</t>
  </si>
  <si>
    <r>
      <rPr>
        <b/>
        <sz val="12"/>
        <rFont val="Calibri"/>
        <family val="2"/>
        <scheme val="minor"/>
      </rPr>
      <t>Fuente</t>
    </r>
    <r>
      <rPr>
        <sz val="12"/>
        <rFont val="Calibri"/>
        <family val="2"/>
        <scheme val="minor"/>
      </rPr>
      <t xml:space="preserve">:  Sisalril, TSS, ONE.
</t>
    </r>
    <r>
      <rPr>
        <b/>
        <sz val="12"/>
        <rFont val="Calibri"/>
        <family val="2"/>
        <scheme val="minor"/>
      </rPr>
      <t>Nota:</t>
    </r>
    <r>
      <rPr>
        <sz val="12"/>
        <rFont val="Calibri"/>
        <family val="2"/>
        <scheme val="minor"/>
      </rPr>
      <t xml:space="preserve"> Esta tendencia será actualizada anualmente.</t>
    </r>
  </si>
  <si>
    <r>
      <t xml:space="preserve">Fuente: </t>
    </r>
    <r>
      <rPr>
        <sz val="14"/>
        <color theme="1"/>
        <rFont val="Calibri"/>
        <family val="2"/>
        <scheme val="minor"/>
      </rPr>
      <t>TSS</t>
    </r>
  </si>
  <si>
    <r>
      <rPr>
        <b/>
        <sz val="14"/>
        <color theme="1"/>
        <rFont val="Calibri"/>
        <family val="2"/>
        <scheme val="minor"/>
      </rPr>
      <t>Fuente</t>
    </r>
    <r>
      <rPr>
        <sz val="14"/>
        <color theme="1"/>
        <rFont val="Calibri"/>
        <family val="2"/>
        <scheme val="minor"/>
      </rPr>
      <t>:TSS</t>
    </r>
  </si>
  <si>
    <t>Fuentes: TSS</t>
  </si>
  <si>
    <r>
      <t>Fuente:</t>
    </r>
    <r>
      <rPr>
        <sz val="14"/>
        <rFont val="Calibri"/>
        <family val="2"/>
        <scheme val="minor"/>
      </rPr>
      <t xml:space="preserve"> TSS</t>
    </r>
  </si>
  <si>
    <t>Mar.16</t>
  </si>
  <si>
    <t xml:space="preserve">                                                                                                                                                                                                                                                                                                                                                                                                                                                                                                                                                                                                                                                                                                                                                                                                                                                                                                                                                                                                                                                                                                                                                                                                                                                                                                                                                                                                                                                                                                                                                                                                                                                                                                                                                                                                                                                                                                                                                                                                                                                                                                                                                                                                                                                                                                                                                                                                                              </t>
  </si>
  <si>
    <t>Abr.16</t>
  </si>
  <si>
    <t>Total  Empleados</t>
  </si>
  <si>
    <t>May.16</t>
  </si>
  <si>
    <t>Tasa de crecimiento empleados</t>
  </si>
  <si>
    <t>Crecimiento de las empresas</t>
  </si>
  <si>
    <t>Crecimiento empresas</t>
  </si>
  <si>
    <t>Cantidad de Empleados al mes actual</t>
  </si>
  <si>
    <t>Empresas  1-5</t>
  </si>
  <si>
    <t>Cantidad de empresas</t>
  </si>
  <si>
    <t>Cantidad de trabajadores</t>
  </si>
  <si>
    <t>% trabajadores asalariados</t>
  </si>
  <si>
    <t>Cantidad de empresas de gran tamano</t>
  </si>
  <si>
    <t>% empresas de gran tamano</t>
  </si>
  <si>
    <t>Sector privado</t>
  </si>
  <si>
    <t>Sector publico</t>
  </si>
  <si>
    <t>Sector centralizado</t>
  </si>
  <si>
    <t>Empleados 1 a 20</t>
  </si>
  <si>
    <t>Primera ARS de Humano</t>
  </si>
  <si>
    <t>Bancos Comerciales y de Servicios Múltiples</t>
  </si>
  <si>
    <t>Organismos Multilaterales</t>
  </si>
  <si>
    <t>Atlántico</t>
  </si>
  <si>
    <t>AFP Atlántico</t>
  </si>
  <si>
    <t>Cantidad de empleados de gran tamano</t>
  </si>
  <si>
    <t>0</t>
  </si>
  <si>
    <t xml:space="preserve">Inversión </t>
  </si>
  <si>
    <t>Inversión</t>
  </si>
  <si>
    <t>Nov.16</t>
  </si>
  <si>
    <r>
      <t xml:space="preserve">* Nota: </t>
    </r>
    <r>
      <rPr>
        <sz val="12"/>
        <rFont val="Calibri"/>
        <family val="2"/>
        <scheme val="minor"/>
      </rPr>
      <t xml:space="preserve">Los aportes y rendimientos fueron ajustados según los informes de TSS.El total de los aportes recibidos del Estado Dominicano  del año 2016, incluye el pago del mes de diciembre 2015, cuyo desembolso se realizó enero 2016.  De igual manera,  excluye  la dispersion a Senasa en el mismo mes, ya que le corresponde al  año anterior.
</t>
    </r>
  </si>
  <si>
    <r>
      <t>Fuente:</t>
    </r>
    <r>
      <rPr>
        <sz val="12"/>
        <rFont val="Calibri"/>
        <family val="2"/>
        <scheme val="minor"/>
      </rPr>
      <t xml:space="preserve"> Tesoreria de la Seguridad Social (TSS).</t>
    </r>
  </si>
  <si>
    <t xml:space="preserve">                                                                                                                                                                                                                                                                                                                                                                                                                                                             </t>
  </si>
  <si>
    <t xml:space="preserve">                                                                                                                                                                                                                                                                                                                                                                                                                                                                                                                                                                                                                                                                                                                                                                                                                                                                                                         </t>
  </si>
  <si>
    <t>Dic.16</t>
  </si>
  <si>
    <t>2016</t>
  </si>
  <si>
    <t>Dic. 2016</t>
  </si>
  <si>
    <t>Dic.2016</t>
  </si>
  <si>
    <t>Población Económicamente Activa (PEA) Total*</t>
  </si>
  <si>
    <t>Tasa de crecimiento Anual</t>
  </si>
  <si>
    <t>Patrimonio Fondos de Pensiones                 (RD$ Millones)</t>
  </si>
  <si>
    <r>
      <rPr>
        <b/>
        <sz val="18"/>
        <rFont val="Calibri"/>
        <family val="2"/>
        <scheme val="minor"/>
      </rPr>
      <t>Fuente:</t>
    </r>
    <r>
      <rPr>
        <sz val="18"/>
        <rFont val="Calibri"/>
        <family val="2"/>
        <scheme val="minor"/>
      </rPr>
      <t xml:space="preserve"> Portal SISALRIL</t>
    </r>
  </si>
  <si>
    <r>
      <rPr>
        <b/>
        <sz val="14"/>
        <color theme="1"/>
        <rFont val="Calibri"/>
        <family val="2"/>
        <scheme val="minor"/>
      </rPr>
      <t>Fuente</t>
    </r>
    <r>
      <rPr>
        <sz val="14"/>
        <color theme="1"/>
        <rFont val="Calibri"/>
        <family val="2"/>
        <scheme val="minor"/>
      </rPr>
      <t>:Portal SISALRIL</t>
    </r>
  </si>
  <si>
    <t>Afiliación
SFS</t>
  </si>
  <si>
    <r>
      <rPr>
        <b/>
        <sz val="14"/>
        <color theme="1"/>
        <rFont val="Calibri"/>
        <family val="2"/>
        <scheme val="minor"/>
      </rPr>
      <t>Fuente:</t>
    </r>
    <r>
      <rPr>
        <sz val="14"/>
        <color theme="1"/>
        <rFont val="Calibri"/>
        <family val="2"/>
        <scheme val="minor"/>
      </rPr>
      <t xml:space="preserve"> Portal SIRALRIL</t>
    </r>
  </si>
  <si>
    <t>2003-2004</t>
  </si>
  <si>
    <t>2005-2006</t>
  </si>
  <si>
    <t>2007-2008</t>
  </si>
  <si>
    <t>2009-2010</t>
  </si>
  <si>
    <t>2011-2012</t>
  </si>
  <si>
    <t>2013-2014</t>
  </si>
  <si>
    <t>2015-2016</t>
  </si>
  <si>
    <t>2006-2007</t>
  </si>
  <si>
    <t>2008-2009</t>
  </si>
  <si>
    <t>2010-2011</t>
  </si>
  <si>
    <t>2012-2013</t>
  </si>
  <si>
    <t>2014-2015</t>
  </si>
  <si>
    <t>Sector publicas</t>
  </si>
  <si>
    <t>Sector Centralizadas</t>
  </si>
  <si>
    <t>Empleados</t>
  </si>
  <si>
    <t>2008-2007</t>
  </si>
  <si>
    <t>2017</t>
  </si>
  <si>
    <t>Crecimiento de empleados</t>
  </si>
  <si>
    <t>Pago de CONDEI</t>
  </si>
  <si>
    <t>Pago CONDEI</t>
  </si>
  <si>
    <t>2016-2015</t>
  </si>
  <si>
    <t>2014-2013</t>
  </si>
  <si>
    <t>2012-2011</t>
  </si>
  <si>
    <t>2010-2009</t>
  </si>
  <si>
    <r>
      <t xml:space="preserve">Fuente: </t>
    </r>
    <r>
      <rPr>
        <sz val="14"/>
        <rFont val="Calibri"/>
        <family val="2"/>
        <scheme val="minor"/>
      </rPr>
      <t>Informes TSS</t>
    </r>
  </si>
  <si>
    <r>
      <rPr>
        <b/>
        <sz val="16"/>
        <color theme="1"/>
        <rFont val="Calibri"/>
        <family val="2"/>
        <scheme val="minor"/>
      </rPr>
      <t>Fuente</t>
    </r>
    <r>
      <rPr>
        <sz val="16"/>
        <color theme="1"/>
        <rFont val="Calibri"/>
        <family val="2"/>
        <scheme val="minor"/>
      </rPr>
      <t>: Portal SISALRIL</t>
    </r>
  </si>
  <si>
    <t>Asociaciones de Ahorros y Préstamos</t>
  </si>
  <si>
    <t xml:space="preserve">Fondos de Inversión </t>
  </si>
  <si>
    <t>Rentabilidad Nominal del Sistema</t>
  </si>
  <si>
    <t>Inflación Acumulada</t>
  </si>
  <si>
    <t>Dic-16</t>
  </si>
  <si>
    <t xml:space="preserve">Promedio CCI </t>
  </si>
  <si>
    <r>
      <rPr>
        <b/>
        <sz val="16"/>
        <color theme="1"/>
        <rFont val="Calibri"/>
        <family val="2"/>
        <scheme val="minor"/>
      </rPr>
      <t>Fuente:</t>
    </r>
    <r>
      <rPr>
        <sz val="16"/>
        <color theme="1"/>
        <rFont val="Calibri"/>
        <family val="2"/>
        <scheme val="minor"/>
      </rPr>
      <t xml:space="preserve"> Informes de la TSS</t>
    </r>
  </si>
  <si>
    <r>
      <rPr>
        <b/>
        <sz val="11"/>
        <color theme="1"/>
        <rFont val="Calibri"/>
        <family val="2"/>
        <scheme val="minor"/>
      </rPr>
      <t xml:space="preserve">Los pagos a las AFP incluye: </t>
    </r>
    <r>
      <rPr>
        <sz val="11"/>
        <color theme="1"/>
        <rFont val="Calibri"/>
        <family val="2"/>
        <scheme val="minor"/>
      </rPr>
      <t>CCI, Comisión, Seguro de Vida y Fondo de Solidaridad Social en AFP Reservas</t>
    </r>
  </si>
  <si>
    <r>
      <rPr>
        <b/>
        <sz val="11"/>
        <color theme="1"/>
        <rFont val="Calibri"/>
        <family val="2"/>
        <scheme val="minor"/>
      </rPr>
      <t>Nota:</t>
    </r>
    <r>
      <rPr>
        <sz val="11"/>
        <color theme="1"/>
        <rFont val="Calibri"/>
        <family val="2"/>
        <scheme val="minor"/>
      </rPr>
      <t xml:space="preserve"> AFP León y AFP CARIBALICO fueron absorbidas por AFP Siembra en 2007.</t>
    </r>
  </si>
  <si>
    <t xml:space="preserve"> Industrias </t>
  </si>
  <si>
    <t xml:space="preserve">                                                                     </t>
  </si>
  <si>
    <t>Fondos Pagados: 
Titulares  y Dependientes directos</t>
  </si>
  <si>
    <t>Fondos Pagados: Dependientes Adicionales</t>
  </si>
  <si>
    <t>Fondos Pagados: FONAMAT</t>
  </si>
  <si>
    <t>Pago A CONDEI</t>
  </si>
  <si>
    <t>Fondos Dispersados</t>
  </si>
  <si>
    <t>METASALUD/SINATRAE</t>
  </si>
  <si>
    <t>Provincia</t>
  </si>
  <si>
    <t>Sin Lesión</t>
  </si>
  <si>
    <t>JMMB-BDI</t>
  </si>
  <si>
    <t>AFP JMMB BDI, SA</t>
  </si>
  <si>
    <t>Nov.17</t>
  </si>
  <si>
    <t>Total General
Pensionados</t>
  </si>
  <si>
    <r>
      <rPr>
        <b/>
        <sz val="16"/>
        <color theme="1"/>
        <rFont val="Calibri"/>
        <family val="2"/>
        <scheme val="minor"/>
      </rPr>
      <t>Fuente:</t>
    </r>
    <r>
      <rPr>
        <sz val="16"/>
        <color theme="1"/>
        <rFont val="Calibri"/>
        <family val="2"/>
        <scheme val="minor"/>
      </rPr>
      <t xml:space="preserve"> Informe Ejecutivo del PRISS. 
</t>
    </r>
    <r>
      <rPr>
        <b/>
        <sz val="16"/>
        <color theme="1"/>
        <rFont val="Calibri"/>
        <family val="2"/>
        <scheme val="minor"/>
      </rPr>
      <t xml:space="preserve">Nota: </t>
    </r>
    <r>
      <rPr>
        <sz val="16"/>
        <color theme="1"/>
        <rFont val="Calibri"/>
        <family val="2"/>
        <scheme val="minor"/>
      </rPr>
      <t>La Población Nacional  total estimada,  fue ajustada por la publicación de la Oficina Nacional de Estadísticas (ONE), "Estimaciones y Proyecciones de Población",  basada en el censo 2010.</t>
    </r>
  </si>
  <si>
    <t>Regimen Especial Transitorio de los Pensionados de Hacienda (RET)</t>
  </si>
  <si>
    <t>Planes Especiales de Pensionados
(Res.207-2016 y Decreto 371-2016)</t>
  </si>
  <si>
    <t xml:space="preserve"> Policia Nacional (PN)</t>
  </si>
  <si>
    <t>Total Afiliación 
al SFS</t>
  </si>
  <si>
    <t xml:space="preserve">Pensionados RET  
Ley 1896-379 </t>
  </si>
  <si>
    <t>Dic.17</t>
  </si>
  <si>
    <t>Dic. 2017</t>
  </si>
  <si>
    <t>Dic.2017</t>
  </si>
  <si>
    <t>287</t>
  </si>
  <si>
    <t>Aportes del Gob. Central Para pensionados</t>
  </si>
  <si>
    <t>Pago Salud Pensionados</t>
  </si>
  <si>
    <t xml:space="preserve">Pensionados </t>
  </si>
  <si>
    <t>Grupo</t>
  </si>
  <si>
    <t xml:space="preserve"> % Hombres</t>
  </si>
  <si>
    <t>Ene.18</t>
  </si>
  <si>
    <r>
      <rPr>
        <b/>
        <sz val="8"/>
        <color theme="1"/>
        <rFont val="Calibri"/>
        <family val="2"/>
        <scheme val="minor"/>
      </rPr>
      <t>*Nota:</t>
    </r>
    <r>
      <rPr>
        <sz val="8"/>
        <color theme="1"/>
        <rFont val="Calibri"/>
        <family val="2"/>
        <scheme val="minor"/>
      </rPr>
      <t xml:space="preserve">  PEA: Banco Central.</t>
    </r>
  </si>
  <si>
    <t>Dic-17</t>
  </si>
  <si>
    <r>
      <rPr>
        <b/>
        <sz val="14"/>
        <color theme="1"/>
        <rFont val="Calibri"/>
        <family val="2"/>
        <scheme val="minor"/>
      </rPr>
      <t>Fuente</t>
    </r>
    <r>
      <rPr>
        <sz val="14"/>
        <color theme="1"/>
        <rFont val="Calibri"/>
        <family val="2"/>
        <scheme val="minor"/>
      </rPr>
      <t>: Banco Central RD. Encuesta Nacional Continua de Fuerza de Trabajo (ENCFT) del  2014-2017.</t>
    </r>
  </si>
  <si>
    <t>Ene-18</t>
  </si>
  <si>
    <r>
      <rPr>
        <b/>
        <sz val="9"/>
        <color theme="1"/>
        <rFont val="Calibri"/>
        <family val="2"/>
        <scheme val="minor"/>
      </rPr>
      <t xml:space="preserve">Nota: </t>
    </r>
    <r>
      <rPr>
        <sz val="9"/>
        <color theme="1"/>
        <rFont val="Calibri"/>
        <family val="2"/>
        <scheme val="minor"/>
      </rPr>
      <t>El % PIB del año 2018, fue calculado con el PIB  Banco Central para el 2017.  Este Dato será actualizado una vez que el BC publique.</t>
    </r>
  </si>
  <si>
    <t xml:space="preserve"> %  Mujeres</t>
  </si>
  <si>
    <t>Feb.18</t>
  </si>
  <si>
    <t xml:space="preserve">Pensionados RET Ley 1896-379 </t>
  </si>
  <si>
    <t>Puerto Plata</t>
  </si>
  <si>
    <t>San Juan</t>
  </si>
  <si>
    <t xml:space="preserve"> Sector Salud (SS)</t>
  </si>
  <si>
    <t>Fuerzas Armadas (FF. AA)</t>
  </si>
  <si>
    <t>2006 - 2007</t>
  </si>
  <si>
    <t>2008 - 2009</t>
  </si>
  <si>
    <t>2010 - 2011</t>
  </si>
  <si>
    <t>2012 - 2013</t>
  </si>
  <si>
    <t>2014 - 2015</t>
  </si>
  <si>
    <t xml:space="preserve">2016 -2017 </t>
  </si>
  <si>
    <r>
      <rPr>
        <b/>
        <sz val="14"/>
        <color theme="1"/>
        <rFont val="Calibri"/>
        <family val="2"/>
        <scheme val="minor"/>
      </rPr>
      <t>Fuente:</t>
    </r>
    <r>
      <rPr>
        <sz val="14"/>
        <color theme="1"/>
        <rFont val="Calibri"/>
        <family val="2"/>
        <scheme val="minor"/>
      </rPr>
      <t xml:space="preserve"> Consejo Nacional de Seguridad Social (CNSS).</t>
    </r>
  </si>
  <si>
    <t>2016 -2017</t>
  </si>
  <si>
    <t>Mar.18</t>
  </si>
  <si>
    <t>Aportes por Dependientes Adicionales</t>
  </si>
  <si>
    <t>2018</t>
  </si>
  <si>
    <t>Abr.18</t>
  </si>
  <si>
    <t>Certificados Inv. Especial BC</t>
  </si>
  <si>
    <t>Plan sustitutivo - Banco Central</t>
  </si>
  <si>
    <t>Autoseguro del Instituto Dominicano de Seguros Sociales (IDSS)</t>
  </si>
  <si>
    <t>Plan sustitutivo - Banco de Reservas</t>
  </si>
  <si>
    <t>May.18</t>
  </si>
  <si>
    <t xml:space="preserve">                                                                                                                                                                                                                                        </t>
  </si>
  <si>
    <t xml:space="preserve">Afiliación ARS Salud Segura </t>
  </si>
  <si>
    <t>Jun.18</t>
  </si>
  <si>
    <t xml:space="preserve">                     </t>
  </si>
  <si>
    <r>
      <rPr>
        <b/>
        <sz val="11"/>
        <color theme="1"/>
        <rFont val="Calibri"/>
        <family val="2"/>
        <scheme val="minor"/>
      </rPr>
      <t xml:space="preserve">Fuente: </t>
    </r>
    <r>
      <rPr>
        <sz val="11"/>
        <color theme="1"/>
        <rFont val="Calibri"/>
        <family val="2"/>
        <scheme val="minor"/>
      </rPr>
      <t xml:space="preserve"> Sipen. Banco Central de la RD.
</t>
    </r>
  </si>
  <si>
    <t>Pago Salud Pensionados
 (RET, PN, FFAA, SS)</t>
  </si>
  <si>
    <t xml:space="preserve"> ASISTANET (Constitución)</t>
  </si>
  <si>
    <t xml:space="preserve">                    -  </t>
  </si>
  <si>
    <t xml:space="preserve">                  -  </t>
  </si>
  <si>
    <t>Jul.18</t>
  </si>
  <si>
    <t>* Incluye la dispersión para cubrir a los dependientes adicionales. Los pagos a la cuenta de EI en el mes de septiembre 2011 incluye RD$ 59,135,579.85 que fue transferido a la cuenta Proyecto XII para la adquisición  de los módulos  3 y 7 y remodelaciones de las EI, conforme lo establecido  en la Resolución No. 264-06 del CNSS de fecha 07/04/11 y par a el mes de mayo 2018, se pago un total de RD$6,055,514.01 para el mismo proyecto.
   (ADA)  dependientes adicionales.</t>
  </si>
  <si>
    <t>Cuidado de la Salud + ADA</t>
  </si>
  <si>
    <t xml:space="preserve">Proyecto XII.  Res.421-01 </t>
  </si>
  <si>
    <t xml:space="preserve">Depósitos Flexibles </t>
  </si>
  <si>
    <t>En Depósitos Financieros Renta Futuro</t>
  </si>
  <si>
    <t>En Abierto Renta valores</t>
  </si>
  <si>
    <t>Ago.18</t>
  </si>
  <si>
    <t>Sep.18</t>
  </si>
  <si>
    <r>
      <rPr>
        <b/>
        <sz val="16"/>
        <color theme="1"/>
        <rFont val="Calibri"/>
        <family val="2"/>
        <scheme val="minor"/>
      </rPr>
      <t>Fuente:</t>
    </r>
    <r>
      <rPr>
        <sz val="16"/>
        <color theme="1"/>
        <rFont val="Calibri"/>
        <family val="2"/>
        <scheme val="minor"/>
      </rPr>
      <t xml:space="preserve"> Informe Ejecutivo de PRISS, Sigob y  Tesorería de la Seguridad Social (TSS).</t>
    </r>
  </si>
  <si>
    <t>Pensionados 
(PN, FFAA, Sector Salud y INABIMA)
Res.207-2016/ Dec. 371-2016</t>
  </si>
  <si>
    <r>
      <t xml:space="preserve">Fuente: </t>
    </r>
    <r>
      <rPr>
        <sz val="12"/>
        <rFont val="Calibri"/>
        <family val="2"/>
        <scheme val="minor"/>
      </rPr>
      <t xml:space="preserve">Portal de la SISALRIL. SIGOB. </t>
    </r>
  </si>
  <si>
    <t>Fuente: SISALRIL y SIGOB.</t>
  </si>
  <si>
    <t>Pensionados (PN, FF.AA, Sector Salud) Res.207-2016 / Dec. 371-2016*</t>
  </si>
  <si>
    <r>
      <rPr>
        <b/>
        <sz val="16"/>
        <color theme="1"/>
        <rFont val="Calibri"/>
        <family val="2"/>
        <scheme val="minor"/>
      </rPr>
      <t>Nota:</t>
    </r>
    <r>
      <rPr>
        <sz val="16"/>
        <color theme="1"/>
        <rFont val="Calibri"/>
        <family val="2"/>
        <scheme val="minor"/>
      </rPr>
      <t xml:space="preserve">  La cantidad de niños estimada,  es calculada por la dispersión mensual entre el cápita asignado (este pago puede contener pagos retroactivos).</t>
    </r>
  </si>
  <si>
    <t>Oct.18</t>
  </si>
  <si>
    <t>Oct.2018</t>
  </si>
  <si>
    <t>Oct. 18</t>
  </si>
  <si>
    <t>Ene-Oct.2018</t>
  </si>
  <si>
    <t>Bonos de Hacienda</t>
  </si>
  <si>
    <t xml:space="preserve">Nota de BC </t>
  </si>
  <si>
    <t>Letras BC</t>
  </si>
  <si>
    <t>Fuente: Boletin No. 61 SIPEN</t>
  </si>
  <si>
    <r>
      <rPr>
        <b/>
        <sz val="18"/>
        <color indexed="8"/>
        <rFont val="Calibri"/>
        <family val="2"/>
      </rPr>
      <t xml:space="preserve">                                                                                                                                                                                                                                                                                                                                                                                                         </t>
    </r>
    <r>
      <rPr>
        <b/>
        <sz val="22"/>
        <color indexed="8"/>
        <rFont val="Calibri"/>
        <family val="2"/>
      </rPr>
      <t xml:space="preserve">Sistema Dominicano de Seguridad Social (SDSS)
</t>
    </r>
    <r>
      <rPr>
        <sz val="16"/>
        <color indexed="8"/>
        <rFont val="Calibri"/>
        <family val="2"/>
      </rPr>
      <t xml:space="preserve">Es un Sistema de protección social público creado mediante la Ley 87-01 promulgada el 9 de mayo de 2001. Su carácter es universal, obligatorio, solidario, plural e integral a fin de otorgar los derechos constitucionales a la  población;  regular y desarrollar los deberes y derechos recíprocos del Estado y los ciudadanos en lo referente al financiamiento para la protección de la población contra los riesgos de vejez, discapacidad, cesantía por edad avanzada, sobrevivencia, enfermedad, maternidad, infancia y riesgos  laborales.
Este sistema aglutina, articula, normatiza y supervisa, todas las instituciones públicas, privadas y mixtas dedicadas a actividades principales o complementarias de Seguridad Social en la República Dominicana. 
</t>
    </r>
    <r>
      <rPr>
        <b/>
        <sz val="22"/>
        <color indexed="8"/>
        <rFont val="Calibri"/>
        <family val="2"/>
      </rPr>
      <t xml:space="preserve">I.- Instituciones y Organismos que Componen el SDSS: </t>
    </r>
    <r>
      <rPr>
        <sz val="22"/>
        <color indexed="8"/>
        <rFont val="Calibri"/>
        <family val="2"/>
      </rPr>
      <t xml:space="preserve">
</t>
    </r>
    <r>
      <rPr>
        <sz val="16"/>
        <color indexed="8"/>
        <rFont val="Calibri"/>
        <family val="2"/>
      </rPr>
      <t xml:space="preserve">
</t>
    </r>
    <r>
      <rPr>
        <b/>
        <sz val="18"/>
        <color indexed="8"/>
        <rFont val="Calibri"/>
        <family val="2"/>
      </rPr>
      <t xml:space="preserve">Consejo Nacional de Seguridad Social (CNSS),  </t>
    </r>
    <r>
      <rPr>
        <sz val="16"/>
        <color indexed="8"/>
        <rFont val="Calibri"/>
        <family val="2"/>
      </rPr>
      <t xml:space="preserve">es el órgano superior del Sistema Dominicano de Seguridad Social (SDSS). Se encarga de la dirección y conducción del Sistema, de establecer las políticas y regular el funcionamiento de sus instituciones. Garantiza la extensión de cobertura, defiende a los beneficiarios y vela por el desarrollo institucional, la integralidad de los programas y el equilibrio financiero del SDSS. 
Establece las políticas de seguridad social orientadas a la protección integral y el bienestar general de la población; vela por la elevación de los niveles de equidad, de solidaridad y participación ciudadana para reducir la pobreza, promover a la mujer, proteger la niñez y la vejez, preservar el medio ambiente y realizar los estudios necesarios para extender la protección de la Seguridad Social a los ciudadanos y someter al Poder Ejecutivo las propuestas correspondientes para fines de aprobación
</t>
    </r>
    <r>
      <rPr>
        <b/>
        <sz val="18"/>
        <color indexed="8"/>
        <rFont val="Calibri"/>
        <family val="2"/>
      </rPr>
      <t xml:space="preserve">Gerencia General del Consejo Nacional de Seguridad Social (GGCNSS), </t>
    </r>
    <r>
      <rPr>
        <sz val="16"/>
        <color indexed="8"/>
        <rFont val="Calibri"/>
        <family val="2"/>
      </rPr>
      <t xml:space="preserve"> funge como secretaría del CNSS, participa en las reuniones de este organismo con voz, pero sin voto y es la responsable de:
- Ejecutar y hacer ejecutar las decisiones, acuerdos y resoluciones del Consejo Nacional de Seguridad Social; 
- Organizar, controlar y supervisar las dependencias técnica y administrativas del CNSS
- Someter a la aprobación del CNSS los proyectos de reglamentos consignados en el artículo 2 de la Ley 87-01, así como los reglamentos sobre el funcionamiento del propio Consejo Nacional;
- Presentar  al CNSS las iniciativas que sean necesarias para garantizar el cumplimiento de los objetivos y metas  del SDSS, entre otras.
  </t>
    </r>
    <r>
      <rPr>
        <b/>
        <sz val="18"/>
        <color indexed="8"/>
        <rFont val="Calibri"/>
        <family val="2"/>
      </rPr>
      <t xml:space="preserve">Tesorería de la Seguridad Social (TSS), </t>
    </r>
    <r>
      <rPr>
        <sz val="18"/>
        <color indexed="8"/>
        <rFont val="Calibri"/>
        <family val="2"/>
      </rPr>
      <t xml:space="preserve">es la </t>
    </r>
    <r>
      <rPr>
        <b/>
        <sz val="18"/>
        <color indexed="8"/>
        <rFont val="Calibri"/>
        <family val="2"/>
      </rPr>
      <t>e</t>
    </r>
    <r>
      <rPr>
        <sz val="16"/>
        <color indexed="8"/>
        <rFont val="Calibri"/>
        <family val="2"/>
      </rPr>
      <t xml:space="preserve">ntidad responsable del recaudo, distribución y pago de los recursos financieros del SDSS, y de la administración del Sistema Único de Información y Recaudo (SUIR).
</t>
    </r>
    <r>
      <rPr>
        <b/>
        <sz val="18"/>
        <color indexed="8"/>
        <rFont val="Calibri"/>
        <family val="2"/>
      </rPr>
      <t xml:space="preserve">Dirección de Información y Defensa de los Afiliados a la Seguridad Social (DIDA), </t>
    </r>
    <r>
      <rPr>
        <sz val="16"/>
        <color indexed="8"/>
        <rFont val="Calibri"/>
        <family val="2"/>
      </rPr>
      <t xml:space="preserve">es una dependencia técnica del Consejo Nacional de Seguridad Social (CNSS) dotada de presupuesto definido y autonomía operativa. Es un instrumento de defensa y orientación de los afiliados al SDSS.
</t>
    </r>
    <r>
      <rPr>
        <b/>
        <sz val="18"/>
        <color indexed="8"/>
        <rFont val="Calibri"/>
        <family val="2"/>
      </rPr>
      <t xml:space="preserve">Contraloría del Sistema Dominicano de Seguridad Social, </t>
    </r>
    <r>
      <rPr>
        <sz val="16"/>
        <color indexed="8"/>
        <rFont val="Calibri"/>
        <family val="2"/>
      </rPr>
      <t xml:space="preserve">es una entidad dependiente del Consejo Nacional de Seguridad Social (CNSS), que tiene como función auditar las operaciones de las instituciones del sistema.
</t>
    </r>
    <r>
      <rPr>
        <b/>
        <sz val="16"/>
        <color indexed="8"/>
        <rFont val="Calibri"/>
        <family val="2"/>
      </rPr>
      <t xml:space="preserve">
</t>
    </r>
    <r>
      <rPr>
        <b/>
        <sz val="18"/>
        <color indexed="8"/>
        <rFont val="Calibri"/>
        <family val="2"/>
      </rPr>
      <t>Superintendencia de Pensiones (SIPEN), e</t>
    </r>
    <r>
      <rPr>
        <sz val="16"/>
        <color indexed="8"/>
        <rFont val="Calibri"/>
        <family val="2"/>
      </rPr>
      <t xml:space="preserve">s una entidad estatal, autónoma, con personería jurídica, y patrimonio propio, para que a nombre y representación del Estado Dominicano, ejerza a plenitud, la función de velar por el estricto cumplimiento de la presente ley y de sus normas complementarias en su área de incumbencia, de proteger los intereses de los afiliados, vigilar la solvencia financiera de las Administradoras de Fondos de Pensiones (AFP) y contribuir a fortalecer el Sistema Previsional Dominicano.
</t>
    </r>
    <r>
      <rPr>
        <b/>
        <sz val="18"/>
        <color indexed="8"/>
        <rFont val="Calibri"/>
        <family val="2"/>
      </rPr>
      <t xml:space="preserve">Superintendencia de Salud y Riesgos Laborales (SISALRIL) </t>
    </r>
    <r>
      <rPr>
        <sz val="16"/>
        <color indexed="8"/>
        <rFont val="Calibri"/>
        <family val="2"/>
      </rPr>
      <t xml:space="preserve">es una entidad estatal autónoma, con personería jurídica y patrimonio propio, que a nombre y representación del Estado Dominicano ejerce las funciones establecidas en la Ley de Seguridad Social y sus normas complementarias, de proteger los intereses de los afiliados, de vigilar la solvencia financiera de las Administradoras de Riesgos de Salud (ARS), supervisar el pago puntual a dichas administradoras y de éstas a las Prestadoras de Servicios de Salud (PSS) y contribuir a fortalecer el Sistema Nacional de Salud.
</t>
    </r>
    <r>
      <rPr>
        <b/>
        <sz val="18"/>
        <color indexed="8"/>
        <rFont val="Calibri"/>
        <family val="2"/>
      </rPr>
      <t>Administradoras de Fondos de Pensiones (AFP</t>
    </r>
    <r>
      <rPr>
        <sz val="16"/>
        <color indexed="8"/>
        <rFont val="Calibri"/>
        <family val="2"/>
      </rPr>
      <t xml:space="preserve">), son sociedades financieras constituidas de acuerdo a las leyes del país, con el objeto exclusivo de administrar las cuentas personales de los afiliados e invertir adecuadamente los fondos de pensiones, otorgar y administrar las prestaciones del sistema previsional. Estas pueden ser públicas, privadas o mixtas.
</t>
    </r>
    <r>
      <rPr>
        <b/>
        <sz val="18"/>
        <color indexed="8"/>
        <rFont val="Calibri"/>
        <family val="2"/>
      </rPr>
      <t xml:space="preserve">Administradoras de Riesgos de Salud (ARS), </t>
    </r>
    <r>
      <rPr>
        <sz val="16"/>
        <color indexed="8"/>
        <rFont val="Calibri"/>
        <family val="2"/>
      </rPr>
      <t xml:space="preserve">son entidades públicas, privadas o mixtas, descentralizadas, con patrimonio propio y personería jurídica, autorizada por la Superintendencia de Salud y Riesgos Laborales a asumir y administrar el riesgo de la provisión del Plan Básico de Salud, a una determinada cantidad de beneficiarios, mediante un pago per cápita previamente establecido por el Consejo Nacional de Seguridad Social.
</t>
    </r>
    <r>
      <rPr>
        <b/>
        <sz val="18"/>
        <color indexed="8"/>
        <rFont val="Calibri"/>
        <family val="2"/>
      </rPr>
      <t xml:space="preserve">Seguro Nacional de Salud (SENASA), </t>
    </r>
    <r>
      <rPr>
        <sz val="16"/>
        <color indexed="8"/>
        <rFont val="Calibri"/>
        <family val="2"/>
      </rPr>
      <t xml:space="preserve">es una ARS pública, descentralizada, con patrimonio propio y personería jurídica, autorizada a asumir y administrar el riesgo de la provisión del Plan Básico de Salud a los empleados públicos, los de instituciones descentralizadas, a los trabajadores del Régimen Contributivo Subsidiado, así como los beneficiarios del Régimen Subsidiado y a los empleados privados que lo deseen.
</t>
    </r>
    <r>
      <rPr>
        <b/>
        <sz val="18"/>
        <color indexed="8"/>
        <rFont val="Calibri"/>
        <family val="2"/>
      </rPr>
      <t/>
    </r>
  </si>
  <si>
    <t>Nov.18</t>
  </si>
  <si>
    <t>Nov. 18</t>
  </si>
  <si>
    <t>Aportes del Gob. 
(SFS RS)</t>
  </si>
  <si>
    <t xml:space="preserve">                                                                </t>
  </si>
  <si>
    <t>Dic.18</t>
  </si>
  <si>
    <t>Dic. 2018</t>
  </si>
  <si>
    <r>
      <rPr>
        <b/>
        <sz val="16"/>
        <color theme="1"/>
        <rFont val="Calibri"/>
        <family val="2"/>
        <scheme val="minor"/>
      </rPr>
      <t>Fuente:</t>
    </r>
    <r>
      <rPr>
        <sz val="16"/>
        <color theme="1"/>
        <rFont val="Calibri"/>
        <family val="2"/>
        <scheme val="minor"/>
      </rPr>
      <t xml:space="preserve"> Informe Ejecutivo de PRISS; Superintendencia de Salud y Riesgos Laborales (SISALRIL). * La afiliación de los pensionados de INABIMA, PN, FFAA y SS es de los informes SIGOB.</t>
    </r>
  </si>
  <si>
    <t>% Afiliación SFS / Pob.Total</t>
  </si>
  <si>
    <t>Dic.2018</t>
  </si>
  <si>
    <t>Dic. 18</t>
  </si>
  <si>
    <t>2547</t>
  </si>
  <si>
    <t>6</t>
  </si>
  <si>
    <r>
      <t xml:space="preserve">Fuente: </t>
    </r>
    <r>
      <rPr>
        <sz val="14"/>
        <rFont val="Calibri"/>
        <family val="2"/>
        <scheme val="minor"/>
      </rPr>
      <t>Boletín Sipen No.62</t>
    </r>
  </si>
  <si>
    <r>
      <rPr>
        <b/>
        <sz val="11"/>
        <color theme="1"/>
        <rFont val="Calibri"/>
        <family val="2"/>
        <scheme val="minor"/>
      </rPr>
      <t>Fuente:</t>
    </r>
    <r>
      <rPr>
        <sz val="11"/>
        <color theme="1"/>
        <rFont val="Calibri"/>
        <family val="2"/>
        <scheme val="minor"/>
      </rPr>
      <t xml:space="preserve"> Boletín No.62 Sipen</t>
    </r>
  </si>
  <si>
    <t>Fuente: Boletín No.62  Sipen</t>
  </si>
  <si>
    <t>El 29 de julio 2008 la Superintendencia de Salud y Riesgos Laborales emitió la Resolución 157-08 que definió los procedimientos de solicitud y entrega de los subsidios por Maternidad y Lactancia, establecidos como beneficios para las trabajadoras afiliadas al Régimen  Contributivo del Seguro Familiar de Salud.
Para la ejecución de los subsidios, la SISALRIL suscribió tres acuerdos. Uno con la TSS, mediante el cual se contrató la gestión de los procesos operativos para la administración de los subsidios; otro con BANRESERVAS, para los servicios de pago electrónico del subsidio por Lactancia; y un tercero con el Banco Popular Dominicano, en su calidad en ese entonces de Banco Concentrador del sistema, para el reembolso a los Empleadores de los subsidios por Maternidad.
En septiembre de 2008 se dio inicio la ejecución del componente del Subsidio por Maternidad y Lactancia, las afiladas comenzaron a recibir los beneficios, mientras que el Subsidio por Enfermedad Común entró en vigencia en septiembre de 2009. 
Durante el período comprendido entre la fecha de inicio hasta diciembre 2018, se ha beneficiado a 199,864 parturientas, las cuales han recibido prestaciones económicas por Maternidad por un monto total ascendente a RD$8,799,473,239.65 y 159,116 trabajadoras han percibido el subsidio por Lactancia por un monto total de RD$2,610,823,232.16.  La diferencia entre la cantidad de beneficiaras de maternidad y lactancia se debe los topes de salarios de las trabajadoras establecidos para poder acceder al beneficio de lactancia (hasta tres salarios mínimos nacional).
Con relación al Subsidio por Enfermedad Común desde septiembre de 2009 al mes de diciembre 2018 se han beneficiados 611,653 trabajadores, recibiendo beneficios económicos por un monto global de RD$2,994,160,616.33.</t>
  </si>
  <si>
    <t>INABIMA*</t>
  </si>
  <si>
    <t>Fuente: Boletín de SIPEN No. 62
Nota:  A partir de Diciembre  2018 se incluyen los datos acumulados del INABIMA.</t>
  </si>
  <si>
    <r>
      <rPr>
        <b/>
        <sz val="12"/>
        <color theme="1"/>
        <rFont val="Calibri"/>
        <family val="2"/>
        <scheme val="minor"/>
      </rPr>
      <t xml:space="preserve">Leyenda: </t>
    </r>
    <r>
      <rPr>
        <sz val="12"/>
        <color theme="1"/>
        <rFont val="Calibri"/>
        <family val="2"/>
        <scheme val="minor"/>
      </rPr>
      <t xml:space="preserve">
</t>
    </r>
    <r>
      <rPr>
        <b/>
        <sz val="12"/>
        <color theme="1"/>
        <rFont val="Calibri"/>
        <family val="2"/>
        <scheme val="minor"/>
      </rPr>
      <t>N =</t>
    </r>
    <r>
      <rPr>
        <sz val="12"/>
        <color theme="1"/>
        <rFont val="Calibri"/>
        <family val="2"/>
        <scheme val="minor"/>
      </rPr>
      <t xml:space="preserve"> Ninguno, se refiere a personas analfabetas, no leen ni escriben. 
</t>
    </r>
    <r>
      <rPr>
        <b/>
        <sz val="12"/>
        <color theme="1"/>
        <rFont val="Calibri"/>
        <family val="2"/>
        <scheme val="minor"/>
      </rPr>
      <t>B =</t>
    </r>
    <r>
      <rPr>
        <sz val="12"/>
        <color theme="1"/>
        <rFont val="Calibri"/>
        <family val="2"/>
        <scheme val="minor"/>
      </rPr>
      <t xml:space="preserve"> Básica, comprende desde 1ero hasta 8vo curso. 
</t>
    </r>
    <r>
      <rPr>
        <b/>
        <sz val="12"/>
        <color theme="1"/>
        <rFont val="Calibri"/>
        <family val="2"/>
        <scheme val="minor"/>
      </rPr>
      <t xml:space="preserve">M = </t>
    </r>
    <r>
      <rPr>
        <sz val="12"/>
        <color theme="1"/>
        <rFont val="Calibri"/>
        <family val="2"/>
        <scheme val="minor"/>
      </rPr>
      <t xml:space="preserve">Media, comprende desde 1ro hasta 4to de bachillerato. 
</t>
    </r>
    <r>
      <rPr>
        <b/>
        <sz val="12"/>
        <color theme="1"/>
        <rFont val="Calibri"/>
        <family val="2"/>
        <scheme val="minor"/>
      </rPr>
      <t xml:space="preserve">S = </t>
    </r>
    <r>
      <rPr>
        <sz val="12"/>
        <color theme="1"/>
        <rFont val="Calibri"/>
        <family val="2"/>
        <scheme val="minor"/>
      </rPr>
      <t>Superior, se refiere haber cursado estudios universitarios por mas de dos semestres o cuatrimestres.</t>
    </r>
  </si>
  <si>
    <t>Ene.19</t>
  </si>
  <si>
    <t>Ene.2019</t>
  </si>
  <si>
    <t>255</t>
  </si>
  <si>
    <r>
      <rPr>
        <b/>
        <sz val="11"/>
        <color theme="1"/>
        <rFont val="Calibri"/>
        <family val="2"/>
        <scheme val="minor"/>
      </rPr>
      <t xml:space="preserve">Nota: </t>
    </r>
    <r>
      <rPr>
        <sz val="11"/>
        <color theme="1"/>
        <rFont val="Calibri"/>
        <family val="2"/>
        <scheme val="minor"/>
      </rPr>
      <t>El % PIB del año 2019, fue calculado con el PIB  Banco Central del 2018.  Este Dato será actualizado una vez que el BC publique.</t>
    </r>
  </si>
  <si>
    <t>% anual</t>
  </si>
  <si>
    <t>Ene-19</t>
  </si>
  <si>
    <t>Enero 2019</t>
  </si>
  <si>
    <t>2017-2018</t>
  </si>
  <si>
    <t>Ene_ 2019</t>
  </si>
  <si>
    <t>Ene_2019</t>
  </si>
  <si>
    <t>Dic-18</t>
  </si>
  <si>
    <t>2018**</t>
  </si>
  <si>
    <t>Ene. 2019</t>
  </si>
  <si>
    <t>2017-2019</t>
  </si>
  <si>
    <t>Concluidos</t>
  </si>
  <si>
    <t>En Proceso</t>
  </si>
  <si>
    <t>Pendiente</t>
  </si>
  <si>
    <t>Solicitudes</t>
  </si>
  <si>
    <t>** Los pensionados de INABIMA, entraron en diciembre 2018.</t>
  </si>
  <si>
    <t xml:space="preserve">
El Seguro de Vejez, Discapacidad y Sobrevivencia del Régimen Contributivo contempla las siguientes prestaciones:
   a) Pensión por Vejez 
   b) Pensión por Discapacidad,  total y parcial
   c) Pensión por cesantía por edad avanzada 
   d) Pensión por Sobrevivencia
La evolución anual  del otorgamiento de las pensiones por Discapacidad y Sobrevivencia. Para el mes de diciembre 2018, se otorgaron 87 pensiones por Discapacidad y 96 pensiones por Sobrevivencia y ninguna por retiro programado (vejez) a afiliados de ingreso tardío.
Desde su inicio y hasta enero 2019, el Sistema Previsional ha beneficiado un total de 20,219 pensiones, desglosadas de la siguiente manera:  11,677 por Discapacidad;  8,521 por Sobrevivencia y 21 por Retiro Programado (vejez), otorgadas estas últimas a personas de ingreso tardío.  Las pensiones de sobrevivencia otorgadas benefician a 18,573 personas a diciembre 2018. 
A diciembre 2018, el monto promedio de pensión por sobrevivencia asciende a RD$ 11,092.46 mientras que el monto promedio de pensión por discapacidad asciende a RD$15,999.72.</t>
  </si>
  <si>
    <t>Pensionados</t>
  </si>
  <si>
    <t>%  Pensionados</t>
  </si>
  <si>
    <t>% Hombres</t>
  </si>
  <si>
    <r>
      <rPr>
        <b/>
        <sz val="16"/>
        <color theme="1"/>
        <rFont val="Calibri"/>
        <family val="2"/>
        <scheme val="minor"/>
      </rPr>
      <t>Fuente:</t>
    </r>
    <r>
      <rPr>
        <sz val="16"/>
        <color theme="1"/>
        <rFont val="Calibri"/>
        <family val="2"/>
        <scheme val="minor"/>
      </rPr>
      <t xml:space="preserve"> Superintendencia de Salud y Riesgos Laborales (SISALRIL).
</t>
    </r>
    <r>
      <rPr>
        <b/>
        <sz val="16"/>
        <color theme="1"/>
        <rFont val="Calibri"/>
        <family val="2"/>
        <scheme val="minor"/>
      </rPr>
      <t>Nota:</t>
    </r>
    <r>
      <rPr>
        <sz val="16"/>
        <color theme="1"/>
        <rFont val="Calibri"/>
        <family val="2"/>
        <scheme val="minor"/>
      </rPr>
      <t xml:space="preserve"> Incluye SFS, RC y RS.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</si>
</sst>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3">
    <numFmt numFmtId="41" formatCode="_(* #,##0_);_(* \(#,##0\);_(* &quot;-&quot;_);_(@_)"/>
    <numFmt numFmtId="44" formatCode="_(&quot;$&quot;* #,##0.00_);_(&quot;$&quot;* \(#,##0.00\);_(&quot;$&quot;* &quot;-&quot;??_);_(@_)"/>
    <numFmt numFmtId="43" formatCode="_(* #,##0.00_);_(* \(#,##0.00\);_(* &quot;-&quot;??_);_(@_)"/>
    <numFmt numFmtId="164" formatCode="_(&quot;RD$&quot;* #,##0.00_);_(&quot;RD$&quot;* \(#,##0.00\);_(&quot;RD$&quot;* &quot;-&quot;??_);_(@_)"/>
    <numFmt numFmtId="165" formatCode="_-* #,##0.00\ &quot;€&quot;_-;\-* #,##0.00\ &quot;€&quot;_-;_-* &quot;-&quot;??\ &quot;€&quot;_-;_-@_-"/>
    <numFmt numFmtId="166" formatCode="_-* #,##0.00\ _€_-;\-* #,##0.00\ _€_-;_-* &quot;-&quot;??\ _€_-;_-@_-"/>
    <numFmt numFmtId="167" formatCode="_(* #,##0_);_(* \(#,##0\);_(* &quot;-&quot;??_);_(@_)"/>
    <numFmt numFmtId="168" formatCode="&quot;RD$&quot;#,##0"/>
    <numFmt numFmtId="169" formatCode="&quot;RD$&quot;#,##0.00"/>
    <numFmt numFmtId="170" formatCode="[&lt;=9999999]###\-####;\(###\)\ ###\-####"/>
    <numFmt numFmtId="171" formatCode="0.0%"/>
    <numFmt numFmtId="172" formatCode="_(* #,##0.00_);_(* \(#,##0.00\);_(* &quot;-&quot;????_);_(@_)"/>
    <numFmt numFmtId="173" formatCode="_(* #,##0.0_);_(* \(#,##0.0\);_(* &quot;-&quot;??_);_(@_)"/>
    <numFmt numFmtId="174" formatCode="_([$€-2]* #,##0_);_([$€-2]* \(#,##0\);_([$€-2]* &quot;-&quot;??_)"/>
    <numFmt numFmtId="175" formatCode="#,##0.0"/>
    <numFmt numFmtId="176" formatCode="0.000%"/>
    <numFmt numFmtId="177" formatCode="0.000"/>
    <numFmt numFmtId="178" formatCode="_-* #,##0.00\ _P_t_s_-;\-* #,##0.00\ _P_t_s_-;_-* &quot;-&quot;??\ _P_t_s_-;_-@_-"/>
    <numFmt numFmtId="179" formatCode="#,##0;[Red]#,##0"/>
    <numFmt numFmtId="180" formatCode="_([$€-2]* #,##0.00_);_([$€-2]* \(#,##0.00\);_([$€-2]* &quot;-&quot;??_)"/>
    <numFmt numFmtId="181" formatCode="_(* #,##0.00_);_(* \(#,##0.00\);_(* &quot;-&quot;_);_(@_)"/>
    <numFmt numFmtId="182" formatCode="_([$€-2]* #,##0.0000_);_([$€-2]* \(#,##0.0000\);_([$€-2]* &quot;-&quot;??_)"/>
    <numFmt numFmtId="183" formatCode="_([$€-2]* #,##0.0_);_([$€-2]* \(#,##0.0\);_([$€-2]* &quot;-&quot;??_)"/>
    <numFmt numFmtId="184" formatCode="_-* #,##0.00\ [$€]_-;\-* #,##0.00\ [$€]_-;_-* &quot;-&quot;??\ [$€]_-;_-@_-"/>
    <numFmt numFmtId="185" formatCode="_-* #,##0.00\ &quot;Pts&quot;_-;\-* #,##0.00\ &quot;Pts&quot;_-;_-* &quot;-&quot;??\ &quot;Pts&quot;_-;_-@_-"/>
    <numFmt numFmtId="186" formatCode="0.0"/>
    <numFmt numFmtId="187" formatCode="0.00000"/>
    <numFmt numFmtId="188" formatCode="_([$€-2]\ * #,##0.00_);_([$€-2]\ * \(#,##0.00\);_([$€-2]\ * &quot;-&quot;??_);_(@_)"/>
    <numFmt numFmtId="189" formatCode="_([$€-2]* #,##0.000_);_([$€-2]* \(#,##0.000\);_([$€-2]* &quot;-&quot;??_)"/>
    <numFmt numFmtId="190" formatCode="#,##0.00;[Red]#,##0.00"/>
    <numFmt numFmtId="191" formatCode="General_)"/>
    <numFmt numFmtId="192" formatCode="_([$€-2]* #,##0.000000_);_([$€-2]* \(#,##0.000000\);_([$€-2]* &quot;-&quot;??_)"/>
    <numFmt numFmtId="193" formatCode="#,##0.000000_);[Red]\(#,##0.000000\)"/>
    <numFmt numFmtId="194" formatCode="&quot;$&quot;#,##0.00"/>
    <numFmt numFmtId="195" formatCode="0.00_);\(0.00\)"/>
    <numFmt numFmtId="196" formatCode="[$-1C0A]d&quot; de &quot;mmmm&quot; de &quot;yyyy;@"/>
    <numFmt numFmtId="197" formatCode="dd/mm/yyyy;@"/>
    <numFmt numFmtId="198" formatCode="0.0000%"/>
    <numFmt numFmtId="199" formatCode="_([$€-2]* #,##0.00000_);_([$€-2]* \(#,##0.00000\);_([$€-2]* &quot;-&quot;??_)"/>
    <numFmt numFmtId="200" formatCode="_(* #,##0.0_);_(* \(#,##0.0\);_(* &quot;-&quot;_);_(@_)"/>
    <numFmt numFmtId="201" formatCode="_(* #,##0.000_);_(* \(#,##0.000\);_(* &quot;-&quot;??_);_(@_)"/>
    <numFmt numFmtId="202" formatCode="_-* #,##0.00_-;\-* #,##0.00_-;_-* &quot;-&quot;??_-;_-@_-"/>
    <numFmt numFmtId="203" formatCode="_(* #,##0_);_(* \(#,##0\);_(* &quot;-&quot;????_);_(@_)"/>
  </numFmts>
  <fonts count="166">
    <font>
      <sz val="11"/>
      <color theme="1"/>
      <name val="Calibri"/>
      <family val="2"/>
      <scheme val="minor"/>
    </font>
    <font>
      <b/>
      <sz val="11"/>
      <color indexed="8"/>
      <name val="Calibri"/>
      <family val="2"/>
    </font>
    <font>
      <sz val="10"/>
      <name val="Arial"/>
      <family val="2"/>
    </font>
    <font>
      <b/>
      <sz val="10"/>
      <name val="Arial"/>
      <family val="2"/>
    </font>
    <font>
      <b/>
      <sz val="8"/>
      <color indexed="81"/>
      <name val="Tahoma"/>
      <family val="2"/>
    </font>
    <font>
      <sz val="8"/>
      <color indexed="81"/>
      <name val="Tahoma"/>
      <family val="2"/>
    </font>
    <font>
      <sz val="11"/>
      <name val="Arial"/>
      <family val="2"/>
    </font>
    <font>
      <b/>
      <sz val="18"/>
      <color indexed="8"/>
      <name val="Calibri"/>
      <family val="2"/>
    </font>
    <font>
      <b/>
      <sz val="12"/>
      <color indexed="8"/>
      <name val="Calibri"/>
      <family val="2"/>
    </font>
    <font>
      <sz val="11"/>
      <name val="Calibri"/>
      <family val="2"/>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5"/>
      <color indexed="56"/>
      <name val="Calibri"/>
      <family val="2"/>
    </font>
    <font>
      <b/>
      <sz val="13"/>
      <color indexed="56"/>
      <name val="Calibri"/>
      <family val="2"/>
    </font>
    <font>
      <b/>
      <sz val="18"/>
      <color indexed="56"/>
      <name val="Cambria"/>
      <family val="2"/>
    </font>
    <font>
      <b/>
      <sz val="11"/>
      <color indexed="8"/>
      <name val="Calibri"/>
      <family val="2"/>
    </font>
    <font>
      <b/>
      <sz val="10"/>
      <color indexed="18"/>
      <name val="Century Gothic"/>
      <family val="2"/>
    </font>
    <font>
      <sz val="10"/>
      <name val="Tahoma"/>
      <family val="2"/>
    </font>
    <font>
      <sz val="9"/>
      <color indexed="18"/>
      <name val="Century Gothic"/>
      <family val="2"/>
    </font>
    <font>
      <sz val="12"/>
      <name val="Calibri"/>
      <family val="2"/>
    </font>
    <font>
      <u/>
      <sz val="10"/>
      <color indexed="12"/>
      <name val="Arial"/>
      <family val="2"/>
    </font>
    <font>
      <sz val="14"/>
      <name val="Arial"/>
      <family val="2"/>
    </font>
    <font>
      <sz val="10"/>
      <name val="Arial"/>
      <family val="2"/>
    </font>
    <font>
      <sz val="16"/>
      <color indexed="8"/>
      <name val="Calibri"/>
      <family val="2"/>
    </font>
    <font>
      <sz val="18"/>
      <color indexed="8"/>
      <name val="Calibri"/>
      <family val="2"/>
    </font>
    <font>
      <b/>
      <sz val="16"/>
      <color indexed="8"/>
      <name val="Calibri"/>
      <family val="2"/>
    </font>
    <font>
      <b/>
      <sz val="22"/>
      <color indexed="8"/>
      <name val="Calibri"/>
      <family val="2"/>
    </font>
    <font>
      <sz val="9"/>
      <name val="Century Gothic"/>
      <family val="2"/>
    </font>
    <font>
      <sz val="10"/>
      <name val="Arial"/>
      <family val="2"/>
    </font>
    <font>
      <b/>
      <sz val="20"/>
      <color indexed="8"/>
      <name val="Calibri"/>
      <family val="2"/>
    </font>
    <font>
      <sz val="22"/>
      <color indexed="8"/>
      <name val="Calibri"/>
      <family val="2"/>
    </font>
    <font>
      <sz val="11"/>
      <color theme="1"/>
      <name val="Calibri"/>
      <family val="2"/>
      <scheme val="minor"/>
    </font>
    <font>
      <sz val="11"/>
      <color theme="0"/>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b/>
      <sz val="14"/>
      <color theme="1"/>
      <name val="Calibri"/>
      <family val="2"/>
      <scheme val="minor"/>
    </font>
    <font>
      <sz val="12"/>
      <name val="Calibri"/>
      <family val="2"/>
      <scheme val="minor"/>
    </font>
    <font>
      <b/>
      <sz val="20"/>
      <color theme="0"/>
      <name val="Calibri"/>
      <family val="2"/>
      <scheme val="minor"/>
    </font>
    <font>
      <sz val="11"/>
      <name val="Calibri"/>
      <family val="2"/>
      <scheme val="minor"/>
    </font>
    <font>
      <b/>
      <sz val="18"/>
      <name val="Calibri"/>
      <family val="2"/>
      <scheme val="minor"/>
    </font>
    <font>
      <b/>
      <sz val="9"/>
      <color theme="1"/>
      <name val="Calibri"/>
      <family val="2"/>
      <scheme val="minor"/>
    </font>
    <font>
      <sz val="11"/>
      <color rgb="FF000000"/>
      <name val="Calibri"/>
      <family val="2"/>
      <scheme val="minor"/>
    </font>
    <font>
      <b/>
      <sz val="18"/>
      <color theme="1"/>
      <name val="Calibri"/>
      <family val="2"/>
      <scheme val="minor"/>
    </font>
    <font>
      <b/>
      <sz val="18"/>
      <color theme="0"/>
      <name val="Calibri"/>
      <family val="2"/>
      <scheme val="minor"/>
    </font>
    <font>
      <sz val="12"/>
      <color theme="1"/>
      <name val="Calibri"/>
      <family val="2"/>
      <scheme val="minor"/>
    </font>
    <font>
      <b/>
      <sz val="10"/>
      <name val="Calibri"/>
      <family val="2"/>
      <scheme val="minor"/>
    </font>
    <font>
      <sz val="10"/>
      <color theme="1"/>
      <name val="Calibri"/>
      <family val="2"/>
      <scheme val="minor"/>
    </font>
    <font>
      <sz val="16"/>
      <name val="Calibri"/>
      <family val="2"/>
      <scheme val="minor"/>
    </font>
    <font>
      <b/>
      <sz val="10"/>
      <color theme="1"/>
      <name val="Calibri"/>
      <family val="2"/>
      <scheme val="minor"/>
    </font>
    <font>
      <b/>
      <sz val="11"/>
      <name val="Calibri"/>
      <family val="2"/>
      <scheme val="minor"/>
    </font>
    <font>
      <sz val="14"/>
      <color theme="1"/>
      <name val="Calibri"/>
      <family val="2"/>
      <scheme val="minor"/>
    </font>
    <font>
      <b/>
      <sz val="12"/>
      <color theme="1"/>
      <name val="Calibri"/>
      <family val="2"/>
      <scheme val="minor"/>
    </font>
    <font>
      <b/>
      <sz val="12"/>
      <name val="Calibri"/>
      <family val="2"/>
      <scheme val="minor"/>
    </font>
    <font>
      <sz val="12"/>
      <color theme="0"/>
      <name val="Calibri"/>
      <family val="2"/>
      <scheme val="minor"/>
    </font>
    <font>
      <b/>
      <sz val="22"/>
      <color theme="0"/>
      <name val="Calibri"/>
      <family val="2"/>
      <scheme val="minor"/>
    </font>
    <font>
      <b/>
      <sz val="20"/>
      <name val="Calibri"/>
      <family val="2"/>
      <scheme val="minor"/>
    </font>
    <font>
      <b/>
      <sz val="16"/>
      <color theme="1"/>
      <name val="Calibri"/>
      <family val="2"/>
      <scheme val="minor"/>
    </font>
    <font>
      <sz val="16"/>
      <color theme="1"/>
      <name val="Calibri"/>
      <family val="2"/>
      <scheme val="minor"/>
    </font>
    <font>
      <b/>
      <sz val="8"/>
      <color theme="1"/>
      <name val="Calibri"/>
      <family val="2"/>
      <scheme val="minor"/>
    </font>
    <font>
      <sz val="14"/>
      <color rgb="FFFF0000"/>
      <name val="Calibri"/>
      <family val="2"/>
      <scheme val="minor"/>
    </font>
    <font>
      <b/>
      <sz val="22"/>
      <color theme="1"/>
      <name val="Calibri"/>
      <family val="2"/>
      <scheme val="minor"/>
    </font>
    <font>
      <b/>
      <sz val="12"/>
      <color theme="0"/>
      <name val="Calibri"/>
      <family val="2"/>
      <scheme val="minor"/>
    </font>
    <font>
      <sz val="9"/>
      <color theme="1"/>
      <name val="Calibri"/>
      <family val="2"/>
      <scheme val="minor"/>
    </font>
    <font>
      <sz val="10"/>
      <name val="Calibri"/>
      <family val="2"/>
      <scheme val="minor"/>
    </font>
    <font>
      <b/>
      <sz val="14"/>
      <name val="Calibri"/>
      <family val="2"/>
      <scheme val="minor"/>
    </font>
    <font>
      <sz val="14"/>
      <name val="Calibri"/>
      <family val="2"/>
      <scheme val="minor"/>
    </font>
    <font>
      <b/>
      <sz val="16"/>
      <name val="Calibri"/>
      <family val="2"/>
      <scheme val="minor"/>
    </font>
    <font>
      <b/>
      <sz val="16"/>
      <color theme="0"/>
      <name val="Calibri"/>
      <family val="2"/>
      <scheme val="minor"/>
    </font>
    <font>
      <b/>
      <sz val="24"/>
      <color theme="0"/>
      <name val="Calibri"/>
      <family val="2"/>
      <scheme val="minor"/>
    </font>
    <font>
      <sz val="18"/>
      <color theme="1"/>
      <name val="Calibri"/>
      <family val="2"/>
      <scheme val="minor"/>
    </font>
    <font>
      <b/>
      <sz val="14"/>
      <color theme="0"/>
      <name val="Calibri"/>
      <family val="2"/>
      <scheme val="minor"/>
    </font>
    <font>
      <b/>
      <sz val="11"/>
      <name val="Century Gothic"/>
      <family val="2"/>
    </font>
    <font>
      <sz val="10"/>
      <name val="Arial"/>
      <family val="2"/>
    </font>
    <font>
      <b/>
      <sz val="10"/>
      <color theme="0"/>
      <name val="Calibri"/>
      <family val="2"/>
      <scheme val="minor"/>
    </font>
    <font>
      <b/>
      <sz val="14"/>
      <color theme="0"/>
      <name val="Calibri"/>
      <family val="2"/>
    </font>
    <font>
      <b/>
      <sz val="26"/>
      <color theme="0"/>
      <name val="Calibri"/>
      <family val="2"/>
      <scheme val="minor"/>
    </font>
    <font>
      <sz val="13"/>
      <name val="Calibri"/>
      <family val="2"/>
      <scheme val="minor"/>
    </font>
    <font>
      <sz val="9"/>
      <color theme="1"/>
      <name val="Arial"/>
      <family val="2"/>
    </font>
    <font>
      <sz val="13"/>
      <color theme="1"/>
      <name val="Calibri"/>
      <family val="2"/>
      <scheme val="minor"/>
    </font>
    <font>
      <sz val="10"/>
      <name val="Arial"/>
      <family val="2"/>
    </font>
    <font>
      <sz val="8"/>
      <color theme="1"/>
      <name val="Calibri"/>
      <family val="2"/>
      <scheme val="minor"/>
    </font>
    <font>
      <sz val="8"/>
      <name val="Calibri"/>
      <family val="2"/>
      <scheme val="minor"/>
    </font>
    <font>
      <b/>
      <sz val="28"/>
      <color theme="0"/>
      <name val="Calibri"/>
      <family val="2"/>
      <scheme val="minor"/>
    </font>
    <font>
      <sz val="11"/>
      <color rgb="FFC00000"/>
      <name val="Calibri"/>
      <family val="2"/>
      <scheme val="minor"/>
    </font>
    <font>
      <b/>
      <sz val="13"/>
      <name val="Calibri"/>
      <family val="2"/>
      <scheme val="minor"/>
    </font>
    <font>
      <b/>
      <sz val="8"/>
      <name val="Calibri"/>
      <family val="2"/>
      <scheme val="minor"/>
    </font>
    <font>
      <sz val="9"/>
      <name val="Calibri"/>
      <family val="2"/>
      <scheme val="minor"/>
    </font>
    <font>
      <b/>
      <sz val="12"/>
      <name val="Century Gothic"/>
      <family val="2"/>
    </font>
    <font>
      <b/>
      <sz val="8"/>
      <color indexed="9"/>
      <name val="Century Gothic"/>
      <family val="2"/>
    </font>
    <font>
      <b/>
      <sz val="12"/>
      <color theme="0"/>
      <name val="Century Gothic"/>
      <family val="2"/>
    </font>
    <font>
      <b/>
      <sz val="9"/>
      <name val="Calibri"/>
      <family val="2"/>
      <scheme val="minor"/>
    </font>
    <font>
      <b/>
      <sz val="8"/>
      <color theme="0"/>
      <name val="Century Gothic"/>
      <family val="2"/>
    </font>
    <font>
      <b/>
      <sz val="11"/>
      <color theme="0"/>
      <name val="Century Gothic"/>
      <family val="2"/>
    </font>
    <font>
      <b/>
      <sz val="10"/>
      <name val="Century Gothic"/>
      <family val="2"/>
    </font>
    <font>
      <sz val="18"/>
      <name val="Calibri"/>
      <family val="2"/>
      <scheme val="minor"/>
    </font>
    <font>
      <sz val="11"/>
      <color rgb="FF333333"/>
      <name val="Arial"/>
      <family val="2"/>
    </font>
    <font>
      <b/>
      <sz val="36"/>
      <color theme="0"/>
      <name val="Calibri"/>
      <family val="2"/>
      <scheme val="minor"/>
    </font>
    <font>
      <b/>
      <sz val="10"/>
      <color indexed="64"/>
      <name val="Arial"/>
      <family val="2"/>
    </font>
    <font>
      <u/>
      <sz val="12"/>
      <color indexed="36"/>
      <name val="Times New Roman"/>
      <family val="1"/>
    </font>
    <font>
      <u/>
      <sz val="12"/>
      <color indexed="12"/>
      <name val="Times New Roman"/>
      <family val="1"/>
    </font>
    <font>
      <sz val="20"/>
      <color theme="1"/>
      <name val="Calibri"/>
      <family val="2"/>
      <scheme val="minor"/>
    </font>
    <font>
      <b/>
      <sz val="16"/>
      <name val="Century Gothic"/>
      <family val="2"/>
    </font>
    <font>
      <b/>
      <sz val="14"/>
      <name val="Calibri"/>
      <family val="2"/>
    </font>
    <font>
      <sz val="12"/>
      <name val="Arial MT"/>
    </font>
    <font>
      <sz val="10"/>
      <name val="Arial"/>
      <family val="2"/>
    </font>
    <font>
      <b/>
      <sz val="15"/>
      <color theme="0"/>
      <name val="Calibri"/>
      <family val="2"/>
      <scheme val="minor"/>
    </font>
    <font>
      <sz val="10"/>
      <name val="Arial"/>
      <family val="2"/>
    </font>
    <font>
      <sz val="10"/>
      <name val="Arial"/>
      <family val="2"/>
    </font>
    <font>
      <b/>
      <sz val="13"/>
      <color theme="1"/>
      <name val="Calibri"/>
      <family val="2"/>
      <scheme val="minor"/>
    </font>
    <font>
      <b/>
      <sz val="48"/>
      <color rgb="FF0070C0"/>
      <name val="Calibri"/>
      <family val="2"/>
      <scheme val="minor"/>
    </font>
    <font>
      <b/>
      <sz val="16"/>
      <color rgb="FFFFFFFF"/>
      <name val="Calibri"/>
      <family val="2"/>
      <scheme val="minor"/>
    </font>
    <font>
      <b/>
      <sz val="20"/>
      <color theme="1"/>
      <name val="Calibri"/>
      <family val="2"/>
      <scheme val="minor"/>
    </font>
    <font>
      <sz val="22"/>
      <name val="Calibri"/>
      <family val="2"/>
      <scheme val="minor"/>
    </font>
    <font>
      <sz val="10"/>
      <name val="Arial"/>
      <family val="2"/>
    </font>
    <font>
      <sz val="10"/>
      <name val="Arial"/>
      <family val="2"/>
    </font>
    <font>
      <b/>
      <sz val="10"/>
      <color theme="0"/>
      <name val="Century Gothic"/>
      <family val="2"/>
    </font>
    <font>
      <sz val="10"/>
      <color theme="0"/>
      <name val="Calibri"/>
      <family val="2"/>
      <scheme val="minor"/>
    </font>
    <font>
      <b/>
      <sz val="20"/>
      <color rgb="FFFF0000"/>
      <name val="Calibri"/>
      <family val="2"/>
      <scheme val="minor"/>
    </font>
    <font>
      <b/>
      <sz val="14"/>
      <color rgb="FFFFFF00"/>
      <name val="Calibri"/>
      <family val="2"/>
      <scheme val="minor"/>
    </font>
    <font>
      <b/>
      <sz val="20"/>
      <color rgb="FFFFFF00"/>
      <name val="Calibri"/>
      <family val="2"/>
      <scheme val="minor"/>
    </font>
    <font>
      <sz val="10"/>
      <name val="Arial"/>
      <family val="2"/>
    </font>
    <font>
      <sz val="20"/>
      <name val="Calibri"/>
      <family val="2"/>
      <scheme val="minor"/>
    </font>
    <font>
      <sz val="10"/>
      <name val="Arial"/>
      <family val="2"/>
    </font>
    <font>
      <u/>
      <sz val="11"/>
      <color theme="10"/>
      <name val="Calibri"/>
      <family val="2"/>
    </font>
    <font>
      <sz val="18"/>
      <color rgb="FF000000"/>
      <name val="Calibri"/>
      <family val="2"/>
      <scheme val="minor"/>
    </font>
    <font>
      <sz val="10"/>
      <name val="Arial"/>
      <family val="2"/>
    </font>
    <font>
      <sz val="10"/>
      <name val="Arial"/>
      <family val="2"/>
    </font>
    <font>
      <sz val="14"/>
      <color rgb="FF226E44"/>
      <name val="Consolas"/>
      <family val="3"/>
    </font>
    <font>
      <sz val="12"/>
      <color rgb="FFFF0000"/>
      <name val="Calibri"/>
      <family val="2"/>
      <scheme val="minor"/>
    </font>
    <font>
      <b/>
      <sz val="11"/>
      <color rgb="FFFFFF00"/>
      <name val="Calibri"/>
      <family val="2"/>
      <scheme val="minor"/>
    </font>
    <font>
      <b/>
      <sz val="11"/>
      <name val="Arial"/>
      <family val="2"/>
    </font>
    <font>
      <b/>
      <sz val="14"/>
      <name val="Arial"/>
      <family val="2"/>
    </font>
    <font>
      <sz val="10"/>
      <name val="Arial"/>
      <family val="2"/>
    </font>
    <font>
      <u/>
      <sz val="10"/>
      <color theme="10"/>
      <name val="Tahoma"/>
      <family val="2"/>
    </font>
    <font>
      <sz val="10"/>
      <name val="Arial"/>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i/>
      <sz val="11"/>
      <color rgb="FF7F7F7F"/>
      <name val="Calibri"/>
      <family val="2"/>
      <scheme val="minor"/>
    </font>
    <font>
      <b/>
      <sz val="18"/>
      <color theme="3"/>
      <name val="Cambria"/>
      <family val="2"/>
      <scheme val="major"/>
    </font>
    <font>
      <sz val="14"/>
      <color theme="0"/>
      <name val="Calibri"/>
      <family val="2"/>
      <scheme val="minor"/>
    </font>
    <font>
      <u/>
      <sz val="10"/>
      <color theme="10"/>
      <name val="Arial"/>
      <family val="2"/>
    </font>
    <font>
      <sz val="11"/>
      <color rgb="FF000000"/>
      <name val="Calibri"/>
      <family val="2"/>
    </font>
    <font>
      <sz val="10"/>
      <color rgb="FF000000"/>
      <name val="Arial"/>
      <family val="2"/>
    </font>
    <font>
      <sz val="11"/>
      <color rgb="FF333333"/>
      <name val="Georgia"/>
      <family val="1"/>
    </font>
    <font>
      <b/>
      <sz val="22"/>
      <name val="Calibri"/>
      <family val="2"/>
      <scheme val="minor"/>
    </font>
    <font>
      <sz val="11"/>
      <color theme="10"/>
      <name val="Calibri"/>
      <family val="2"/>
    </font>
  </fonts>
  <fills count="6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8"/>
        <bgColor indexed="64"/>
      </patternFill>
    </fill>
    <fill>
      <patternFill patternType="solid">
        <fgColor theme="4" tint="0.39997558519241921"/>
        <bgColor indexed="64"/>
      </patternFill>
    </fill>
    <fill>
      <patternFill patternType="solid">
        <fgColor theme="0"/>
        <bgColor indexed="64"/>
      </patternFill>
    </fill>
    <fill>
      <patternFill patternType="solid">
        <fgColor theme="4" tint="0.59999389629810485"/>
        <bgColor indexed="64"/>
      </patternFill>
    </fill>
    <fill>
      <patternFill patternType="solid">
        <fgColor theme="2" tint="-0.499984740745262"/>
        <bgColor indexed="64"/>
      </patternFill>
    </fill>
    <fill>
      <patternFill patternType="solid">
        <fgColor rgb="FFFFFF00"/>
        <bgColor indexed="64"/>
      </patternFill>
    </fill>
    <fill>
      <patternFill patternType="solid">
        <fgColor rgb="FF0070C0"/>
        <bgColor indexed="64"/>
      </patternFill>
    </fill>
    <fill>
      <patternFill patternType="solid">
        <fgColor rgb="FF00B050"/>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40">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style="medium">
        <color indexed="0"/>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bottom/>
      <diagonal/>
    </border>
    <border>
      <left style="thin">
        <color indexed="64"/>
      </left>
      <right/>
      <top style="thin">
        <color indexed="64"/>
      </top>
      <bottom/>
      <diagonal/>
    </border>
    <border>
      <left/>
      <right style="thin">
        <color indexed="64"/>
      </right>
      <top/>
      <bottom style="thin">
        <color indexed="64"/>
      </bottom>
      <diagonal/>
    </border>
    <border>
      <left/>
      <right/>
      <top style="thin">
        <color indexed="64"/>
      </top>
      <bottom style="thin">
        <color indexed="64"/>
      </bottom>
      <diagonal/>
    </border>
    <border>
      <left/>
      <right style="thin">
        <color indexed="64"/>
      </right>
      <top/>
      <bottom/>
      <diagonal/>
    </border>
    <border>
      <left/>
      <right style="thin">
        <color indexed="64"/>
      </right>
      <top style="thin">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auto="1"/>
      </top>
      <bottom style="thin">
        <color auto="1"/>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diagonal/>
    </border>
  </borders>
  <cellStyleXfs count="2503">
    <xf numFmtId="174" fontId="0" fillId="0" borderId="0"/>
    <xf numFmtId="174" fontId="10" fillId="2" borderId="0" applyNumberFormat="0" applyBorder="0" applyAlignment="0" applyProtection="0"/>
    <xf numFmtId="0" fontId="10" fillId="2" borderId="0" applyNumberFormat="0" applyBorder="0" applyAlignment="0" applyProtection="0"/>
    <xf numFmtId="174" fontId="10" fillId="3" borderId="0" applyNumberFormat="0" applyBorder="0" applyAlignment="0" applyProtection="0"/>
    <xf numFmtId="0" fontId="10" fillId="3" borderId="0" applyNumberFormat="0" applyBorder="0" applyAlignment="0" applyProtection="0"/>
    <xf numFmtId="174" fontId="10" fillId="4" borderId="0" applyNumberFormat="0" applyBorder="0" applyAlignment="0" applyProtection="0"/>
    <xf numFmtId="0" fontId="10" fillId="4" borderId="0" applyNumberFormat="0" applyBorder="0" applyAlignment="0" applyProtection="0"/>
    <xf numFmtId="174" fontId="10" fillId="5" borderId="0" applyNumberFormat="0" applyBorder="0" applyAlignment="0" applyProtection="0"/>
    <xf numFmtId="0" fontId="10" fillId="5" borderId="0" applyNumberFormat="0" applyBorder="0" applyAlignment="0" applyProtection="0"/>
    <xf numFmtId="174" fontId="10" fillId="6" borderId="0" applyNumberFormat="0" applyBorder="0" applyAlignment="0" applyProtection="0"/>
    <xf numFmtId="0" fontId="10" fillId="6" borderId="0" applyNumberFormat="0" applyBorder="0" applyAlignment="0" applyProtection="0"/>
    <xf numFmtId="174" fontId="10" fillId="7" borderId="0" applyNumberFormat="0" applyBorder="0" applyAlignment="0" applyProtection="0"/>
    <xf numFmtId="0" fontId="10" fillId="7" borderId="0" applyNumberFormat="0" applyBorder="0" applyAlignment="0" applyProtection="0"/>
    <xf numFmtId="174" fontId="10" fillId="2" borderId="0" applyNumberFormat="0" applyBorder="0" applyAlignment="0" applyProtection="0"/>
    <xf numFmtId="0" fontId="10" fillId="2" borderId="0" applyNumberFormat="0" applyBorder="0" applyAlignment="0" applyProtection="0"/>
    <xf numFmtId="174" fontId="10" fillId="3" borderId="0" applyNumberFormat="0" applyBorder="0" applyAlignment="0" applyProtection="0"/>
    <xf numFmtId="0" fontId="10" fillId="3" borderId="0" applyNumberFormat="0" applyBorder="0" applyAlignment="0" applyProtection="0"/>
    <xf numFmtId="174" fontId="10" fillId="4" borderId="0" applyNumberFormat="0" applyBorder="0" applyAlignment="0" applyProtection="0"/>
    <xf numFmtId="0" fontId="10" fillId="4" borderId="0" applyNumberFormat="0" applyBorder="0" applyAlignment="0" applyProtection="0"/>
    <xf numFmtId="174" fontId="10" fillId="5" borderId="0" applyNumberFormat="0" applyBorder="0" applyAlignment="0" applyProtection="0"/>
    <xf numFmtId="0" fontId="10" fillId="5" borderId="0" applyNumberFormat="0" applyBorder="0" applyAlignment="0" applyProtection="0"/>
    <xf numFmtId="174" fontId="10" fillId="6" borderId="0" applyNumberFormat="0" applyBorder="0" applyAlignment="0" applyProtection="0"/>
    <xf numFmtId="0" fontId="10" fillId="6" borderId="0" applyNumberFormat="0" applyBorder="0" applyAlignment="0" applyProtection="0"/>
    <xf numFmtId="174" fontId="10" fillId="7" borderId="0" applyNumberFormat="0" applyBorder="0" applyAlignment="0" applyProtection="0"/>
    <xf numFmtId="0" fontId="10" fillId="7" borderId="0" applyNumberFormat="0" applyBorder="0" applyAlignment="0" applyProtection="0"/>
    <xf numFmtId="174" fontId="10" fillId="8" borderId="0" applyNumberFormat="0" applyBorder="0" applyAlignment="0" applyProtection="0"/>
    <xf numFmtId="0" fontId="10" fillId="8" borderId="0" applyNumberFormat="0" applyBorder="0" applyAlignment="0" applyProtection="0"/>
    <xf numFmtId="174" fontId="10" fillId="9" borderId="0" applyNumberFormat="0" applyBorder="0" applyAlignment="0" applyProtection="0"/>
    <xf numFmtId="0" fontId="10" fillId="9" borderId="0" applyNumberFormat="0" applyBorder="0" applyAlignment="0" applyProtection="0"/>
    <xf numFmtId="174" fontId="10" fillId="10" borderId="0" applyNumberFormat="0" applyBorder="0" applyAlignment="0" applyProtection="0"/>
    <xf numFmtId="0" fontId="10" fillId="10" borderId="0" applyNumberFormat="0" applyBorder="0" applyAlignment="0" applyProtection="0"/>
    <xf numFmtId="174" fontId="10" fillId="5" borderId="0" applyNumberFormat="0" applyBorder="0" applyAlignment="0" applyProtection="0"/>
    <xf numFmtId="0" fontId="10" fillId="5" borderId="0" applyNumberFormat="0" applyBorder="0" applyAlignment="0" applyProtection="0"/>
    <xf numFmtId="174" fontId="10" fillId="8" borderId="0" applyNumberFormat="0" applyBorder="0" applyAlignment="0" applyProtection="0"/>
    <xf numFmtId="0" fontId="10" fillId="8" borderId="0" applyNumberFormat="0" applyBorder="0" applyAlignment="0" applyProtection="0"/>
    <xf numFmtId="174" fontId="10" fillId="11" borderId="0" applyNumberFormat="0" applyBorder="0" applyAlignment="0" applyProtection="0"/>
    <xf numFmtId="0" fontId="10" fillId="11" borderId="0" applyNumberFormat="0" applyBorder="0" applyAlignment="0" applyProtection="0"/>
    <xf numFmtId="174" fontId="10" fillId="8" borderId="0" applyNumberFormat="0" applyBorder="0" applyAlignment="0" applyProtection="0"/>
    <xf numFmtId="0" fontId="10" fillId="8" borderId="0" applyNumberFormat="0" applyBorder="0" applyAlignment="0" applyProtection="0"/>
    <xf numFmtId="174" fontId="10" fillId="9" borderId="0" applyNumberFormat="0" applyBorder="0" applyAlignment="0" applyProtection="0"/>
    <xf numFmtId="0" fontId="10" fillId="9" borderId="0" applyNumberFormat="0" applyBorder="0" applyAlignment="0" applyProtection="0"/>
    <xf numFmtId="174" fontId="10" fillId="10" borderId="0" applyNumberFormat="0" applyBorder="0" applyAlignment="0" applyProtection="0"/>
    <xf numFmtId="0" fontId="10" fillId="10" borderId="0" applyNumberFormat="0" applyBorder="0" applyAlignment="0" applyProtection="0"/>
    <xf numFmtId="174" fontId="10" fillId="5" borderId="0" applyNumberFormat="0" applyBorder="0" applyAlignment="0" applyProtection="0"/>
    <xf numFmtId="0" fontId="10" fillId="5" borderId="0" applyNumberFormat="0" applyBorder="0" applyAlignment="0" applyProtection="0"/>
    <xf numFmtId="174" fontId="10" fillId="8" borderId="0" applyNumberFormat="0" applyBorder="0" applyAlignment="0" applyProtection="0"/>
    <xf numFmtId="0" fontId="10" fillId="8" borderId="0" applyNumberFormat="0" applyBorder="0" applyAlignment="0" applyProtection="0"/>
    <xf numFmtId="174" fontId="10" fillId="11" borderId="0" applyNumberFormat="0" applyBorder="0" applyAlignment="0" applyProtection="0"/>
    <xf numFmtId="0" fontId="10" fillId="11" borderId="0" applyNumberFormat="0" applyBorder="0" applyAlignment="0" applyProtection="0"/>
    <xf numFmtId="174" fontId="11" fillId="12" borderId="0" applyNumberFormat="0" applyBorder="0" applyAlignment="0" applyProtection="0"/>
    <xf numFmtId="0" fontId="11" fillId="12" borderId="0" applyNumberFormat="0" applyBorder="0" applyAlignment="0" applyProtection="0"/>
    <xf numFmtId="174" fontId="11" fillId="9" borderId="0" applyNumberFormat="0" applyBorder="0" applyAlignment="0" applyProtection="0"/>
    <xf numFmtId="0" fontId="11" fillId="9" borderId="0" applyNumberFormat="0" applyBorder="0" applyAlignment="0" applyProtection="0"/>
    <xf numFmtId="174" fontId="11" fillId="10" borderId="0" applyNumberFormat="0" applyBorder="0" applyAlignment="0" applyProtection="0"/>
    <xf numFmtId="0" fontId="11" fillId="10" borderId="0" applyNumberFormat="0" applyBorder="0" applyAlignment="0" applyProtection="0"/>
    <xf numFmtId="174" fontId="11" fillId="13" borderId="0" applyNumberFormat="0" applyBorder="0" applyAlignment="0" applyProtection="0"/>
    <xf numFmtId="0" fontId="11" fillId="13" borderId="0" applyNumberFormat="0" applyBorder="0" applyAlignment="0" applyProtection="0"/>
    <xf numFmtId="174" fontId="11" fillId="14" borderId="0" applyNumberFormat="0" applyBorder="0" applyAlignment="0" applyProtection="0"/>
    <xf numFmtId="0" fontId="11" fillId="14" borderId="0" applyNumberFormat="0" applyBorder="0" applyAlignment="0" applyProtection="0"/>
    <xf numFmtId="174" fontId="11" fillId="15" borderId="0" applyNumberFormat="0" applyBorder="0" applyAlignment="0" applyProtection="0"/>
    <xf numFmtId="0" fontId="11" fillId="15" borderId="0" applyNumberFormat="0" applyBorder="0" applyAlignment="0" applyProtection="0"/>
    <xf numFmtId="174" fontId="11" fillId="12" borderId="0" applyNumberFormat="0" applyBorder="0" applyAlignment="0" applyProtection="0"/>
    <xf numFmtId="0" fontId="11" fillId="12" borderId="0" applyNumberFormat="0" applyBorder="0" applyAlignment="0" applyProtection="0"/>
    <xf numFmtId="174" fontId="11" fillId="9" borderId="0" applyNumberFormat="0" applyBorder="0" applyAlignment="0" applyProtection="0"/>
    <xf numFmtId="0" fontId="11" fillId="9" borderId="0" applyNumberFormat="0" applyBorder="0" applyAlignment="0" applyProtection="0"/>
    <xf numFmtId="174" fontId="11" fillId="10" borderId="0" applyNumberFormat="0" applyBorder="0" applyAlignment="0" applyProtection="0"/>
    <xf numFmtId="0" fontId="11" fillId="10" borderId="0" applyNumberFormat="0" applyBorder="0" applyAlignment="0" applyProtection="0"/>
    <xf numFmtId="174" fontId="11" fillId="13" borderId="0" applyNumberFormat="0" applyBorder="0" applyAlignment="0" applyProtection="0"/>
    <xf numFmtId="0" fontId="11" fillId="13" borderId="0" applyNumberFormat="0" applyBorder="0" applyAlignment="0" applyProtection="0"/>
    <xf numFmtId="174" fontId="11" fillId="14" borderId="0" applyNumberFormat="0" applyBorder="0" applyAlignment="0" applyProtection="0"/>
    <xf numFmtId="0" fontId="11" fillId="14" borderId="0" applyNumberFormat="0" applyBorder="0" applyAlignment="0" applyProtection="0"/>
    <xf numFmtId="174" fontId="11" fillId="15" borderId="0" applyNumberFormat="0" applyBorder="0" applyAlignment="0" applyProtection="0"/>
    <xf numFmtId="0" fontId="11" fillId="15" borderId="0" applyNumberFormat="0" applyBorder="0" applyAlignment="0" applyProtection="0"/>
    <xf numFmtId="174" fontId="11" fillId="16" borderId="0" applyNumberFormat="0" applyBorder="0" applyAlignment="0" applyProtection="0"/>
    <xf numFmtId="0" fontId="11" fillId="16" borderId="0" applyNumberFormat="0" applyBorder="0" applyAlignment="0" applyProtection="0"/>
    <xf numFmtId="174" fontId="11" fillId="17" borderId="0" applyNumberFormat="0" applyBorder="0" applyAlignment="0" applyProtection="0"/>
    <xf numFmtId="0" fontId="11" fillId="17" borderId="0" applyNumberFormat="0" applyBorder="0" applyAlignment="0" applyProtection="0"/>
    <xf numFmtId="174" fontId="11" fillId="18" borderId="0" applyNumberFormat="0" applyBorder="0" applyAlignment="0" applyProtection="0"/>
    <xf numFmtId="0" fontId="11" fillId="18" borderId="0" applyNumberFormat="0" applyBorder="0" applyAlignment="0" applyProtection="0"/>
    <xf numFmtId="174" fontId="11" fillId="13" borderId="0" applyNumberFormat="0" applyBorder="0" applyAlignment="0" applyProtection="0"/>
    <xf numFmtId="0" fontId="11" fillId="13" borderId="0" applyNumberFormat="0" applyBorder="0" applyAlignment="0" applyProtection="0"/>
    <xf numFmtId="174" fontId="11" fillId="14" borderId="0" applyNumberFormat="0" applyBorder="0" applyAlignment="0" applyProtection="0"/>
    <xf numFmtId="0" fontId="11" fillId="14" borderId="0" applyNumberFormat="0" applyBorder="0" applyAlignment="0" applyProtection="0"/>
    <xf numFmtId="174" fontId="11" fillId="19" borderId="0" applyNumberFormat="0" applyBorder="0" applyAlignment="0" applyProtection="0"/>
    <xf numFmtId="0" fontId="11" fillId="19" borderId="0" applyNumberFormat="0" applyBorder="0" applyAlignment="0" applyProtection="0"/>
    <xf numFmtId="174" fontId="18" fillId="3" borderId="0" applyNumberFormat="0" applyBorder="0" applyAlignment="0" applyProtection="0"/>
    <xf numFmtId="0" fontId="18" fillId="3" borderId="0" applyNumberFormat="0" applyBorder="0" applyAlignment="0" applyProtection="0"/>
    <xf numFmtId="174" fontId="12" fillId="4" borderId="0" applyNumberFormat="0" applyBorder="0" applyAlignment="0" applyProtection="0"/>
    <xf numFmtId="0" fontId="12" fillId="4" borderId="0" applyNumberFormat="0" applyBorder="0" applyAlignment="0" applyProtection="0"/>
    <xf numFmtId="174" fontId="13" fillId="20" borderId="1" applyNumberFormat="0" applyAlignment="0" applyProtection="0"/>
    <xf numFmtId="0" fontId="13" fillId="20" borderId="1" applyNumberFormat="0" applyAlignment="0" applyProtection="0"/>
    <xf numFmtId="174" fontId="13" fillId="20" borderId="1" applyNumberFormat="0" applyAlignment="0" applyProtection="0"/>
    <xf numFmtId="0" fontId="13" fillId="20" borderId="1" applyNumberFormat="0" applyAlignment="0" applyProtection="0"/>
    <xf numFmtId="174" fontId="14" fillId="21" borderId="2" applyNumberFormat="0" applyAlignment="0" applyProtection="0"/>
    <xf numFmtId="0" fontId="14" fillId="21" borderId="2" applyNumberFormat="0" applyAlignment="0" applyProtection="0"/>
    <xf numFmtId="174" fontId="15" fillId="0" borderId="3" applyNumberFormat="0" applyFill="0" applyAlignment="0" applyProtection="0"/>
    <xf numFmtId="0" fontId="15" fillId="0" borderId="3" applyNumberFormat="0" applyFill="0" applyAlignment="0" applyProtection="0"/>
    <xf numFmtId="174" fontId="14" fillId="21" borderId="2" applyNumberFormat="0" applyAlignment="0" applyProtection="0"/>
    <xf numFmtId="0" fontId="14" fillId="21" borderId="2" applyNumberForma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4" fontId="2" fillId="0" borderId="4"/>
    <xf numFmtId="174" fontId="16" fillId="0" borderId="0" applyNumberFormat="0" applyFill="0" applyBorder="0" applyAlignment="0" applyProtection="0"/>
    <xf numFmtId="0" fontId="16" fillId="0" borderId="0" applyNumberFormat="0" applyFill="0" applyBorder="0" applyAlignment="0" applyProtection="0"/>
    <xf numFmtId="174" fontId="11" fillId="16" borderId="0" applyNumberFormat="0" applyBorder="0" applyAlignment="0" applyProtection="0"/>
    <xf numFmtId="0" fontId="11" fillId="16" borderId="0" applyNumberFormat="0" applyBorder="0" applyAlignment="0" applyProtection="0"/>
    <xf numFmtId="174" fontId="11" fillId="17" borderId="0" applyNumberFormat="0" applyBorder="0" applyAlignment="0" applyProtection="0"/>
    <xf numFmtId="0" fontId="11" fillId="17" borderId="0" applyNumberFormat="0" applyBorder="0" applyAlignment="0" applyProtection="0"/>
    <xf numFmtId="174" fontId="11" fillId="18" borderId="0" applyNumberFormat="0" applyBorder="0" applyAlignment="0" applyProtection="0"/>
    <xf numFmtId="0" fontId="11" fillId="18" borderId="0" applyNumberFormat="0" applyBorder="0" applyAlignment="0" applyProtection="0"/>
    <xf numFmtId="174" fontId="11" fillId="13" borderId="0" applyNumberFormat="0" applyBorder="0" applyAlignment="0" applyProtection="0"/>
    <xf numFmtId="0" fontId="11" fillId="13" borderId="0" applyNumberFormat="0" applyBorder="0" applyAlignment="0" applyProtection="0"/>
    <xf numFmtId="174" fontId="11" fillId="14" borderId="0" applyNumberFormat="0" applyBorder="0" applyAlignment="0" applyProtection="0"/>
    <xf numFmtId="0" fontId="11" fillId="14" borderId="0" applyNumberFormat="0" applyBorder="0" applyAlignment="0" applyProtection="0"/>
    <xf numFmtId="174" fontId="11" fillId="19" borderId="0" applyNumberFormat="0" applyBorder="0" applyAlignment="0" applyProtection="0"/>
    <xf numFmtId="0" fontId="11" fillId="19" borderId="0" applyNumberFormat="0" applyBorder="0" applyAlignment="0" applyProtection="0"/>
    <xf numFmtId="174" fontId="17" fillId="7" borderId="1" applyNumberFormat="0" applyAlignment="0" applyProtection="0"/>
    <xf numFmtId="0" fontId="17" fillId="7" borderId="1" applyNumberFormat="0" applyAlignment="0" applyProtection="0"/>
    <xf numFmtId="174" fontId="2" fillId="0" borderId="0" applyFont="0" applyFill="0" applyBorder="0" applyAlignment="0" applyProtection="0"/>
    <xf numFmtId="174" fontId="22" fillId="0" borderId="0" applyNumberFormat="0" applyFill="0" applyBorder="0" applyAlignment="0" applyProtection="0"/>
    <xf numFmtId="0" fontId="22" fillId="0" borderId="0" applyNumberFormat="0" applyFill="0" applyBorder="0" applyAlignment="0" applyProtection="0"/>
    <xf numFmtId="174" fontId="12" fillId="4" borderId="0" applyNumberFormat="0" applyBorder="0" applyAlignment="0" applyProtection="0"/>
    <xf numFmtId="0" fontId="12" fillId="4" borderId="0" applyNumberFormat="0" applyBorder="0" applyAlignment="0" applyProtection="0"/>
    <xf numFmtId="174" fontId="23" fillId="0" borderId="5" applyNumberFormat="0" applyFill="0" applyAlignment="0" applyProtection="0"/>
    <xf numFmtId="0" fontId="23" fillId="0" borderId="5" applyNumberFormat="0" applyFill="0" applyAlignment="0" applyProtection="0"/>
    <xf numFmtId="174" fontId="24" fillId="0" borderId="6" applyNumberFormat="0" applyFill="0" applyAlignment="0" applyProtection="0"/>
    <xf numFmtId="0" fontId="24" fillId="0" borderId="6" applyNumberFormat="0" applyFill="0" applyAlignment="0" applyProtection="0"/>
    <xf numFmtId="174" fontId="16" fillId="0" borderId="7" applyNumberFormat="0" applyFill="0" applyAlignment="0" applyProtection="0"/>
    <xf numFmtId="0" fontId="16" fillId="0" borderId="7" applyNumberFormat="0" applyFill="0" applyAlignment="0" applyProtection="0"/>
    <xf numFmtId="174" fontId="16" fillId="0" borderId="0" applyNumberFormat="0" applyFill="0" applyBorder="0" applyAlignment="0" applyProtection="0"/>
    <xf numFmtId="0" fontId="16" fillId="0" borderId="0" applyNumberFormat="0" applyFill="0" applyBorder="0" applyAlignment="0" applyProtection="0"/>
    <xf numFmtId="174" fontId="31" fillId="0" borderId="0" applyNumberFormat="0" applyFill="0" applyBorder="0" applyAlignment="0" applyProtection="0">
      <alignment vertical="top"/>
      <protection locked="0"/>
    </xf>
    <xf numFmtId="174" fontId="18" fillId="3" borderId="0" applyNumberFormat="0" applyBorder="0" applyAlignment="0" applyProtection="0"/>
    <xf numFmtId="0" fontId="18" fillId="3" borderId="0" applyNumberFormat="0" applyBorder="0" applyAlignment="0" applyProtection="0"/>
    <xf numFmtId="174" fontId="17" fillId="7" borderId="1" applyNumberFormat="0" applyAlignment="0" applyProtection="0"/>
    <xf numFmtId="0" fontId="17" fillId="7" borderId="1" applyNumberFormat="0" applyAlignment="0" applyProtection="0"/>
    <xf numFmtId="174" fontId="15" fillId="0" borderId="3" applyNumberFormat="0" applyFill="0" applyAlignment="0" applyProtection="0"/>
    <xf numFmtId="0" fontId="15" fillId="0" borderId="3" applyNumberFormat="0" applyFill="0" applyAlignment="0" applyProtection="0"/>
    <xf numFmtId="43" fontId="42" fillId="0" borderId="0" applyFont="0" applyFill="0" applyBorder="0" applyAlignment="0" applyProtection="0"/>
    <xf numFmtId="43" fontId="2" fillId="0" borderId="0" applyFont="0" applyFill="0" applyBorder="0" applyAlignment="0" applyProtection="0"/>
    <xf numFmtId="166" fontId="4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43" fontId="42" fillId="0" borderId="0" applyFont="0" applyFill="0" applyBorder="0" applyAlignment="0" applyProtection="0"/>
    <xf numFmtId="178" fontId="2" fillId="0" borderId="0" applyFont="0" applyFill="0" applyBorder="0" applyAlignment="0" applyProtection="0"/>
    <xf numFmtId="165" fontId="2" fillId="0" borderId="0" applyFont="0" applyFill="0" applyBorder="0" applyAlignment="0" applyProtection="0"/>
    <xf numFmtId="174" fontId="19" fillId="22" borderId="0" applyNumberFormat="0" applyBorder="0" applyAlignment="0" applyProtection="0"/>
    <xf numFmtId="0" fontId="19" fillId="22" borderId="0" applyNumberFormat="0" applyBorder="0" applyAlignment="0" applyProtection="0"/>
    <xf numFmtId="174" fontId="10" fillId="0" borderId="0"/>
    <xf numFmtId="174" fontId="2" fillId="0" borderId="0"/>
    <xf numFmtId="0" fontId="2"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42" fillId="0" borderId="0"/>
    <xf numFmtId="174" fontId="2" fillId="0" borderId="0"/>
    <xf numFmtId="174" fontId="2" fillId="0" borderId="0"/>
    <xf numFmtId="174" fontId="42" fillId="0" borderId="0"/>
    <xf numFmtId="0" fontId="2" fillId="0" borderId="0"/>
    <xf numFmtId="182" fontId="42" fillId="0" borderId="0"/>
    <xf numFmtId="174"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0"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0" fontId="42" fillId="0" borderId="0"/>
    <xf numFmtId="174" fontId="33" fillId="0" borderId="0"/>
    <xf numFmtId="174" fontId="2" fillId="0" borderId="0"/>
    <xf numFmtId="0" fontId="2" fillId="0" borderId="0"/>
    <xf numFmtId="0" fontId="2" fillId="0" borderId="0"/>
    <xf numFmtId="174" fontId="42" fillId="0" borderId="0"/>
    <xf numFmtId="0" fontId="42" fillId="0" borderId="0"/>
    <xf numFmtId="174" fontId="42" fillId="0" borderId="0"/>
    <xf numFmtId="0" fontId="42" fillId="0" borderId="0"/>
    <xf numFmtId="174" fontId="42" fillId="0" borderId="0"/>
    <xf numFmtId="0" fontId="42" fillId="0" borderId="0"/>
    <xf numFmtId="174" fontId="42" fillId="0" borderId="0"/>
    <xf numFmtId="0" fontId="42" fillId="0" borderId="0"/>
    <xf numFmtId="174" fontId="42" fillId="0" borderId="0"/>
    <xf numFmtId="0" fontId="42" fillId="0" borderId="0"/>
    <xf numFmtId="0" fontId="42" fillId="0" borderId="0"/>
    <xf numFmtId="0" fontId="42" fillId="0" borderId="0"/>
    <xf numFmtId="0" fontId="42" fillId="0" borderId="0"/>
    <xf numFmtId="174" fontId="2" fillId="0" borderId="0"/>
    <xf numFmtId="174" fontId="2" fillId="0" borderId="0"/>
    <xf numFmtId="0" fontId="2" fillId="0" borderId="0"/>
    <xf numFmtId="174" fontId="10" fillId="0" borderId="0"/>
    <xf numFmtId="174" fontId="28" fillId="0" borderId="0"/>
    <xf numFmtId="0" fontId="28" fillId="0" borderId="0"/>
    <xf numFmtId="0" fontId="10" fillId="0" borderId="0"/>
    <xf numFmtId="174" fontId="2" fillId="0" borderId="0"/>
    <xf numFmtId="0" fontId="2" fillId="0" borderId="0"/>
    <xf numFmtId="174" fontId="2" fillId="0" borderId="0"/>
    <xf numFmtId="174" fontId="2" fillId="0" borderId="0"/>
    <xf numFmtId="174" fontId="2" fillId="0" borderId="0"/>
    <xf numFmtId="0" fontId="2" fillId="0" borderId="0"/>
    <xf numFmtId="174"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39" fillId="0" borderId="0"/>
    <xf numFmtId="174" fontId="2" fillId="0" borderId="0"/>
    <xf numFmtId="174" fontId="10" fillId="0" borderId="0"/>
    <xf numFmtId="174" fontId="2" fillId="0" borderId="0"/>
    <xf numFmtId="0" fontId="2" fillId="0" borderId="0"/>
    <xf numFmtId="0" fontId="10" fillId="0" borderId="0"/>
    <xf numFmtId="174" fontId="2" fillId="0" borderId="0"/>
    <xf numFmtId="174" fontId="2" fillId="0" borderId="0"/>
    <xf numFmtId="174" fontId="2" fillId="0" borderId="0"/>
    <xf numFmtId="0" fontId="2" fillId="0" borderId="0"/>
    <xf numFmtId="0" fontId="42" fillId="0" borderId="0"/>
    <xf numFmtId="182" fontId="42" fillId="0" borderId="0"/>
    <xf numFmtId="0" fontId="42" fillId="0" borderId="0"/>
    <xf numFmtId="182" fontId="42" fillId="0" borderId="0"/>
    <xf numFmtId="174" fontId="2" fillId="0" borderId="0"/>
    <xf numFmtId="0" fontId="2" fillId="0" borderId="0"/>
    <xf numFmtId="174" fontId="28" fillId="0" borderId="0"/>
    <xf numFmtId="174" fontId="2" fillId="0" borderId="0"/>
    <xf numFmtId="0" fontId="2" fillId="0" borderId="0"/>
    <xf numFmtId="0" fontId="28" fillId="0" borderId="0"/>
    <xf numFmtId="174" fontId="28" fillId="0" borderId="0"/>
    <xf numFmtId="0" fontId="28"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174" fontId="28" fillId="0" borderId="0"/>
    <xf numFmtId="0" fontId="28" fillId="0" borderId="0"/>
    <xf numFmtId="174" fontId="2" fillId="0" borderId="0"/>
    <xf numFmtId="174" fontId="2" fillId="0" borderId="0"/>
    <xf numFmtId="174" fontId="2" fillId="0" borderId="0"/>
    <xf numFmtId="0" fontId="42" fillId="0" borderId="0"/>
    <xf numFmtId="174" fontId="28" fillId="0" borderId="0"/>
    <xf numFmtId="174" fontId="2" fillId="0" borderId="0"/>
    <xf numFmtId="0" fontId="2" fillId="0" borderId="0"/>
    <xf numFmtId="174" fontId="28" fillId="0" borderId="0"/>
    <xf numFmtId="0" fontId="28" fillId="0" borderId="0"/>
    <xf numFmtId="174" fontId="2" fillId="0" borderId="0"/>
    <xf numFmtId="0" fontId="2" fillId="0" borderId="0"/>
    <xf numFmtId="174" fontId="2" fillId="0" borderId="0"/>
    <xf numFmtId="174" fontId="2" fillId="0" borderId="0"/>
    <xf numFmtId="174" fontId="2" fillId="0" borderId="0"/>
    <xf numFmtId="0" fontId="28" fillId="0" borderId="0"/>
    <xf numFmtId="174" fontId="28" fillId="0" borderId="0"/>
    <xf numFmtId="174" fontId="2" fillId="0" borderId="0"/>
    <xf numFmtId="0" fontId="2" fillId="0" borderId="0"/>
    <xf numFmtId="174" fontId="28" fillId="0" borderId="0"/>
    <xf numFmtId="0" fontId="28" fillId="0" borderId="0"/>
    <xf numFmtId="174" fontId="2" fillId="0" borderId="0"/>
    <xf numFmtId="174" fontId="2" fillId="0" borderId="0"/>
    <xf numFmtId="174" fontId="2" fillId="0" borderId="0"/>
    <xf numFmtId="0" fontId="28" fillId="0" borderId="0"/>
    <xf numFmtId="174" fontId="10" fillId="0" borderId="0"/>
    <xf numFmtId="174" fontId="2" fillId="0" borderId="0"/>
    <xf numFmtId="0" fontId="2" fillId="0" borderId="0"/>
    <xf numFmtId="174" fontId="2" fillId="0" borderId="0"/>
    <xf numFmtId="0" fontId="2" fillId="0" borderId="0"/>
    <xf numFmtId="174" fontId="2" fillId="0" borderId="0"/>
    <xf numFmtId="174" fontId="2" fillId="0" borderId="0"/>
    <xf numFmtId="174" fontId="2" fillId="0" borderId="0"/>
    <xf numFmtId="0" fontId="10" fillId="0" borderId="0"/>
    <xf numFmtId="174" fontId="10" fillId="23" borderId="8" applyNumberFormat="0" applyFont="0" applyAlignment="0" applyProtection="0"/>
    <xf numFmtId="0" fontId="10" fillId="23" borderId="8" applyNumberFormat="0" applyFont="0" applyAlignment="0" applyProtection="0"/>
    <xf numFmtId="174" fontId="2" fillId="23" borderId="8" applyNumberFormat="0" applyFont="0" applyAlignment="0" applyProtection="0"/>
    <xf numFmtId="0" fontId="2" fillId="23" borderId="8" applyNumberFormat="0" applyFont="0" applyAlignment="0" applyProtection="0"/>
    <xf numFmtId="174" fontId="20" fillId="20" borderId="9" applyNumberFormat="0" applyAlignment="0" applyProtection="0"/>
    <xf numFmtId="0" fontId="20" fillId="20" borderId="9" applyNumberFormat="0" applyAlignment="0" applyProtection="0"/>
    <xf numFmtId="9" fontId="4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74" fontId="20" fillId="20" borderId="9" applyNumberFormat="0" applyAlignment="0" applyProtection="0"/>
    <xf numFmtId="0" fontId="20" fillId="20" borderId="9" applyNumberFormat="0" applyAlignment="0" applyProtection="0"/>
    <xf numFmtId="174" fontId="21" fillId="0" borderId="0" applyNumberFormat="0" applyFill="0" applyBorder="0" applyAlignment="0" applyProtection="0"/>
    <xf numFmtId="0" fontId="21" fillId="0" borderId="0" applyNumberFormat="0" applyFill="0" applyBorder="0" applyAlignment="0" applyProtection="0"/>
    <xf numFmtId="174" fontId="22" fillId="0" borderId="0" applyNumberFormat="0" applyFill="0" applyBorder="0" applyAlignment="0" applyProtection="0"/>
    <xf numFmtId="0" fontId="22" fillId="0" borderId="0" applyNumberFormat="0" applyFill="0" applyBorder="0" applyAlignment="0" applyProtection="0"/>
    <xf numFmtId="174" fontId="25" fillId="0" borderId="0" applyNumberFormat="0" applyFill="0" applyBorder="0" applyAlignment="0" applyProtection="0"/>
    <xf numFmtId="0" fontId="25" fillId="0" borderId="0" applyNumberFormat="0" applyFill="0" applyBorder="0" applyAlignment="0" applyProtection="0"/>
    <xf numFmtId="174" fontId="23" fillId="0" borderId="5" applyNumberFormat="0" applyFill="0" applyAlignment="0" applyProtection="0"/>
    <xf numFmtId="0" fontId="23" fillId="0" borderId="5" applyNumberFormat="0" applyFill="0" applyAlignment="0" applyProtection="0"/>
    <xf numFmtId="174" fontId="24" fillId="0" borderId="6" applyNumberFormat="0" applyFill="0" applyAlignment="0" applyProtection="0"/>
    <xf numFmtId="0" fontId="24" fillId="0" borderId="6" applyNumberFormat="0" applyFill="0" applyAlignment="0" applyProtection="0"/>
    <xf numFmtId="174" fontId="16" fillId="0" borderId="7" applyNumberFormat="0" applyFill="0" applyAlignment="0" applyProtection="0"/>
    <xf numFmtId="0" fontId="16" fillId="0" borderId="7" applyNumberFormat="0" applyFill="0" applyAlignment="0" applyProtection="0"/>
    <xf numFmtId="174" fontId="25" fillId="0" borderId="0" applyNumberFormat="0" applyFill="0" applyBorder="0" applyAlignment="0" applyProtection="0"/>
    <xf numFmtId="0" fontId="25" fillId="0" borderId="0" applyNumberFormat="0" applyFill="0" applyBorder="0" applyAlignment="0" applyProtection="0"/>
    <xf numFmtId="174" fontId="26" fillId="0" borderId="10" applyNumberFormat="0" applyFill="0" applyAlignment="0" applyProtection="0"/>
    <xf numFmtId="0" fontId="26" fillId="0" borderId="10" applyNumberFormat="0" applyFill="0" applyAlignment="0" applyProtection="0"/>
    <xf numFmtId="174" fontId="21" fillId="0" borderId="0" applyNumberFormat="0" applyFill="0" applyBorder="0" applyAlignment="0" applyProtection="0"/>
    <xf numFmtId="0" fontId="21" fillId="0" borderId="0" applyNumberFormat="0" applyFill="0" applyBorder="0" applyAlignment="0" applyProtection="0"/>
    <xf numFmtId="0" fontId="42" fillId="0" borderId="0"/>
    <xf numFmtId="0" fontId="1" fillId="0" borderId="10" applyNumberFormat="0" applyFill="0" applyAlignment="0" applyProtection="0"/>
    <xf numFmtId="0" fontId="42" fillId="0" borderId="0"/>
    <xf numFmtId="165" fontId="2" fillId="0" borderId="0" applyFont="0" applyFill="0" applyBorder="0" applyAlignment="0" applyProtection="0"/>
    <xf numFmtId="0" fontId="42" fillId="0" borderId="0"/>
    <xf numFmtId="43" fontId="4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174" fontId="42" fillId="0" borderId="0"/>
    <xf numFmtId="174" fontId="42" fillId="0" borderId="0"/>
    <xf numFmtId="174" fontId="2" fillId="0" borderId="0"/>
    <xf numFmtId="174" fontId="42" fillId="0" borderId="0"/>
    <xf numFmtId="0" fontId="42" fillId="0" borderId="0"/>
    <xf numFmtId="0" fontId="1" fillId="0" borderId="10" applyNumberFormat="0" applyFill="0" applyAlignment="0" applyProtection="0"/>
    <xf numFmtId="0" fontId="42" fillId="0" borderId="0"/>
    <xf numFmtId="0" fontId="42" fillId="0" borderId="0"/>
    <xf numFmtId="0" fontId="42" fillId="0" borderId="0"/>
    <xf numFmtId="43" fontId="2" fillId="0" borderId="0" applyFont="0" applyFill="0" applyBorder="0" applyAlignment="0" applyProtection="0"/>
    <xf numFmtId="0" fontId="2" fillId="0" borderId="0">
      <alignment wrapText="1"/>
    </xf>
    <xf numFmtId="0" fontId="2" fillId="0" borderId="0">
      <alignment wrapText="1"/>
    </xf>
    <xf numFmtId="0" fontId="42" fillId="0" borderId="0"/>
    <xf numFmtId="0" fontId="84" fillId="0" borderId="0">
      <alignment wrapText="1"/>
    </xf>
    <xf numFmtId="0" fontId="42" fillId="0" borderId="0"/>
    <xf numFmtId="0" fontId="42" fillId="0" borderId="0"/>
    <xf numFmtId="0" fontId="2" fillId="0" borderId="0">
      <alignment wrapText="1"/>
    </xf>
    <xf numFmtId="0" fontId="42" fillId="0" borderId="0"/>
    <xf numFmtId="0" fontId="42" fillId="0" borderId="0"/>
    <xf numFmtId="0" fontId="42" fillId="0" borderId="0"/>
    <xf numFmtId="0" fontId="91" fillId="0" borderId="0">
      <alignment wrapText="1"/>
    </xf>
    <xf numFmtId="0" fontId="91" fillId="0" borderId="0">
      <alignment wrapText="1"/>
    </xf>
    <xf numFmtId="0" fontId="91" fillId="0" borderId="0">
      <alignment wrapText="1"/>
    </xf>
    <xf numFmtId="0" fontId="91" fillId="0" borderId="0">
      <alignment wrapText="1"/>
    </xf>
    <xf numFmtId="0" fontId="91" fillId="0" borderId="0">
      <alignment wrapText="1"/>
    </xf>
    <xf numFmtId="0" fontId="91" fillId="0" borderId="0">
      <alignment wrapText="1"/>
    </xf>
    <xf numFmtId="0" fontId="91" fillId="0" borderId="0">
      <alignment wrapText="1"/>
    </xf>
    <xf numFmtId="0" fontId="91" fillId="0" borderId="0">
      <alignment wrapText="1"/>
    </xf>
    <xf numFmtId="0" fontId="42" fillId="0" borderId="0"/>
    <xf numFmtId="43" fontId="2" fillId="0" borderId="0" applyFont="0" applyFill="0" applyBorder="0" applyAlignment="0" applyProtection="0"/>
    <xf numFmtId="0" fontId="2" fillId="0" borderId="0"/>
    <xf numFmtId="0" fontId="2" fillId="0" borderId="0"/>
    <xf numFmtId="184" fontId="2" fillId="0" borderId="0" applyFont="0" applyFill="0" applyBorder="0" applyAlignment="0" applyProtection="0"/>
    <xf numFmtId="174" fontId="2" fillId="0" borderId="0"/>
    <xf numFmtId="174" fontId="42" fillId="0" borderId="0"/>
    <xf numFmtId="174" fontId="42" fillId="0" borderId="0"/>
    <xf numFmtId="0"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185" fontId="2" fillId="0" borderId="0" applyFont="0" applyFill="0" applyBorder="0" applyAlignment="0" applyProtection="0"/>
    <xf numFmtId="180" fontId="2" fillId="0" borderId="0" applyFont="0" applyFill="0" applyBorder="0" applyAlignment="0" applyProtection="0"/>
    <xf numFmtId="184" fontId="2" fillId="0" borderId="0" applyFont="0" applyFill="0" applyBorder="0" applyAlignment="0" applyProtection="0"/>
    <xf numFmtId="0" fontId="110" fillId="0" borderId="0" applyNumberFormat="0" applyFill="0" applyBorder="0" applyAlignment="0" applyProtection="0">
      <alignment vertical="top"/>
      <protection locked="0"/>
    </xf>
    <xf numFmtId="0" fontId="110" fillId="0" borderId="0" applyNumberFormat="0" applyFill="0" applyBorder="0" applyAlignment="0" applyProtection="0">
      <alignment vertical="top"/>
      <protection locked="0"/>
    </xf>
    <xf numFmtId="0" fontId="111" fillId="0" borderId="0" applyNumberFormat="0" applyFill="0" applyBorder="0" applyAlignment="0" applyProtection="0">
      <alignment vertical="top"/>
      <protection locked="0"/>
    </xf>
    <xf numFmtId="0" fontId="111" fillId="0" borderId="0" applyNumberFormat="0" applyFill="0" applyBorder="0" applyAlignment="0" applyProtection="0">
      <alignment vertical="top"/>
      <protection locked="0"/>
    </xf>
    <xf numFmtId="43" fontId="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43" fontId="2" fillId="0" borderId="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8" fontId="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178" fontId="2" fillId="0" borderId="0" applyFont="0" applyFill="0" applyBorder="0" applyAlignment="0" applyProtection="0"/>
    <xf numFmtId="43" fontId="2" fillId="0" borderId="0" applyFont="0" applyFill="0" applyBorder="0" applyAlignment="0" applyProtection="0">
      <alignment wrapText="1"/>
    </xf>
    <xf numFmtId="43" fontId="4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0" fontId="42" fillId="0" borderId="0"/>
    <xf numFmtId="0" fontId="42" fillId="0" borderId="0"/>
    <xf numFmtId="0" fontId="42" fillId="0" borderId="0"/>
    <xf numFmtId="0" fontId="42" fillId="0" borderId="0"/>
    <xf numFmtId="0" fontId="2" fillId="0" borderId="0"/>
    <xf numFmtId="0" fontId="42" fillId="0" borderId="0"/>
    <xf numFmtId="0" fontId="42" fillId="0" borderId="0"/>
    <xf numFmtId="0" fontId="4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174"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42" fillId="0" borderId="0"/>
    <xf numFmtId="0" fontId="42" fillId="0" borderId="0"/>
    <xf numFmtId="0" fontId="42" fillId="0" borderId="0"/>
    <xf numFmtId="0" fontId="28" fillId="0" borderId="0"/>
    <xf numFmtId="0" fontId="28" fillId="0" borderId="0"/>
    <xf numFmtId="0" fontId="42" fillId="0" borderId="0"/>
    <xf numFmtId="0" fontId="4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174" fontId="42" fillId="0" borderId="0"/>
    <xf numFmtId="0" fontId="2" fillId="0" borderId="0"/>
    <xf numFmtId="0" fontId="42" fillId="0" borderId="0"/>
    <xf numFmtId="174" fontId="42" fillId="0" borderId="0"/>
    <xf numFmtId="174"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0" fontId="42" fillId="0" borderId="0"/>
    <xf numFmtId="0" fontId="42" fillId="0" borderId="0"/>
    <xf numFmtId="0" fontId="4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0"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2" fillId="0" borderId="0" applyFont="0" applyFill="0" applyBorder="0" applyAlignment="0" applyProtection="0"/>
    <xf numFmtId="184" fontId="2" fillId="0" borderId="0" applyFont="0" applyFill="0" applyBorder="0" applyAlignment="0" applyProtection="0"/>
    <xf numFmtId="178" fontId="2" fillId="0" borderId="0" applyFont="0" applyFill="0" applyBorder="0" applyAlignment="0" applyProtection="0"/>
    <xf numFmtId="43" fontId="2" fillId="0" borderId="0" applyFont="0" applyFill="0" applyBorder="0" applyAlignment="0" applyProtection="0"/>
    <xf numFmtId="178" fontId="2" fillId="0" borderId="0" applyFont="0" applyFill="0" applyBorder="0" applyAlignment="0" applyProtection="0"/>
    <xf numFmtId="43" fontId="2" fillId="0" borderId="0" applyFont="0" applyFill="0" applyBorder="0" applyAlignment="0" applyProtection="0"/>
    <xf numFmtId="178" fontId="2" fillId="0" borderId="0" applyFont="0" applyFill="0" applyBorder="0" applyAlignment="0" applyProtection="0"/>
    <xf numFmtId="0" fontId="2" fillId="0" borderId="0"/>
    <xf numFmtId="174" fontId="42" fillId="0" borderId="0"/>
    <xf numFmtId="174" fontId="42" fillId="0" borderId="0"/>
    <xf numFmtId="174" fontId="42" fillId="0" borderId="0"/>
    <xf numFmtId="174" fontId="42" fillId="0" borderId="0"/>
    <xf numFmtId="0" fontId="2" fillId="0" borderId="0"/>
    <xf numFmtId="0" fontId="2" fillId="0" borderId="0">
      <alignment wrapText="1"/>
    </xf>
    <xf numFmtId="0" fontId="42" fillId="0" borderId="0"/>
    <xf numFmtId="0" fontId="2" fillId="0" borderId="0">
      <alignment wrapText="1"/>
    </xf>
    <xf numFmtId="0" fontId="28" fillId="0" borderId="0"/>
    <xf numFmtId="0" fontId="2" fillId="0" borderId="0"/>
    <xf numFmtId="0" fontId="28" fillId="0" borderId="0"/>
    <xf numFmtId="0" fontId="42" fillId="0" borderId="0"/>
    <xf numFmtId="0" fontId="42" fillId="0" borderId="0"/>
    <xf numFmtId="0" fontId="42" fillId="0" borderId="0"/>
    <xf numFmtId="0" fontId="2" fillId="0" borderId="0"/>
    <xf numFmtId="0" fontId="28" fillId="0" borderId="0"/>
    <xf numFmtId="0" fontId="28"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91" fontId="115" fillId="0" borderId="0"/>
    <xf numFmtId="0" fontId="116" fillId="0" borderId="0"/>
    <xf numFmtId="178" fontId="116" fillId="0" borderId="0" applyFont="0" applyFill="0" applyBorder="0" applyAlignment="0" applyProtection="0"/>
    <xf numFmtId="9" fontId="116" fillId="0" borderId="0" applyFont="0" applyFill="0" applyBorder="0" applyAlignment="0" applyProtection="0"/>
    <xf numFmtId="0" fontId="42" fillId="0" borderId="0"/>
    <xf numFmtId="0" fontId="42" fillId="0" borderId="0"/>
    <xf numFmtId="182" fontId="42" fillId="0" borderId="0"/>
    <xf numFmtId="0" fontId="118" fillId="0" borderId="0"/>
    <xf numFmtId="184" fontId="2" fillId="0" borderId="0" applyFont="0" applyFill="0" applyBorder="0" applyAlignment="0" applyProtection="0"/>
    <xf numFmtId="178" fontId="2" fillId="0" borderId="0" applyFont="0" applyFill="0" applyBorder="0" applyAlignment="0" applyProtection="0"/>
    <xf numFmtId="9" fontId="2" fillId="0" borderId="0" applyFont="0" applyFill="0" applyBorder="0" applyAlignment="0" applyProtection="0"/>
    <xf numFmtId="0" fontId="2" fillId="0" borderId="0">
      <alignment wrapText="1"/>
    </xf>
    <xf numFmtId="0" fontId="119" fillId="0" borderId="0">
      <alignment wrapText="1"/>
    </xf>
    <xf numFmtId="0" fontId="2" fillId="0" borderId="0"/>
    <xf numFmtId="0" fontId="125" fillId="0" borderId="0"/>
    <xf numFmtId="0" fontId="2" fillId="0" borderId="0">
      <alignment wrapText="1"/>
    </xf>
    <xf numFmtId="0" fontId="126" fillId="0" borderId="0"/>
    <xf numFmtId="0" fontId="132" fillId="0" borderId="0"/>
    <xf numFmtId="178" fontId="132" fillId="0" borderId="0" applyFont="0" applyFill="0" applyBorder="0" applyAlignment="0" applyProtection="0"/>
    <xf numFmtId="9" fontId="132" fillId="0" borderId="0" applyFont="0" applyFill="0" applyBorder="0" applyAlignment="0" applyProtection="0"/>
    <xf numFmtId="0" fontId="2" fillId="0" borderId="0">
      <alignment wrapText="1"/>
    </xf>
    <xf numFmtId="43" fontId="42" fillId="0" borderId="0" applyFont="0" applyFill="0" applyBorder="0" applyAlignment="0" applyProtection="0"/>
    <xf numFmtId="9" fontId="2" fillId="0" borderId="0" applyFont="0" applyFill="0" applyBorder="0" applyAlignment="0" applyProtection="0"/>
    <xf numFmtId="0" fontId="134" fillId="0" borderId="0"/>
    <xf numFmtId="178" fontId="2" fillId="0" borderId="0" applyFont="0" applyFill="0" applyBorder="0" applyAlignment="0" applyProtection="0"/>
    <xf numFmtId="9" fontId="2" fillId="0" borderId="0" applyFont="0" applyFill="0" applyBorder="0" applyAlignment="0" applyProtection="0"/>
    <xf numFmtId="0" fontId="28" fillId="0" borderId="0"/>
    <xf numFmtId="43" fontId="2" fillId="0" borderId="0" applyFont="0" applyFill="0" applyBorder="0" applyAlignment="0" applyProtection="0"/>
    <xf numFmtId="0" fontId="42" fillId="0" borderId="0"/>
    <xf numFmtId="174" fontId="135" fillId="0" borderId="0" applyNumberFormat="0" applyFill="0" applyBorder="0" applyAlignment="0" applyProtection="0">
      <alignment vertical="top"/>
      <protection locked="0"/>
    </xf>
    <xf numFmtId="0" fontId="42" fillId="0" borderId="0"/>
    <xf numFmtId="196" fontId="2" fillId="0" borderId="0"/>
    <xf numFmtId="197" fontId="2" fillId="0" borderId="0" applyFont="0" applyFill="0" applyBorder="0" applyAlignment="0" applyProtection="0"/>
    <xf numFmtId="0" fontId="42" fillId="0" borderId="0"/>
    <xf numFmtId="0" fontId="42" fillId="0" borderId="0"/>
    <xf numFmtId="0" fontId="42" fillId="0" borderId="0"/>
    <xf numFmtId="0" fontId="137" fillId="0" borderId="0"/>
    <xf numFmtId="0" fontId="138" fillId="0" borderId="0"/>
    <xf numFmtId="178" fontId="138" fillId="0" borderId="0" applyFont="0" applyFill="0" applyBorder="0" applyAlignment="0" applyProtection="0"/>
    <xf numFmtId="9" fontId="138" fillId="0" borderId="0" applyFont="0" applyFill="0" applyBorder="0" applyAlignment="0" applyProtection="0"/>
    <xf numFmtId="0" fontId="144" fillId="0" borderId="0"/>
    <xf numFmtId="0" fontId="28" fillId="0" borderId="0"/>
    <xf numFmtId="0" fontId="145" fillId="0" borderId="0" applyNumberFormat="0" applyFill="0" applyBorder="0" applyAlignment="0" applyProtection="0"/>
    <xf numFmtId="0" fontId="2" fillId="0" borderId="0"/>
    <xf numFmtId="0" fontId="146" fillId="0" borderId="0"/>
    <xf numFmtId="0" fontId="147" fillId="0" borderId="26" applyNumberFormat="0" applyFill="0" applyAlignment="0" applyProtection="0"/>
    <xf numFmtId="0" fontId="148" fillId="0" borderId="27" applyNumberFormat="0" applyFill="0" applyAlignment="0" applyProtection="0"/>
    <xf numFmtId="0" fontId="149" fillId="0" borderId="28" applyNumberFormat="0" applyFill="0" applyAlignment="0" applyProtection="0"/>
    <xf numFmtId="0" fontId="149" fillId="0" borderId="0" applyNumberFormat="0" applyFill="0" applyBorder="0" applyAlignment="0" applyProtection="0"/>
    <xf numFmtId="0" fontId="150" fillId="34" borderId="0" applyNumberFormat="0" applyBorder="0" applyAlignment="0" applyProtection="0"/>
    <xf numFmtId="0" fontId="151" fillId="35" borderId="0" applyNumberFormat="0" applyBorder="0" applyAlignment="0" applyProtection="0"/>
    <xf numFmtId="0" fontId="152" fillId="36" borderId="0" applyNumberFormat="0" applyBorder="0" applyAlignment="0" applyProtection="0"/>
    <xf numFmtId="0" fontId="153" fillId="37" borderId="29" applyNumberFormat="0" applyAlignment="0" applyProtection="0"/>
    <xf numFmtId="0" fontId="154" fillId="38" borderId="30" applyNumberFormat="0" applyAlignment="0" applyProtection="0"/>
    <xf numFmtId="0" fontId="155" fillId="38" borderId="29" applyNumberFormat="0" applyAlignment="0" applyProtection="0"/>
    <xf numFmtId="0" fontId="156" fillId="0" borderId="31" applyNumberFormat="0" applyFill="0" applyAlignment="0" applyProtection="0"/>
    <xf numFmtId="0" fontId="44" fillId="39" borderId="32" applyNumberFormat="0" applyAlignment="0" applyProtection="0"/>
    <xf numFmtId="0" fontId="45" fillId="0" borderId="0" applyNumberFormat="0" applyFill="0" applyBorder="0" applyAlignment="0" applyProtection="0"/>
    <xf numFmtId="0" fontId="42" fillId="40" borderId="33" applyNumberFormat="0" applyFont="0" applyAlignment="0" applyProtection="0"/>
    <xf numFmtId="0" fontId="157" fillId="0" borderId="0" applyNumberFormat="0" applyFill="0" applyBorder="0" applyAlignment="0" applyProtection="0"/>
    <xf numFmtId="0" fontId="46" fillId="0" borderId="34" applyNumberFormat="0" applyFill="0" applyAlignment="0" applyProtection="0"/>
    <xf numFmtId="0" fontId="43" fillId="41" borderId="0" applyNumberFormat="0" applyBorder="0" applyAlignment="0" applyProtection="0"/>
    <xf numFmtId="0" fontId="42" fillId="42" borderId="0" applyNumberFormat="0" applyBorder="0" applyAlignment="0" applyProtection="0"/>
    <xf numFmtId="0" fontId="42" fillId="43" borderId="0" applyNumberFormat="0" applyBorder="0" applyAlignment="0" applyProtection="0"/>
    <xf numFmtId="0" fontId="43" fillId="44" borderId="0" applyNumberFormat="0" applyBorder="0" applyAlignment="0" applyProtection="0"/>
    <xf numFmtId="0" fontId="43" fillId="45" borderId="0" applyNumberFormat="0" applyBorder="0" applyAlignment="0" applyProtection="0"/>
    <xf numFmtId="0" fontId="42" fillId="46" borderId="0" applyNumberFormat="0" applyBorder="0" applyAlignment="0" applyProtection="0"/>
    <xf numFmtId="0" fontId="42" fillId="47" borderId="0" applyNumberFormat="0" applyBorder="0" applyAlignment="0" applyProtection="0"/>
    <xf numFmtId="0" fontId="43" fillId="48" borderId="0" applyNumberFormat="0" applyBorder="0" applyAlignment="0" applyProtection="0"/>
    <xf numFmtId="0" fontId="43" fillId="49" borderId="0" applyNumberFormat="0" applyBorder="0" applyAlignment="0" applyProtection="0"/>
    <xf numFmtId="0" fontId="42" fillId="50" borderId="0" applyNumberFormat="0" applyBorder="0" applyAlignment="0" applyProtection="0"/>
    <xf numFmtId="0" fontId="42" fillId="51" borderId="0" applyNumberFormat="0" applyBorder="0" applyAlignment="0" applyProtection="0"/>
    <xf numFmtId="0" fontId="43" fillId="52" borderId="0" applyNumberFormat="0" applyBorder="0" applyAlignment="0" applyProtection="0"/>
    <xf numFmtId="0" fontId="43" fillId="53" borderId="0" applyNumberFormat="0" applyBorder="0" applyAlignment="0" applyProtection="0"/>
    <xf numFmtId="0" fontId="42" fillId="54" borderId="0" applyNumberFormat="0" applyBorder="0" applyAlignment="0" applyProtection="0"/>
    <xf numFmtId="0" fontId="42" fillId="55" borderId="0" applyNumberFormat="0" applyBorder="0" applyAlignment="0" applyProtection="0"/>
    <xf numFmtId="0" fontId="43" fillId="56" borderId="0" applyNumberFormat="0" applyBorder="0" applyAlignment="0" applyProtection="0"/>
    <xf numFmtId="0" fontId="43" fillId="57" borderId="0" applyNumberFormat="0" applyBorder="0" applyAlignment="0" applyProtection="0"/>
    <xf numFmtId="0" fontId="42" fillId="58" borderId="0" applyNumberFormat="0" applyBorder="0" applyAlignment="0" applyProtection="0"/>
    <xf numFmtId="0" fontId="42" fillId="59" borderId="0" applyNumberFormat="0" applyBorder="0" applyAlignment="0" applyProtection="0"/>
    <xf numFmtId="0" fontId="43" fillId="60" borderId="0" applyNumberFormat="0" applyBorder="0" applyAlignment="0" applyProtection="0"/>
    <xf numFmtId="0" fontId="43" fillId="61" borderId="0" applyNumberFormat="0" applyBorder="0" applyAlignment="0" applyProtection="0"/>
    <xf numFmtId="0" fontId="42" fillId="62" borderId="0" applyNumberFormat="0" applyBorder="0" applyAlignment="0" applyProtection="0"/>
    <xf numFmtId="0" fontId="42" fillId="63" borderId="0" applyNumberFormat="0" applyBorder="0" applyAlignment="0" applyProtection="0"/>
    <xf numFmtId="0" fontId="43" fillId="64" borderId="0" applyNumberFormat="0" applyBorder="0" applyAlignment="0" applyProtection="0"/>
    <xf numFmtId="0" fontId="42" fillId="0" borderId="0"/>
    <xf numFmtId="0" fontId="158" fillId="0" borderId="0" applyNumberFormat="0" applyFill="0" applyBorder="0" applyAlignment="0" applyProtection="0"/>
    <xf numFmtId="0" fontId="42" fillId="0" borderId="0"/>
    <xf numFmtId="0" fontId="42" fillId="0" borderId="0"/>
    <xf numFmtId="0" fontId="42" fillId="0" borderId="0"/>
    <xf numFmtId="43" fontId="42" fillId="0" borderId="0" applyFont="0" applyFill="0" applyBorder="0" applyAlignment="0" applyProtection="0"/>
    <xf numFmtId="180" fontId="2" fillId="0" borderId="0" applyFont="0" applyFill="0" applyBorder="0" applyAlignment="0" applyProtection="0"/>
    <xf numFmtId="0" fontId="160" fillId="0" borderId="0" applyNumberForma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202" fontId="9"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164" fontId="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4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161" fillId="0" borderId="0"/>
    <xf numFmtId="0" fontId="162" fillId="0" borderId="0"/>
    <xf numFmtId="0" fontId="2" fillId="0" borderId="0"/>
    <xf numFmtId="0" fontId="2" fillId="0" borderId="0"/>
    <xf numFmtId="0" fontId="161" fillId="0" borderId="0"/>
    <xf numFmtId="0" fontId="9" fillId="0" borderId="0"/>
    <xf numFmtId="0" fontId="16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2" fillId="0" borderId="0"/>
    <xf numFmtId="0" fontId="42" fillId="0" borderId="0"/>
    <xf numFmtId="0" fontId="42" fillId="0" borderId="0"/>
    <xf numFmtId="0" fontId="2" fillId="0" borderId="0"/>
    <xf numFmtId="0" fontId="2" fillId="0" borderId="0"/>
    <xf numFmtId="0" fontId="42" fillId="0" borderId="0"/>
    <xf numFmtId="0" fontId="4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161" fillId="0" borderId="0"/>
    <xf numFmtId="0" fontId="9" fillId="0" borderId="0"/>
    <xf numFmtId="0" fontId="9" fillId="0" borderId="0"/>
    <xf numFmtId="0" fontId="42" fillId="0" borderId="0"/>
    <xf numFmtId="0" fontId="42" fillId="0" borderId="0"/>
    <xf numFmtId="0" fontId="4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42" fillId="0" borderId="0"/>
    <xf numFmtId="0" fontId="42" fillId="0" borderId="0"/>
    <xf numFmtId="0" fontId="42" fillId="0" borderId="0"/>
    <xf numFmtId="0" fontId="42" fillId="0" borderId="0"/>
    <xf numFmtId="0" fontId="42" fillId="0" borderId="0"/>
    <xf numFmtId="0" fontId="2" fillId="0" borderId="0"/>
    <xf numFmtId="0" fontId="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9" fillId="0" borderId="0"/>
    <xf numFmtId="0" fontId="42" fillId="0" borderId="0"/>
    <xf numFmtId="0" fontId="42" fillId="0" borderId="0"/>
    <xf numFmtId="0" fontId="42" fillId="0" borderId="0"/>
    <xf numFmtId="0" fontId="42" fillId="0" borderId="0"/>
    <xf numFmtId="0" fontId="42" fillId="0" borderId="0"/>
    <xf numFmtId="0" fontId="42" fillId="0" borderId="0"/>
    <xf numFmtId="0" fontId="9"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9" fillId="0" borderId="0"/>
    <xf numFmtId="0" fontId="2" fillId="0" borderId="0"/>
    <xf numFmtId="0" fontId="2" fillId="0" borderId="0"/>
    <xf numFmtId="0" fontId="9"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43" fontId="42" fillId="0" borderId="0" applyFont="0" applyFill="0" applyBorder="0" applyAlignment="0" applyProtection="0"/>
    <xf numFmtId="180" fontId="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2" fillId="0" borderId="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2" fillId="0" borderId="0"/>
    <xf numFmtId="0" fontId="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9" fontId="42" fillId="0" borderId="0" applyFont="0" applyFill="0" applyBorder="0" applyAlignment="0" applyProtection="0"/>
    <xf numFmtId="9" fontId="4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cellStyleXfs>
  <cellXfs count="2435">
    <xf numFmtId="174" fontId="0" fillId="0" borderId="0" xfId="0"/>
    <xf numFmtId="174" fontId="42" fillId="0" borderId="0" xfId="388" applyFont="1"/>
    <xf numFmtId="174" fontId="42" fillId="0" borderId="0" xfId="388" applyFont="1" applyFill="1" applyBorder="1"/>
    <xf numFmtId="174" fontId="42" fillId="0" borderId="0" xfId="388" applyNumberFormat="1" applyFont="1"/>
    <xf numFmtId="4" fontId="27" fillId="0" borderId="11" xfId="398" applyNumberFormat="1" applyFont="1" applyFill="1" applyBorder="1" applyAlignment="1">
      <alignment horizontal="right" vertical="justify" wrapText="1"/>
    </xf>
    <xf numFmtId="4" fontId="27" fillId="0" borderId="12" xfId="398" applyNumberFormat="1" applyFont="1" applyFill="1" applyBorder="1" applyAlignment="1">
      <alignment horizontal="right" vertical="justify" wrapText="1"/>
    </xf>
    <xf numFmtId="174" fontId="48" fillId="0" borderId="0" xfId="347" applyFont="1"/>
    <xf numFmtId="167" fontId="6" fillId="0" borderId="0" xfId="336" applyNumberFormat="1" applyFont="1" applyFill="1" applyBorder="1"/>
    <xf numFmtId="167" fontId="6" fillId="0" borderId="0" xfId="336" applyNumberFormat="1" applyFont="1" applyFill="1" applyBorder="1" applyAlignment="1">
      <alignment horizontal="right"/>
    </xf>
    <xf numFmtId="43" fontId="6" fillId="0" borderId="0" xfId="336" applyFont="1" applyFill="1" applyBorder="1"/>
    <xf numFmtId="167" fontId="0" fillId="0" borderId="0" xfId="0" applyNumberFormat="1"/>
    <xf numFmtId="174" fontId="47" fillId="0" borderId="0" xfId="0" applyNumberFormat="1" applyFont="1"/>
    <xf numFmtId="10" fontId="0" fillId="0" borderId="0" xfId="0" applyNumberFormat="1"/>
    <xf numFmtId="43" fontId="0" fillId="0" borderId="0" xfId="0" applyNumberFormat="1" applyBorder="1"/>
    <xf numFmtId="10" fontId="0" fillId="0" borderId="0" xfId="0" applyNumberFormat="1" applyBorder="1"/>
    <xf numFmtId="174" fontId="49" fillId="0" borderId="0" xfId="0" applyFont="1" applyFill="1" applyBorder="1" applyAlignment="1">
      <alignment horizontal="center" wrapText="1"/>
    </xf>
    <xf numFmtId="174" fontId="0" fillId="0" borderId="0" xfId="0" applyBorder="1"/>
    <xf numFmtId="43" fontId="0" fillId="0" borderId="0" xfId="0" applyNumberFormat="1"/>
    <xf numFmtId="3" fontId="50" fillId="0" borderId="0" xfId="0" applyNumberFormat="1" applyFont="1" applyFill="1" applyBorder="1" applyAlignment="1" applyProtection="1"/>
    <xf numFmtId="1" fontId="0" fillId="0" borderId="0" xfId="0" applyNumberFormat="1" applyFill="1"/>
    <xf numFmtId="1" fontId="50" fillId="0" borderId="0" xfId="0" applyNumberFormat="1" applyFont="1" applyFill="1" applyBorder="1" applyAlignment="1" applyProtection="1"/>
    <xf numFmtId="1" fontId="0" fillId="0" borderId="0" xfId="0" applyNumberFormat="1"/>
    <xf numFmtId="4" fontId="0" fillId="0" borderId="0" xfId="0" applyNumberFormat="1"/>
    <xf numFmtId="174" fontId="50" fillId="0" borderId="0" xfId="0" applyNumberFormat="1" applyFont="1" applyFill="1"/>
    <xf numFmtId="174" fontId="52" fillId="0" borderId="0" xfId="0" applyNumberFormat="1" applyFont="1"/>
    <xf numFmtId="174" fontId="0" fillId="0" borderId="0" xfId="0" applyNumberFormat="1" applyBorder="1" applyAlignment="1">
      <alignment horizontal="left"/>
    </xf>
    <xf numFmtId="174" fontId="53" fillId="0" borderId="0" xfId="0" applyNumberFormat="1" applyFont="1" applyBorder="1" applyAlignment="1">
      <alignment horizontal="left"/>
    </xf>
    <xf numFmtId="168" fontId="0" fillId="0" borderId="0" xfId="0" applyNumberFormat="1" applyBorder="1" applyAlignment="1">
      <alignment horizontal="left"/>
    </xf>
    <xf numFmtId="43" fontId="0" fillId="0" borderId="0" xfId="0" applyNumberFormat="1" applyFill="1" applyBorder="1"/>
    <xf numFmtId="43" fontId="0" fillId="0" borderId="0" xfId="0" applyNumberFormat="1" applyFill="1"/>
    <xf numFmtId="174" fontId="0" fillId="0" borderId="0" xfId="0" applyNumberFormat="1"/>
    <xf numFmtId="174" fontId="0" fillId="0" borderId="0" xfId="0" applyFill="1"/>
    <xf numFmtId="174" fontId="0" fillId="0" borderId="0" xfId="0" applyFill="1" applyBorder="1"/>
    <xf numFmtId="43" fontId="32" fillId="0" borderId="0" xfId="328" applyFont="1"/>
    <xf numFmtId="43" fontId="32" fillId="0" borderId="0" xfId="328" applyFont="1" applyAlignment="1">
      <alignment horizontal="right"/>
    </xf>
    <xf numFmtId="174" fontId="0" fillId="0" borderId="0" xfId="0" applyNumberFormat="1" applyAlignment="1">
      <alignment horizontal="right"/>
    </xf>
    <xf numFmtId="174" fontId="0" fillId="0" borderId="0" xfId="0" applyAlignment="1">
      <alignment horizontal="right"/>
    </xf>
    <xf numFmtId="174" fontId="0" fillId="0" borderId="0" xfId="0" applyNumberFormat="1" applyFill="1"/>
    <xf numFmtId="174" fontId="0" fillId="0" borderId="0" xfId="0" applyFont="1"/>
    <xf numFmtId="174" fontId="50" fillId="0" borderId="0" xfId="0" applyFont="1"/>
    <xf numFmtId="10" fontId="42" fillId="0" borderId="0" xfId="551" applyNumberFormat="1" applyFont="1"/>
    <xf numFmtId="167" fontId="42" fillId="0" borderId="0" xfId="323" applyNumberFormat="1" applyFont="1"/>
    <xf numFmtId="174" fontId="46" fillId="0" borderId="0" xfId="0" applyFont="1"/>
    <xf numFmtId="174" fontId="58" fillId="0" borderId="0" xfId="0" applyNumberFormat="1" applyFont="1" applyAlignment="1">
      <alignment horizontal="left" wrapText="1"/>
    </xf>
    <xf numFmtId="174" fontId="45" fillId="0" borderId="0" xfId="0" applyFont="1" applyFill="1" applyBorder="1"/>
    <xf numFmtId="174" fontId="43" fillId="0" borderId="0" xfId="0" applyFont="1"/>
    <xf numFmtId="174" fontId="43" fillId="0" borderId="0" xfId="0" applyFont="1" applyFill="1" applyBorder="1"/>
    <xf numFmtId="43" fontId="43" fillId="0" borderId="0" xfId="0" applyNumberFormat="1" applyFont="1" applyFill="1" applyBorder="1"/>
    <xf numFmtId="174" fontId="43" fillId="0" borderId="0" xfId="0" applyFont="1" applyFill="1" applyBorder="1" applyAlignment="1"/>
    <xf numFmtId="174" fontId="0" fillId="0" borderId="0" xfId="0" applyFill="1" applyBorder="1" applyAlignment="1"/>
    <xf numFmtId="173" fontId="42" fillId="0" borderId="0" xfId="323" applyNumberFormat="1" applyFont="1" applyFill="1"/>
    <xf numFmtId="43" fontId="42" fillId="0" borderId="0" xfId="323" applyFont="1" applyFill="1"/>
    <xf numFmtId="174" fontId="50" fillId="0" borderId="0" xfId="0" applyNumberFormat="1" applyFont="1" applyFill="1" applyBorder="1" applyAlignment="1" applyProtection="1"/>
    <xf numFmtId="3" fontId="50" fillId="0" borderId="13" xfId="0" applyNumberFormat="1" applyFont="1" applyFill="1" applyBorder="1" applyAlignment="1" applyProtection="1"/>
    <xf numFmtId="167" fontId="46" fillId="25" borderId="13" xfId="0" applyNumberFormat="1" applyFont="1" applyFill="1" applyBorder="1"/>
    <xf numFmtId="43" fontId="42" fillId="0" borderId="0" xfId="323" applyFont="1" applyBorder="1"/>
    <xf numFmtId="174" fontId="62" fillId="0" borderId="0" xfId="0" applyFont="1" applyBorder="1" applyAlignment="1">
      <alignment vertical="top" wrapText="1"/>
    </xf>
    <xf numFmtId="174" fontId="62" fillId="0" borderId="0" xfId="0" applyFont="1" applyBorder="1" applyAlignment="1">
      <alignment vertical="top"/>
    </xf>
    <xf numFmtId="174" fontId="48" fillId="0" borderId="0" xfId="347" applyFont="1" applyBorder="1"/>
    <xf numFmtId="43" fontId="0" fillId="26" borderId="0" xfId="0" applyNumberFormat="1" applyFill="1"/>
    <xf numFmtId="174" fontId="0" fillId="26" borderId="0" xfId="0" applyFill="1"/>
    <xf numFmtId="174" fontId="0" fillId="26" borderId="0" xfId="0" applyNumberFormat="1" applyFill="1" applyBorder="1"/>
    <xf numFmtId="43" fontId="2" fillId="26" borderId="0" xfId="0" applyNumberFormat="1" applyFont="1" applyFill="1" applyBorder="1"/>
    <xf numFmtId="174" fontId="58" fillId="26" borderId="0" xfId="0" applyFont="1" applyFill="1"/>
    <xf numFmtId="174" fontId="0" fillId="26" borderId="0" xfId="0" applyFill="1" applyBorder="1"/>
    <xf numFmtId="43" fontId="0" fillId="26" borderId="0" xfId="0" applyNumberFormat="1" applyFill="1" applyBorder="1"/>
    <xf numFmtId="174" fontId="42" fillId="0" borderId="0" xfId="442" applyFont="1"/>
    <xf numFmtId="174" fontId="0" fillId="0" borderId="0" xfId="0"/>
    <xf numFmtId="174" fontId="0" fillId="0" borderId="0" xfId="0" applyNumberFormat="1" applyBorder="1" applyAlignment="1">
      <alignment horizontal="right"/>
    </xf>
    <xf numFmtId="43" fontId="32" fillId="0" borderId="0" xfId="328" applyFont="1" applyBorder="1"/>
    <xf numFmtId="174" fontId="50" fillId="0" borderId="0" xfId="0" applyFont="1" applyBorder="1"/>
    <xf numFmtId="174" fontId="42" fillId="0" borderId="0" xfId="446" applyFont="1"/>
    <xf numFmtId="174" fontId="42" fillId="0" borderId="0" xfId="446" applyFont="1" applyAlignment="1"/>
    <xf numFmtId="173" fontId="3" fillId="0" borderId="0" xfId="323" applyNumberFormat="1" applyFont="1" applyBorder="1"/>
    <xf numFmtId="174" fontId="42" fillId="0" borderId="0" xfId="446" applyFont="1" applyBorder="1"/>
    <xf numFmtId="174" fontId="42" fillId="0" borderId="0" xfId="450" applyFont="1"/>
    <xf numFmtId="172" fontId="0" fillId="0" borderId="0" xfId="0" applyNumberFormat="1" applyFill="1" applyBorder="1"/>
    <xf numFmtId="9" fontId="58" fillId="0" borderId="0" xfId="0" applyNumberFormat="1" applyFont="1"/>
    <xf numFmtId="172" fontId="58" fillId="0" borderId="0" xfId="0" applyNumberFormat="1" applyFont="1" applyFill="1" applyBorder="1" applyAlignment="1">
      <alignment horizontal="left" indent="1"/>
    </xf>
    <xf numFmtId="171" fontId="0" fillId="0" borderId="0" xfId="0" applyNumberFormat="1"/>
    <xf numFmtId="49" fontId="29" fillId="0" borderId="0" xfId="361" applyNumberFormat="1" applyFont="1" applyFill="1" applyBorder="1" applyAlignment="1">
      <alignment vertical="center" wrapText="1"/>
    </xf>
    <xf numFmtId="174" fontId="0" fillId="0" borderId="0" xfId="0" applyBorder="1"/>
    <xf numFmtId="174" fontId="0" fillId="0" borderId="0" xfId="0" applyNumberFormat="1" applyBorder="1"/>
    <xf numFmtId="174" fontId="0" fillId="0" borderId="0" xfId="0" applyNumberFormat="1"/>
    <xf numFmtId="174" fontId="50" fillId="26" borderId="0" xfId="0" applyFont="1" applyFill="1" applyBorder="1"/>
    <xf numFmtId="43" fontId="50" fillId="26" borderId="0" xfId="0" applyNumberFormat="1" applyFont="1" applyFill="1" applyBorder="1"/>
    <xf numFmtId="43" fontId="50" fillId="26" borderId="0" xfId="0" applyNumberFormat="1" applyFont="1" applyFill="1"/>
    <xf numFmtId="174" fontId="0" fillId="26" borderId="0" xfId="0" applyNumberFormat="1" applyFill="1"/>
    <xf numFmtId="43" fontId="46" fillId="25" borderId="13" xfId="0" applyNumberFormat="1" applyFont="1" applyFill="1" applyBorder="1" applyAlignment="1">
      <alignment horizontal="center" vertical="center" wrapText="1"/>
    </xf>
    <xf numFmtId="43" fontId="46" fillId="25" borderId="13" xfId="0" applyNumberFormat="1" applyFont="1" applyFill="1" applyBorder="1" applyAlignment="1">
      <alignment horizontal="center"/>
    </xf>
    <xf numFmtId="167" fontId="62" fillId="0" borderId="0" xfId="323" applyNumberFormat="1" applyFont="1" applyBorder="1" applyAlignment="1">
      <alignment vertical="top" wrapText="1"/>
    </xf>
    <xf numFmtId="174" fontId="42" fillId="0" borderId="0" xfId="450" applyFont="1" applyBorder="1"/>
    <xf numFmtId="174" fontId="42" fillId="0" borderId="0" xfId="450" applyFont="1" applyBorder="1" applyAlignment="1"/>
    <xf numFmtId="174" fontId="56" fillId="0" borderId="0" xfId="0" applyNumberFormat="1" applyFont="1" applyBorder="1"/>
    <xf numFmtId="174" fontId="0" fillId="0" borderId="0" xfId="0" applyNumberFormat="1" applyFont="1"/>
    <xf numFmtId="174" fontId="67" fillId="26" borderId="0" xfId="0" applyFont="1" applyFill="1" applyBorder="1" applyAlignment="1">
      <alignment vertical="center" wrapText="1"/>
    </xf>
    <xf numFmtId="174" fontId="0" fillId="0" borderId="0" xfId="0" applyNumberFormat="1" applyFill="1" applyBorder="1"/>
    <xf numFmtId="174" fontId="71" fillId="0" borderId="0" xfId="0" applyFont="1"/>
    <xf numFmtId="174" fontId="42" fillId="0" borderId="0" xfId="391" applyFont="1"/>
    <xf numFmtId="174" fontId="72" fillId="0" borderId="0" xfId="391" applyFont="1" applyAlignment="1">
      <alignment horizontal="center"/>
    </xf>
    <xf numFmtId="43" fontId="42" fillId="0" borderId="0" xfId="442" applyNumberFormat="1" applyFont="1"/>
    <xf numFmtId="2" fontId="0" fillId="0" borderId="0" xfId="0" applyNumberFormat="1"/>
    <xf numFmtId="174" fontId="73" fillId="28" borderId="0" xfId="0" applyFont="1" applyFill="1" applyBorder="1" applyAlignment="1">
      <alignment horizontal="center" vertical="top" wrapText="1"/>
    </xf>
    <xf numFmtId="10" fontId="42" fillId="0" borderId="0" xfId="446" applyNumberFormat="1" applyFont="1"/>
    <xf numFmtId="174" fontId="50" fillId="26" borderId="0" xfId="0" applyNumberFormat="1" applyFont="1" applyFill="1" applyBorder="1"/>
    <xf numFmtId="49" fontId="38" fillId="0" borderId="0" xfId="361" applyNumberFormat="1" applyFont="1" applyFill="1" applyBorder="1" applyAlignment="1">
      <alignment vertical="center" wrapText="1"/>
    </xf>
    <xf numFmtId="174" fontId="50" fillId="0" borderId="0" xfId="0" applyNumberFormat="1" applyFont="1" applyBorder="1"/>
    <xf numFmtId="43" fontId="63" fillId="25" borderId="13" xfId="0" applyNumberFormat="1" applyFont="1" applyFill="1" applyBorder="1" applyAlignment="1">
      <alignment horizontal="center" vertical="center" wrapText="1"/>
    </xf>
    <xf numFmtId="3" fontId="48" fillId="26" borderId="13" xfId="0" applyNumberFormat="1" applyFont="1" applyFill="1" applyBorder="1" applyAlignment="1" applyProtection="1"/>
    <xf numFmtId="10" fontId="0" fillId="26" borderId="0" xfId="0" applyNumberFormat="1" applyFill="1"/>
    <xf numFmtId="179" fontId="48" fillId="26" borderId="13" xfId="0" applyNumberFormat="1" applyFont="1" applyFill="1" applyBorder="1" applyAlignment="1" applyProtection="1"/>
    <xf numFmtId="174" fontId="0" fillId="0" borderId="0" xfId="0" applyAlignment="1">
      <alignment vertical="center"/>
    </xf>
    <xf numFmtId="174" fontId="56" fillId="0" borderId="0" xfId="0" applyFont="1"/>
    <xf numFmtId="174" fontId="69" fillId="0" borderId="0" xfId="0" applyNumberFormat="1" applyFont="1" applyBorder="1" applyAlignment="1">
      <alignment vertical="top" wrapText="1"/>
    </xf>
    <xf numFmtId="43" fontId="63" fillId="25" borderId="13" xfId="0" applyNumberFormat="1" applyFont="1" applyFill="1" applyBorder="1" applyAlignment="1">
      <alignment horizontal="center"/>
    </xf>
    <xf numFmtId="0" fontId="50" fillId="0" borderId="0" xfId="0" applyNumberFormat="1" applyFont="1" applyFill="1" applyBorder="1" applyAlignment="1" applyProtection="1"/>
    <xf numFmtId="174" fontId="48" fillId="0" borderId="0" xfId="0" applyNumberFormat="1" applyFont="1" applyFill="1" applyBorder="1" applyAlignment="1" applyProtection="1"/>
    <xf numFmtId="180" fontId="0" fillId="0" borderId="0" xfId="0" applyNumberFormat="1" applyFill="1" applyBorder="1"/>
    <xf numFmtId="174" fontId="74" fillId="0" borderId="0" xfId="0" applyFont="1"/>
    <xf numFmtId="174" fontId="74" fillId="0" borderId="0" xfId="0" applyFont="1" applyAlignment="1">
      <alignment horizontal="left" vertical="center"/>
    </xf>
    <xf numFmtId="174" fontId="64" fillId="32" borderId="0" xfId="0" applyFont="1" applyFill="1" applyBorder="1" applyAlignment="1">
      <alignment vertical="center" wrapText="1"/>
    </xf>
    <xf numFmtId="183" fontId="0" fillId="0" borderId="0" xfId="0" applyNumberFormat="1"/>
    <xf numFmtId="49" fontId="56" fillId="0" borderId="0" xfId="0" applyNumberFormat="1" applyFont="1"/>
    <xf numFmtId="3" fontId="48" fillId="0" borderId="0" xfId="0" applyNumberFormat="1" applyFont="1" applyFill="1" applyBorder="1" applyAlignment="1" applyProtection="1"/>
    <xf numFmtId="174" fontId="74" fillId="0" borderId="0" xfId="0" applyNumberFormat="1" applyFont="1" applyBorder="1"/>
    <xf numFmtId="43" fontId="0" fillId="0" borderId="0" xfId="0" applyNumberFormat="1" applyFont="1" applyBorder="1" applyAlignment="1">
      <alignment horizontal="left"/>
    </xf>
    <xf numFmtId="10" fontId="42" fillId="0" borderId="0" xfId="551" applyNumberFormat="1" applyFont="1" applyBorder="1"/>
    <xf numFmtId="174" fontId="74" fillId="0" borderId="0" xfId="0" applyFont="1" applyAlignment="1">
      <alignment horizontal="center" vertical="center"/>
    </xf>
    <xf numFmtId="174" fontId="0" fillId="0" borderId="0" xfId="0" applyAlignment="1">
      <alignment horizontal="center" vertical="center"/>
    </xf>
    <xf numFmtId="174" fontId="0" fillId="0" borderId="0" xfId="0" applyFill="1" applyBorder="1" applyAlignment="1">
      <alignment horizontal="center" vertical="center"/>
    </xf>
    <xf numFmtId="174" fontId="76" fillId="26" borderId="0" xfId="0" applyFont="1" applyFill="1" applyBorder="1" applyAlignment="1">
      <alignment horizontal="center" vertical="center" wrapText="1"/>
    </xf>
    <xf numFmtId="172" fontId="0" fillId="0" borderId="0" xfId="0" applyNumberFormat="1" applyFill="1" applyBorder="1" applyAlignment="1">
      <alignment vertical="center"/>
    </xf>
    <xf numFmtId="167" fontId="56" fillId="0" borderId="0" xfId="323" applyNumberFormat="1" applyFont="1" applyFill="1" applyBorder="1" applyAlignment="1">
      <alignment horizontal="center"/>
    </xf>
    <xf numFmtId="10" fontId="0" fillId="0" borderId="0" xfId="551" applyNumberFormat="1" applyFont="1"/>
    <xf numFmtId="9" fontId="0" fillId="0" borderId="0" xfId="551" applyFont="1" applyFill="1" applyBorder="1"/>
    <xf numFmtId="10" fontId="0" fillId="0" borderId="0" xfId="551" applyNumberFormat="1" applyFont="1" applyFill="1" applyBorder="1"/>
    <xf numFmtId="9" fontId="0" fillId="0" borderId="0" xfId="551" applyNumberFormat="1" applyFont="1" applyFill="1" applyBorder="1"/>
    <xf numFmtId="9" fontId="0" fillId="26" borderId="0" xfId="551" applyFont="1" applyFill="1"/>
    <xf numFmtId="174" fontId="0" fillId="0" borderId="0" xfId="0" applyBorder="1" applyAlignment="1">
      <alignment vertical="center"/>
    </xf>
    <xf numFmtId="0" fontId="42" fillId="0" borderId="0" xfId="579"/>
    <xf numFmtId="43" fontId="42" fillId="0" borderId="0" xfId="579" applyNumberFormat="1"/>
    <xf numFmtId="43" fontId="0" fillId="0" borderId="0" xfId="323" applyFont="1"/>
    <xf numFmtId="174" fontId="0" fillId="0" borderId="0" xfId="0" applyFont="1" applyBorder="1"/>
    <xf numFmtId="17" fontId="83" fillId="0" borderId="0" xfId="0" applyNumberFormat="1" applyFont="1" applyFill="1" applyBorder="1" applyAlignment="1">
      <alignment horizontal="center"/>
    </xf>
    <xf numFmtId="176" fontId="42" fillId="0" borderId="0" xfId="551" applyNumberFormat="1" applyFont="1"/>
    <xf numFmtId="171" fontId="0" fillId="0" borderId="0" xfId="551" applyNumberFormat="1" applyFont="1"/>
    <xf numFmtId="10" fontId="83" fillId="0" borderId="0" xfId="551" applyNumberFormat="1" applyFont="1" applyFill="1" applyBorder="1" applyAlignment="1">
      <alignment horizontal="center"/>
    </xf>
    <xf numFmtId="174" fontId="82" fillId="26" borderId="0" xfId="0" applyFont="1" applyFill="1" applyBorder="1" applyAlignment="1">
      <alignment horizontal="center" vertical="top" wrapText="1"/>
    </xf>
    <xf numFmtId="49" fontId="47" fillId="0" borderId="0" xfId="0" applyNumberFormat="1" applyFont="1" applyFill="1" applyBorder="1" applyAlignment="1">
      <alignment horizontal="center" vertical="center" wrapText="1"/>
    </xf>
    <xf numFmtId="174" fontId="76" fillId="0" borderId="0" xfId="0" applyFont="1" applyFill="1" applyBorder="1" applyAlignment="1">
      <alignment horizontal="center" vertical="center" wrapText="1"/>
    </xf>
    <xf numFmtId="174" fontId="64" fillId="0" borderId="0" xfId="0" applyFont="1" applyFill="1" applyBorder="1" applyAlignment="1">
      <alignment vertical="center" wrapText="1"/>
    </xf>
    <xf numFmtId="174" fontId="79" fillId="0" borderId="0" xfId="0" applyFont="1" applyFill="1" applyBorder="1" applyAlignment="1">
      <alignment horizontal="center" vertical="center" wrapText="1"/>
    </xf>
    <xf numFmtId="174" fontId="66" fillId="0" borderId="0" xfId="0" applyFont="1" applyFill="1" applyBorder="1" applyAlignment="1">
      <alignment horizontal="center" vertical="center" wrapText="1"/>
    </xf>
    <xf numFmtId="174" fontId="0" fillId="26" borderId="0" xfId="0" applyFill="1" applyAlignment="1"/>
    <xf numFmtId="174" fontId="76" fillId="27" borderId="0" xfId="0" applyFont="1" applyFill="1" applyBorder="1" applyAlignment="1">
      <alignment horizontal="center" vertical="center" wrapText="1"/>
    </xf>
    <xf numFmtId="174" fontId="0" fillId="29" borderId="0" xfId="0" applyFill="1"/>
    <xf numFmtId="174" fontId="89" fillId="0" borderId="0" xfId="0" applyFont="1"/>
    <xf numFmtId="174" fontId="0" fillId="0" borderId="0" xfId="0" applyFill="1" applyBorder="1" applyAlignment="1">
      <alignment horizontal="center"/>
    </xf>
    <xf numFmtId="174" fontId="73" fillId="0" borderId="0" xfId="0" applyFont="1" applyFill="1" applyBorder="1" applyAlignment="1">
      <alignment horizontal="center" vertical="center" wrapText="1"/>
    </xf>
    <xf numFmtId="43" fontId="32" fillId="0" borderId="0" xfId="328" applyFont="1" applyFill="1" applyBorder="1" applyAlignment="1">
      <alignment horizontal="right"/>
    </xf>
    <xf numFmtId="43" fontId="32" fillId="0" borderId="0" xfId="328" applyFont="1" applyFill="1" applyBorder="1"/>
    <xf numFmtId="0" fontId="61" fillId="0" borderId="0" xfId="0" applyNumberFormat="1" applyFont="1" applyFill="1" applyBorder="1" applyAlignment="1">
      <alignment horizontal="center" vertical="center" wrapText="1"/>
    </xf>
    <xf numFmtId="0" fontId="61" fillId="0" borderId="0" xfId="0" applyNumberFormat="1" applyFont="1" applyFill="1" applyBorder="1" applyAlignment="1">
      <alignment horizontal="center" vertical="center"/>
    </xf>
    <xf numFmtId="49" fontId="63" fillId="0" borderId="0" xfId="0" applyNumberFormat="1" applyFont="1" applyFill="1" applyBorder="1" applyAlignment="1">
      <alignment horizontal="center" vertical="center" wrapText="1"/>
    </xf>
    <xf numFmtId="43" fontId="0" fillId="0" borderId="0" xfId="0" applyNumberFormat="1" applyBorder="1" applyAlignment="1">
      <alignment horizontal="left" indent="1"/>
    </xf>
    <xf numFmtId="43" fontId="63" fillId="25" borderId="16" xfId="0" applyNumberFormat="1" applyFont="1" applyFill="1" applyBorder="1" applyAlignment="1">
      <alignment horizontal="center" vertical="center" wrapText="1"/>
    </xf>
    <xf numFmtId="174" fontId="0" fillId="0" borderId="0" xfId="0" applyAlignment="1">
      <alignment horizontal="left"/>
    </xf>
    <xf numFmtId="41" fontId="0" fillId="0" borderId="0" xfId="0" applyNumberFormat="1"/>
    <xf numFmtId="10" fontId="0" fillId="0" borderId="0" xfId="0" applyNumberFormat="1" applyBorder="1" applyAlignment="1">
      <alignment vertical="center"/>
    </xf>
    <xf numFmtId="174" fontId="47" fillId="0" borderId="0" xfId="0" applyNumberFormat="1" applyFont="1" applyAlignment="1">
      <alignment horizontal="center"/>
    </xf>
    <xf numFmtId="43" fontId="0" fillId="0" borderId="0" xfId="0" applyNumberFormat="1" applyAlignment="1">
      <alignment vertical="center"/>
    </xf>
    <xf numFmtId="0" fontId="92" fillId="0" borderId="0" xfId="626" applyFont="1"/>
    <xf numFmtId="171" fontId="92" fillId="0" borderId="0" xfId="626" applyNumberFormat="1" applyFont="1"/>
    <xf numFmtId="171" fontId="0" fillId="0" borderId="0" xfId="551" applyNumberFormat="1" applyFont="1" applyFill="1" applyBorder="1"/>
    <xf numFmtId="174" fontId="0" fillId="0" borderId="13" xfId="0" applyBorder="1"/>
    <xf numFmtId="9" fontId="0" fillId="0" borderId="0" xfId="551" applyFont="1"/>
    <xf numFmtId="174" fontId="0" fillId="0" borderId="0" xfId="0" applyAlignment="1"/>
    <xf numFmtId="10" fontId="0" fillId="32" borderId="0" xfId="0" applyNumberFormat="1" applyFill="1" applyBorder="1" applyAlignment="1">
      <alignment horizontal="right"/>
    </xf>
    <xf numFmtId="174" fontId="63" fillId="0" borderId="0" xfId="0" applyFont="1"/>
    <xf numFmtId="174" fontId="44" fillId="0" borderId="0" xfId="0" applyFont="1" applyFill="1" applyBorder="1" applyAlignment="1">
      <alignment horizontal="center" vertical="center" wrapText="1"/>
    </xf>
    <xf numFmtId="174" fontId="0" fillId="0" borderId="0" xfId="0" applyNumberFormat="1" applyFont="1" applyBorder="1"/>
    <xf numFmtId="0" fontId="0" fillId="0" borderId="0" xfId="579" applyFont="1"/>
    <xf numFmtId="43" fontId="102" fillId="0" borderId="13" xfId="607" applyFont="1" applyFill="1" applyBorder="1" applyAlignment="1">
      <alignment horizontal="right"/>
    </xf>
    <xf numFmtId="49" fontId="100" fillId="24" borderId="13" xfId="0" applyNumberFormat="1" applyFont="1" applyFill="1" applyBorder="1" applyAlignment="1">
      <alignment horizontal="center" vertical="center" wrapText="1"/>
    </xf>
    <xf numFmtId="174" fontId="103" fillId="24" borderId="13" xfId="0" applyFont="1" applyFill="1" applyBorder="1" applyAlignment="1">
      <alignment horizontal="center" vertical="center" wrapText="1"/>
    </xf>
    <xf numFmtId="181" fontId="103" fillId="24" borderId="13" xfId="0" applyNumberFormat="1" applyFont="1" applyFill="1" applyBorder="1" applyAlignment="1">
      <alignment horizontal="center" vertical="center" wrapText="1"/>
    </xf>
    <xf numFmtId="49" fontId="100" fillId="24" borderId="15" xfId="0" applyNumberFormat="1" applyFont="1" applyFill="1" applyBorder="1" applyAlignment="1">
      <alignment horizontal="center" vertical="center" wrapText="1"/>
    </xf>
    <xf numFmtId="174" fontId="103" fillId="24" borderId="13" xfId="0" applyFont="1" applyFill="1" applyBorder="1" applyAlignment="1">
      <alignment horizontal="left" vertical="center" wrapText="1"/>
    </xf>
    <xf numFmtId="181" fontId="103" fillId="24" borderId="13" xfId="0" applyNumberFormat="1" applyFont="1" applyFill="1" applyBorder="1" applyAlignment="1">
      <alignment horizontal="left" vertical="center" wrapText="1"/>
    </xf>
    <xf numFmtId="43" fontId="102" fillId="31" borderId="13" xfId="607" applyFont="1" applyFill="1" applyBorder="1" applyAlignment="1">
      <alignment horizontal="center" vertical="center"/>
    </xf>
    <xf numFmtId="49" fontId="100" fillId="31" borderId="13" xfId="0" applyNumberFormat="1" applyFont="1" applyFill="1" applyBorder="1" applyAlignment="1">
      <alignment horizontal="center" vertical="center" wrapText="1"/>
    </xf>
    <xf numFmtId="174" fontId="101" fillId="30" borderId="0" xfId="0" applyFont="1" applyFill="1" applyBorder="1" applyAlignment="1">
      <alignment vertical="center"/>
    </xf>
    <xf numFmtId="174" fontId="107" fillId="0" borderId="0" xfId="0" applyFont="1"/>
    <xf numFmtId="10" fontId="59" fillId="0" borderId="0" xfId="328" applyNumberFormat="1" applyFont="1" applyFill="1" applyBorder="1" applyAlignment="1">
      <alignment horizontal="center" vertical="center" wrapText="1"/>
    </xf>
    <xf numFmtId="3" fontId="68" fillId="0" borderId="0" xfId="0" applyNumberFormat="1" applyFont="1" applyFill="1" applyBorder="1"/>
    <xf numFmtId="174" fontId="68" fillId="0" borderId="0" xfId="0" applyNumberFormat="1" applyFont="1" applyFill="1" applyBorder="1" applyAlignment="1">
      <alignment horizontal="center" vertical="center" wrapText="1"/>
    </xf>
    <xf numFmtId="174" fontId="0" fillId="0" borderId="0" xfId="0" applyAlignment="1">
      <alignment horizontal="center"/>
    </xf>
    <xf numFmtId="171" fontId="0" fillId="26" borderId="0" xfId="551" applyNumberFormat="1" applyFont="1" applyFill="1"/>
    <xf numFmtId="186" fontId="0" fillId="26" borderId="0" xfId="0" applyNumberFormat="1" applyFill="1" applyAlignment="1"/>
    <xf numFmtId="186" fontId="0" fillId="26" borderId="0" xfId="0" applyNumberFormat="1" applyFill="1"/>
    <xf numFmtId="2" fontId="0" fillId="26" borderId="0" xfId="0" applyNumberFormat="1" applyFill="1"/>
    <xf numFmtId="164" fontId="0" fillId="26" borderId="0" xfId="0" applyNumberFormat="1" applyFill="1" applyAlignment="1"/>
    <xf numFmtId="164" fontId="0" fillId="26" borderId="0" xfId="551" applyNumberFormat="1" applyFont="1" applyFill="1" applyAlignment="1"/>
    <xf numFmtId="2" fontId="0" fillId="26" borderId="0" xfId="551" applyNumberFormat="1" applyFont="1" applyFill="1"/>
    <xf numFmtId="9" fontId="0" fillId="26" borderId="0" xfId="551" applyFont="1" applyFill="1" applyAlignment="1"/>
    <xf numFmtId="188" fontId="0" fillId="26" borderId="0" xfId="0" applyNumberFormat="1" applyFill="1"/>
    <xf numFmtId="188" fontId="0" fillId="26" borderId="0" xfId="0" applyNumberFormat="1" applyFill="1" applyBorder="1"/>
    <xf numFmtId="174" fontId="58" fillId="26" borderId="0" xfId="0" applyFont="1" applyFill="1" applyBorder="1"/>
    <xf numFmtId="3" fontId="77" fillId="26" borderId="0" xfId="328" applyNumberFormat="1" applyFont="1" applyFill="1" applyBorder="1" applyAlignment="1">
      <alignment horizontal="right" vertical="center"/>
    </xf>
    <xf numFmtId="174" fontId="48" fillId="26" borderId="0" xfId="0" applyNumberFormat="1" applyFont="1" applyFill="1" applyBorder="1" applyAlignment="1">
      <alignment horizontal="center" vertical="center" wrapText="1"/>
    </xf>
    <xf numFmtId="3" fontId="88" fillId="26" borderId="0" xfId="325" applyNumberFormat="1" applyFont="1" applyFill="1" applyBorder="1" applyAlignment="1">
      <alignment horizontal="right"/>
    </xf>
    <xf numFmtId="3" fontId="88" fillId="26" borderId="0" xfId="325" applyNumberFormat="1" applyFont="1" applyFill="1" applyBorder="1" applyAlignment="1">
      <alignment horizontal="right" vertical="center" wrapText="1"/>
    </xf>
    <xf numFmtId="49" fontId="88" fillId="26" borderId="0" xfId="0" applyNumberFormat="1" applyFont="1" applyFill="1" applyBorder="1" applyAlignment="1">
      <alignment horizontal="center" vertical="center"/>
    </xf>
    <xf numFmtId="3" fontId="88" fillId="26" borderId="0" xfId="0" applyNumberFormat="1" applyFont="1" applyFill="1" applyBorder="1" applyAlignment="1">
      <alignment horizontal="right"/>
    </xf>
    <xf numFmtId="10" fontId="88" fillId="26" borderId="0" xfId="0" applyNumberFormat="1" applyFont="1" applyFill="1" applyBorder="1" applyAlignment="1">
      <alignment horizontal="right"/>
    </xf>
    <xf numFmtId="171" fontId="50" fillId="26" borderId="0" xfId="388" applyNumberFormat="1" applyFont="1" applyFill="1" applyBorder="1"/>
    <xf numFmtId="171" fontId="50" fillId="26" borderId="0" xfId="0" applyNumberFormat="1" applyFont="1" applyFill="1" applyBorder="1"/>
    <xf numFmtId="180" fontId="0" fillId="0" borderId="0" xfId="0" applyNumberFormat="1"/>
    <xf numFmtId="171" fontId="48" fillId="26" borderId="0" xfId="0" applyNumberFormat="1" applyFont="1" applyFill="1" applyBorder="1"/>
    <xf numFmtId="3" fontId="77" fillId="0" borderId="0" xfId="0" applyNumberFormat="1" applyFont="1" applyFill="1" applyBorder="1" applyAlignment="1" applyProtection="1">
      <alignment horizontal="center"/>
    </xf>
    <xf numFmtId="3" fontId="77" fillId="26" borderId="0" xfId="0" applyNumberFormat="1" applyFont="1" applyFill="1" applyBorder="1" applyAlignment="1" applyProtection="1">
      <alignment horizontal="center"/>
    </xf>
    <xf numFmtId="167" fontId="48" fillId="26" borderId="0" xfId="323" applyNumberFormat="1" applyFont="1" applyFill="1" applyBorder="1"/>
    <xf numFmtId="174" fontId="42" fillId="0" borderId="0" xfId="633" applyFont="1"/>
    <xf numFmtId="174" fontId="42" fillId="0" borderId="0" xfId="633" applyFont="1" applyBorder="1"/>
    <xf numFmtId="9" fontId="42" fillId="0" borderId="0" xfId="551" applyFont="1" applyBorder="1"/>
    <xf numFmtId="174" fontId="42" fillId="0" borderId="0" xfId="636" applyBorder="1"/>
    <xf numFmtId="174" fontId="42" fillId="0" borderId="0" xfId="633" applyFont="1" applyBorder="1" applyAlignment="1"/>
    <xf numFmtId="174" fontId="42" fillId="0" borderId="0" xfId="636"/>
    <xf numFmtId="174" fontId="82" fillId="0" borderId="0" xfId="0" applyFont="1" applyFill="1" applyBorder="1" applyAlignment="1">
      <alignment horizontal="center" vertical="top" wrapText="1"/>
    </xf>
    <xf numFmtId="174" fontId="82" fillId="0" borderId="20" xfId="0" applyFont="1" applyFill="1" applyBorder="1" applyAlignment="1">
      <alignment horizontal="center" vertical="top" wrapText="1"/>
    </xf>
    <xf numFmtId="174" fontId="0" fillId="0" borderId="0" xfId="0" applyNumberFormat="1" applyFont="1" applyBorder="1" applyAlignment="1">
      <alignment horizontal="center"/>
    </xf>
    <xf numFmtId="174" fontId="0" fillId="0" borderId="0" xfId="0" applyFont="1" applyBorder="1" applyAlignment="1">
      <alignment horizontal="center"/>
    </xf>
    <xf numFmtId="174" fontId="0" fillId="0" borderId="0" xfId="0" applyFont="1" applyAlignment="1">
      <alignment horizontal="center"/>
    </xf>
    <xf numFmtId="174" fontId="50" fillId="26" borderId="0" xfId="0" applyNumberFormat="1" applyFont="1" applyFill="1" applyBorder="1" applyAlignment="1" applyProtection="1">
      <alignment vertical="center"/>
    </xf>
    <xf numFmtId="2" fontId="50" fillId="26" borderId="0" xfId="0" applyNumberFormat="1" applyFont="1" applyFill="1" applyBorder="1" applyAlignment="1" applyProtection="1">
      <alignment vertical="center"/>
    </xf>
    <xf numFmtId="186" fontId="0" fillId="26" borderId="0" xfId="0" applyNumberFormat="1" applyFill="1" applyAlignment="1">
      <alignment vertical="center"/>
    </xf>
    <xf numFmtId="2" fontId="0" fillId="26" borderId="0" xfId="0" applyNumberFormat="1" applyFill="1" applyAlignment="1">
      <alignment vertical="center"/>
    </xf>
    <xf numFmtId="171" fontId="0" fillId="26" borderId="0" xfId="551" applyNumberFormat="1" applyFont="1" applyFill="1" applyAlignment="1">
      <alignment vertical="center"/>
    </xf>
    <xf numFmtId="174" fontId="0" fillId="26" borderId="0" xfId="0" applyFill="1" applyAlignment="1">
      <alignment vertical="center"/>
    </xf>
    <xf numFmtId="9" fontId="0" fillId="26" borderId="0" xfId="551" applyFont="1" applyFill="1" applyAlignment="1">
      <alignment vertical="center"/>
    </xf>
    <xf numFmtId="49" fontId="76" fillId="0" borderId="19" xfId="0" applyNumberFormat="1" applyFont="1" applyFill="1" applyBorder="1" applyAlignment="1" applyProtection="1">
      <alignment horizontal="center" vertical="center"/>
    </xf>
    <xf numFmtId="174" fontId="76" fillId="0" borderId="13" xfId="0" applyNumberFormat="1" applyFont="1" applyFill="1" applyBorder="1" applyAlignment="1" applyProtection="1">
      <alignment horizontal="center" vertical="center" wrapText="1"/>
    </xf>
    <xf numFmtId="174" fontId="78" fillId="0" borderId="23" xfId="0" applyNumberFormat="1" applyFont="1" applyFill="1" applyBorder="1" applyAlignment="1">
      <alignment horizontal="center" vertical="center" wrapText="1"/>
    </xf>
    <xf numFmtId="174" fontId="78" fillId="0" borderId="16" xfId="0" applyNumberFormat="1" applyFont="1" applyFill="1" applyBorder="1" applyAlignment="1">
      <alignment horizontal="center" vertical="center" wrapText="1"/>
    </xf>
    <xf numFmtId="174" fontId="78" fillId="0" borderId="13" xfId="0" applyNumberFormat="1" applyFont="1" applyFill="1" applyBorder="1" applyAlignment="1">
      <alignment horizontal="center" vertical="center" wrapText="1"/>
    </xf>
    <xf numFmtId="174" fontId="48" fillId="26" borderId="0" xfId="0" applyNumberFormat="1" applyFont="1" applyFill="1" applyBorder="1" applyAlignment="1">
      <alignment horizontal="center" vertical="center"/>
    </xf>
    <xf numFmtId="174" fontId="108" fillId="0" borderId="0" xfId="0" applyFont="1" applyFill="1" applyBorder="1" applyAlignment="1">
      <alignment horizontal="center" vertical="center" wrapText="1"/>
    </xf>
    <xf numFmtId="174" fontId="64" fillId="26" borderId="23" xfId="0" applyNumberFormat="1" applyFont="1" applyFill="1" applyBorder="1" applyAlignment="1">
      <alignment horizontal="center" vertical="center" wrapText="1"/>
    </xf>
    <xf numFmtId="174" fontId="64" fillId="26" borderId="15" xfId="0" applyNumberFormat="1" applyFont="1" applyFill="1" applyBorder="1" applyAlignment="1">
      <alignment horizontal="center" vertical="center" wrapText="1"/>
    </xf>
    <xf numFmtId="174" fontId="64" fillId="26" borderId="23" xfId="388" applyNumberFormat="1" applyFont="1" applyFill="1" applyBorder="1" applyAlignment="1">
      <alignment horizontal="center" vertical="center" wrapText="1"/>
    </xf>
    <xf numFmtId="174" fontId="64" fillId="26" borderId="16" xfId="388" applyNumberFormat="1" applyFont="1" applyFill="1" applyBorder="1" applyAlignment="1">
      <alignment horizontal="center" vertical="center" wrapText="1"/>
    </xf>
    <xf numFmtId="174" fontId="64" fillId="26" borderId="13" xfId="388" applyNumberFormat="1" applyFont="1" applyFill="1" applyBorder="1" applyAlignment="1">
      <alignment horizontal="center" vertical="center"/>
    </xf>
    <xf numFmtId="17" fontId="113" fillId="0" borderId="0" xfId="0" applyNumberFormat="1" applyFont="1" applyFill="1" applyBorder="1" applyAlignment="1"/>
    <xf numFmtId="174" fontId="59" fillId="26" borderId="0" xfId="0" applyNumberFormat="1" applyFont="1" applyFill="1" applyBorder="1" applyAlignment="1"/>
    <xf numFmtId="174" fontId="69" fillId="0" borderId="0" xfId="0" applyFont="1" applyAlignment="1"/>
    <xf numFmtId="167" fontId="78" fillId="26" borderId="23" xfId="338" applyNumberFormat="1" applyFont="1" applyFill="1" applyBorder="1" applyAlignment="1">
      <alignment horizontal="center" vertical="center" wrapText="1"/>
    </xf>
    <xf numFmtId="170" fontId="78" fillId="26" borderId="19" xfId="361" applyNumberFormat="1" applyFont="1" applyFill="1" applyBorder="1" applyAlignment="1">
      <alignment horizontal="left" vertical="center"/>
    </xf>
    <xf numFmtId="49" fontId="78" fillId="26" borderId="19" xfId="361" applyNumberFormat="1" applyFont="1" applyFill="1" applyBorder="1" applyAlignment="1">
      <alignment horizontal="left" vertical="center"/>
    </xf>
    <xf numFmtId="174" fontId="78" fillId="26" borderId="13" xfId="361" applyFont="1" applyFill="1" applyBorder="1" applyAlignment="1">
      <alignment horizontal="left" vertical="center"/>
    </xf>
    <xf numFmtId="174" fontId="81" fillId="0" borderId="0" xfId="0" applyFont="1" applyAlignment="1">
      <alignment horizontal="justify" vertical="justify" wrapText="1"/>
    </xf>
    <xf numFmtId="174" fontId="76" fillId="0" borderId="12" xfId="0" applyNumberFormat="1" applyFont="1" applyFill="1" applyBorder="1" applyAlignment="1" applyProtection="1">
      <alignment horizontal="center" vertical="center" wrapText="1"/>
    </xf>
    <xf numFmtId="174" fontId="76" fillId="0" borderId="25" xfId="0" applyNumberFormat="1" applyFont="1" applyFill="1" applyBorder="1" applyAlignment="1" applyProtection="1">
      <alignment horizontal="center" vertical="center" wrapText="1"/>
    </xf>
    <xf numFmtId="3" fontId="76" fillId="0" borderId="20" xfId="0" applyNumberFormat="1" applyFont="1" applyFill="1" applyBorder="1" applyAlignment="1" applyProtection="1"/>
    <xf numFmtId="3" fontId="76" fillId="0" borderId="15" xfId="0" applyNumberFormat="1" applyFont="1" applyFill="1" applyBorder="1" applyAlignment="1" applyProtection="1">
      <alignment vertical="center"/>
    </xf>
    <xf numFmtId="174" fontId="78" fillId="0" borderId="13" xfId="0" applyNumberFormat="1" applyFont="1" applyFill="1" applyBorder="1" applyAlignment="1">
      <alignment horizontal="center" vertical="center"/>
    </xf>
    <xf numFmtId="174" fontId="73" fillId="0" borderId="0" xfId="0" applyFont="1" applyFill="1" applyBorder="1" applyAlignment="1">
      <alignment horizontal="left" vertical="center" wrapText="1"/>
    </xf>
    <xf numFmtId="174" fontId="47" fillId="26" borderId="23" xfId="0" applyNumberFormat="1" applyFont="1" applyFill="1" applyBorder="1" applyAlignment="1">
      <alignment horizontal="center" vertical="center" wrapText="1"/>
    </xf>
    <xf numFmtId="174" fontId="47" fillId="26" borderId="15" xfId="0" applyNumberFormat="1" applyFont="1" applyFill="1" applyBorder="1" applyAlignment="1">
      <alignment horizontal="center" vertical="center" wrapText="1"/>
    </xf>
    <xf numFmtId="49" fontId="47" fillId="26" borderId="19" xfId="0" applyNumberFormat="1" applyFont="1" applyFill="1" applyBorder="1" applyAlignment="1">
      <alignment horizontal="center" vertical="center"/>
    </xf>
    <xf numFmtId="167" fontId="78" fillId="26" borderId="13" xfId="338" applyNumberFormat="1" applyFont="1" applyFill="1" applyBorder="1" applyAlignment="1">
      <alignment horizontal="center" vertical="center" wrapText="1"/>
    </xf>
    <xf numFmtId="3" fontId="77" fillId="26" borderId="0" xfId="0" applyNumberFormat="1" applyFont="1" applyFill="1" applyBorder="1" applyAlignment="1" applyProtection="1"/>
    <xf numFmtId="49" fontId="78" fillId="0" borderId="20" xfId="0" applyNumberFormat="1" applyFont="1" applyFill="1" applyBorder="1" applyAlignment="1">
      <alignment horizontal="center" vertical="center"/>
    </xf>
    <xf numFmtId="49" fontId="78" fillId="26" borderId="20" xfId="0" applyNumberFormat="1" applyFont="1" applyFill="1" applyBorder="1" applyAlignment="1">
      <alignment horizontal="center" vertical="center"/>
    </xf>
    <xf numFmtId="174" fontId="64" fillId="26" borderId="13" xfId="0" applyNumberFormat="1" applyFont="1" applyFill="1" applyBorder="1" applyAlignment="1">
      <alignment horizontal="center" vertical="center"/>
    </xf>
    <xf numFmtId="3" fontId="88" fillId="26" borderId="11" xfId="325" applyNumberFormat="1" applyFont="1" applyFill="1" applyBorder="1" applyAlignment="1">
      <alignment horizontal="right"/>
    </xf>
    <xf numFmtId="49" fontId="96" fillId="26" borderId="19" xfId="0" applyNumberFormat="1" applyFont="1" applyFill="1" applyBorder="1" applyAlignment="1">
      <alignment horizontal="center" vertical="center"/>
    </xf>
    <xf numFmtId="167" fontId="76" fillId="26" borderId="23" xfId="338" applyNumberFormat="1" applyFont="1" applyFill="1" applyBorder="1" applyAlignment="1">
      <alignment horizontal="center" vertical="center" wrapText="1"/>
    </xf>
    <xf numFmtId="174" fontId="76" fillId="26" borderId="13" xfId="361" applyFont="1" applyFill="1" applyBorder="1" applyAlignment="1">
      <alignment horizontal="center" vertical="center"/>
    </xf>
    <xf numFmtId="170" fontId="76" fillId="26" borderId="19" xfId="361" applyNumberFormat="1" applyFont="1" applyFill="1" applyBorder="1" applyAlignment="1">
      <alignment horizontal="left" vertical="center"/>
    </xf>
    <xf numFmtId="49" fontId="76" fillId="26" borderId="19" xfId="361" applyNumberFormat="1" applyFont="1" applyFill="1" applyBorder="1" applyAlignment="1">
      <alignment horizontal="left" vertical="center"/>
    </xf>
    <xf numFmtId="174" fontId="76" fillId="26" borderId="12" xfId="388" applyFont="1" applyFill="1" applyBorder="1" applyAlignment="1">
      <alignment horizontal="center" vertical="center" wrapText="1"/>
    </xf>
    <xf numFmtId="174" fontId="76" fillId="26" borderId="12" xfId="388" applyFont="1" applyFill="1" applyBorder="1" applyAlignment="1">
      <alignment horizontal="center" vertical="center"/>
    </xf>
    <xf numFmtId="174" fontId="76" fillId="26" borderId="12" xfId="0" applyFont="1" applyFill="1" applyBorder="1" applyAlignment="1">
      <alignment horizontal="center" vertical="center" wrapText="1"/>
    </xf>
    <xf numFmtId="174" fontId="76" fillId="26" borderId="13" xfId="0" applyFont="1" applyFill="1" applyBorder="1" applyAlignment="1">
      <alignment horizontal="center" vertical="center"/>
    </xf>
    <xf numFmtId="174" fontId="76" fillId="26" borderId="17" xfId="388" applyFont="1" applyFill="1" applyBorder="1" applyAlignment="1">
      <alignment horizontal="center" vertical="center" wrapText="1"/>
    </xf>
    <xf numFmtId="0" fontId="97" fillId="0" borderId="13" xfId="626" applyFont="1" applyFill="1" applyBorder="1" applyAlignment="1">
      <alignment horizontal="center" vertical="center"/>
    </xf>
    <xf numFmtId="174" fontId="105" fillId="24" borderId="0" xfId="0" applyFont="1" applyFill="1" applyBorder="1" applyAlignment="1">
      <alignment horizontal="center" vertical="center" wrapText="1"/>
    </xf>
    <xf numFmtId="171" fontId="75" fillId="0" borderId="0" xfId="0" applyNumberFormat="1" applyFont="1" applyFill="1" applyBorder="1" applyAlignment="1">
      <alignment horizontal="center"/>
    </xf>
    <xf numFmtId="174" fontId="50" fillId="0" borderId="0" xfId="0" applyNumberFormat="1" applyFont="1" applyAlignment="1">
      <alignment vertical="center"/>
    </xf>
    <xf numFmtId="3" fontId="48" fillId="26" borderId="0" xfId="323" applyNumberFormat="1" applyFont="1" applyFill="1" applyBorder="1" applyAlignment="1">
      <alignment horizontal="center" vertical="center"/>
    </xf>
    <xf numFmtId="174" fontId="64" fillId="26" borderId="23" xfId="0" applyNumberFormat="1" applyFont="1" applyFill="1" applyBorder="1" applyAlignment="1">
      <alignment horizontal="center" vertical="center"/>
    </xf>
    <xf numFmtId="49" fontId="64" fillId="26" borderId="19" xfId="0" applyNumberFormat="1" applyFont="1" applyFill="1" applyBorder="1" applyAlignment="1">
      <alignment horizontal="center" vertical="center"/>
    </xf>
    <xf numFmtId="174" fontId="64" fillId="26" borderId="14" xfId="0" applyNumberFormat="1" applyFont="1" applyFill="1" applyBorder="1" applyAlignment="1">
      <alignment horizontal="center" vertical="center"/>
    </xf>
    <xf numFmtId="3" fontId="64" fillId="26" borderId="23" xfId="323" applyNumberFormat="1" applyFont="1" applyFill="1" applyBorder="1" applyAlignment="1">
      <alignment horizontal="center" vertical="center"/>
    </xf>
    <xf numFmtId="3" fontId="64" fillId="26" borderId="19" xfId="323" applyNumberFormat="1" applyFont="1" applyFill="1" applyBorder="1" applyAlignment="1">
      <alignment horizontal="center" vertical="center"/>
    </xf>
    <xf numFmtId="174" fontId="64" fillId="26" borderId="13" xfId="0" applyNumberFormat="1" applyFont="1" applyFill="1" applyBorder="1" applyAlignment="1">
      <alignment horizontal="center" vertical="center" wrapText="1"/>
    </xf>
    <xf numFmtId="3" fontId="64" fillId="26" borderId="20" xfId="323" applyNumberFormat="1" applyFont="1" applyFill="1" applyBorder="1" applyAlignment="1">
      <alignment horizontal="center" vertical="center"/>
    </xf>
    <xf numFmtId="1" fontId="48" fillId="26" borderId="0" xfId="323" applyNumberFormat="1" applyFont="1" applyFill="1" applyBorder="1" applyAlignment="1">
      <alignment horizontal="center" vertical="center"/>
    </xf>
    <xf numFmtId="167" fontId="48" fillId="26" borderId="0" xfId="323" applyNumberFormat="1" applyFont="1" applyFill="1" applyBorder="1" applyAlignment="1">
      <alignment horizontal="center" vertical="center"/>
    </xf>
    <xf numFmtId="174" fontId="64" fillId="26" borderId="11" xfId="0" applyNumberFormat="1" applyFont="1" applyFill="1" applyBorder="1" applyAlignment="1">
      <alignment horizontal="center" vertical="center"/>
    </xf>
    <xf numFmtId="174" fontId="64" fillId="26" borderId="11" xfId="0" applyNumberFormat="1" applyFont="1" applyFill="1" applyBorder="1" applyAlignment="1">
      <alignment horizontal="center" vertical="center" wrapText="1"/>
    </xf>
    <xf numFmtId="49" fontId="64" fillId="26" borderId="13" xfId="0" applyNumberFormat="1" applyFont="1" applyFill="1" applyBorder="1" applyAlignment="1">
      <alignment horizontal="center" vertical="center"/>
    </xf>
    <xf numFmtId="167" fontId="64" fillId="26" borderId="23" xfId="323" applyNumberFormat="1" applyFont="1" applyFill="1" applyBorder="1" applyAlignment="1">
      <alignment horizontal="center" vertical="center"/>
    </xf>
    <xf numFmtId="167" fontId="64" fillId="26" borderId="19" xfId="0" applyNumberFormat="1" applyFont="1" applyFill="1" applyBorder="1" applyAlignment="1">
      <alignment horizontal="center" vertical="center"/>
    </xf>
    <xf numFmtId="49" fontId="64" fillId="26" borderId="14" xfId="0" applyNumberFormat="1" applyFont="1" applyFill="1" applyBorder="1" applyAlignment="1">
      <alignment horizontal="center" vertical="center"/>
    </xf>
    <xf numFmtId="174" fontId="64" fillId="26" borderId="18" xfId="0" applyNumberFormat="1" applyFont="1" applyFill="1" applyBorder="1" applyAlignment="1">
      <alignment horizontal="center" vertical="center" wrapText="1"/>
    </xf>
    <xf numFmtId="40" fontId="64" fillId="26" borderId="13" xfId="0" applyNumberFormat="1" applyFont="1" applyFill="1" applyBorder="1" applyAlignment="1">
      <alignment horizontal="center" vertical="center"/>
    </xf>
    <xf numFmtId="40" fontId="64" fillId="26" borderId="13" xfId="0" applyNumberFormat="1" applyFont="1" applyFill="1" applyBorder="1" applyAlignment="1">
      <alignment horizontal="center" vertical="center" wrapText="1"/>
    </xf>
    <xf numFmtId="38" fontId="56" fillId="26" borderId="0" xfId="323" applyNumberFormat="1" applyFont="1" applyFill="1" applyBorder="1" applyAlignment="1">
      <alignment horizontal="center"/>
    </xf>
    <xf numFmtId="40" fontId="64" fillId="26" borderId="11" xfId="0" applyNumberFormat="1" applyFont="1" applyFill="1" applyBorder="1" applyAlignment="1">
      <alignment horizontal="center" vertical="center"/>
    </xf>
    <xf numFmtId="40" fontId="64" fillId="26" borderId="11" xfId="0" applyNumberFormat="1" applyFont="1" applyFill="1" applyBorder="1" applyAlignment="1">
      <alignment horizontal="center" vertical="center" wrapText="1"/>
    </xf>
    <xf numFmtId="49" fontId="64" fillId="26" borderId="19" xfId="0" applyNumberFormat="1" applyFont="1" applyFill="1" applyBorder="1" applyAlignment="1">
      <alignment horizontal="center"/>
    </xf>
    <xf numFmtId="38" fontId="64" fillId="26" borderId="23" xfId="323" applyNumberFormat="1" applyFont="1" applyFill="1" applyBorder="1" applyAlignment="1">
      <alignment horizontal="center" vertical="center"/>
    </xf>
    <xf numFmtId="38" fontId="64" fillId="26" borderId="19" xfId="0" applyNumberFormat="1" applyFont="1" applyFill="1" applyBorder="1" applyAlignment="1">
      <alignment horizontal="center" wrapText="1"/>
    </xf>
    <xf numFmtId="171" fontId="48" fillId="26" borderId="24" xfId="0" applyNumberFormat="1" applyFont="1" applyFill="1" applyBorder="1"/>
    <xf numFmtId="174" fontId="64" fillId="26" borderId="23" xfId="0" applyFont="1" applyFill="1" applyBorder="1" applyAlignment="1">
      <alignment horizontal="center" vertical="center" wrapText="1"/>
    </xf>
    <xf numFmtId="174" fontId="64" fillId="26" borderId="16" xfId="0" applyFont="1" applyFill="1" applyBorder="1" applyAlignment="1">
      <alignment horizontal="center" vertical="center" wrapText="1"/>
    </xf>
    <xf numFmtId="167" fontId="64" fillId="26" borderId="23" xfId="323" applyNumberFormat="1" applyFont="1" applyFill="1" applyBorder="1"/>
    <xf numFmtId="43" fontId="63" fillId="0" borderId="0" xfId="0" applyNumberFormat="1" applyFont="1" applyFill="1" applyBorder="1" applyAlignment="1">
      <alignment vertical="center"/>
    </xf>
    <xf numFmtId="40" fontId="64" fillId="26" borderId="0" xfId="323" applyNumberFormat="1" applyFont="1" applyFill="1" applyBorder="1"/>
    <xf numFmtId="174" fontId="64" fillId="26" borderId="15" xfId="388" applyNumberFormat="1" applyFont="1" applyFill="1" applyBorder="1" applyAlignment="1">
      <alignment horizontal="center" vertical="center" wrapText="1"/>
    </xf>
    <xf numFmtId="189" fontId="0" fillId="0" borderId="0" xfId="0" applyNumberFormat="1"/>
    <xf numFmtId="174" fontId="76" fillId="26" borderId="13" xfId="336" applyNumberFormat="1" applyFont="1" applyFill="1" applyBorder="1" applyAlignment="1">
      <alignment horizontal="center" vertical="center" wrapText="1"/>
    </xf>
    <xf numFmtId="43" fontId="96" fillId="26" borderId="19" xfId="336" applyNumberFormat="1" applyFont="1" applyFill="1" applyBorder="1" applyAlignment="1">
      <alignment horizontal="left" vertical="center" wrapText="1"/>
    </xf>
    <xf numFmtId="43" fontId="96" fillId="26" borderId="13" xfId="0" applyNumberFormat="1" applyFont="1" applyFill="1" applyBorder="1" applyAlignment="1">
      <alignment vertical="center"/>
    </xf>
    <xf numFmtId="174" fontId="64" fillId="26" borderId="13" xfId="388" applyNumberFormat="1" applyFont="1" applyFill="1" applyBorder="1" applyAlignment="1">
      <alignment horizontal="center" vertical="center" wrapText="1"/>
    </xf>
    <xf numFmtId="43" fontId="50" fillId="26" borderId="0" xfId="394" applyNumberFormat="1" applyFont="1" applyFill="1" applyBorder="1" applyAlignment="1">
      <alignment horizontal="right"/>
    </xf>
    <xf numFmtId="40" fontId="61" fillId="26" borderId="19" xfId="394" applyNumberFormat="1" applyFont="1" applyFill="1" applyBorder="1" applyAlignment="1">
      <alignment horizontal="left" vertical="center" wrapText="1"/>
    </xf>
    <xf numFmtId="40" fontId="61" fillId="26" borderId="13" xfId="394" applyNumberFormat="1" applyFont="1" applyFill="1" applyBorder="1" applyAlignment="1">
      <alignment horizontal="center" vertical="center" wrapText="1"/>
    </xf>
    <xf numFmtId="43" fontId="64" fillId="26" borderId="0" xfId="336" applyFont="1" applyFill="1" applyBorder="1" applyAlignment="1">
      <alignment vertical="center"/>
    </xf>
    <xf numFmtId="43" fontId="61" fillId="26" borderId="19" xfId="394" applyNumberFormat="1" applyFont="1" applyFill="1" applyBorder="1" applyAlignment="1">
      <alignment horizontal="right"/>
    </xf>
    <xf numFmtId="174" fontId="76" fillId="26" borderId="13" xfId="391" applyFont="1" applyFill="1" applyBorder="1" applyAlignment="1">
      <alignment horizontal="center" vertical="center"/>
    </xf>
    <xf numFmtId="0" fontId="64" fillId="26" borderId="19" xfId="0" applyNumberFormat="1" applyFont="1" applyFill="1" applyBorder="1" applyAlignment="1">
      <alignment horizontal="center"/>
    </xf>
    <xf numFmtId="0" fontId="64" fillId="26" borderId="19" xfId="0" applyNumberFormat="1" applyFont="1" applyFill="1" applyBorder="1" applyAlignment="1">
      <alignment horizontal="center" vertical="center"/>
    </xf>
    <xf numFmtId="174" fontId="64" fillId="26" borderId="13" xfId="446" applyFont="1" applyFill="1" applyBorder="1" applyAlignment="1">
      <alignment horizontal="center" vertical="center"/>
    </xf>
    <xf numFmtId="174" fontId="42" fillId="0" borderId="0" xfId="448" applyFont="1"/>
    <xf numFmtId="4" fontId="28" fillId="0" borderId="0" xfId="735" applyNumberFormat="1" applyFont="1" applyFill="1" applyBorder="1" applyAlignment="1" applyProtection="1">
      <alignment horizontal="right"/>
    </xf>
    <xf numFmtId="2" fontId="9" fillId="26" borderId="0" xfId="1088" applyNumberFormat="1" applyFont="1" applyFill="1" applyBorder="1" applyAlignment="1" applyProtection="1">
      <alignment horizontal="right"/>
    </xf>
    <xf numFmtId="2" fontId="28" fillId="0" borderId="0" xfId="1088" applyNumberFormat="1" applyFont="1" applyBorder="1"/>
    <xf numFmtId="174" fontId="64" fillId="26" borderId="13" xfId="448" applyFont="1" applyFill="1" applyBorder="1" applyAlignment="1">
      <alignment horizontal="center" vertical="center"/>
    </xf>
    <xf numFmtId="174" fontId="64" fillId="26" borderId="23" xfId="448" applyFont="1" applyFill="1" applyBorder="1" applyAlignment="1">
      <alignment horizontal="center" vertical="center"/>
    </xf>
    <xf numFmtId="174" fontId="64" fillId="26" borderId="19" xfId="448" applyFont="1" applyFill="1" applyBorder="1" applyAlignment="1">
      <alignment horizontal="left" vertical="center"/>
    </xf>
    <xf numFmtId="0" fontId="61" fillId="26" borderId="19" xfId="579" applyFont="1" applyFill="1" applyBorder="1" applyAlignment="1">
      <alignment horizontal="left"/>
    </xf>
    <xf numFmtId="174" fontId="64" fillId="0" borderId="23" xfId="0" applyFont="1" applyFill="1" applyBorder="1" applyAlignment="1">
      <alignment horizontal="center" vertical="center" wrapText="1"/>
    </xf>
    <xf numFmtId="174" fontId="0" fillId="0" borderId="0" xfId="450" applyFont="1" applyBorder="1" applyAlignment="1">
      <alignment vertical="center" wrapText="1"/>
    </xf>
    <xf numFmtId="17" fontId="76" fillId="0" borderId="19" xfId="633" applyNumberFormat="1" applyFont="1" applyFill="1" applyBorder="1" applyAlignment="1">
      <alignment horizontal="center"/>
    </xf>
    <xf numFmtId="17" fontId="76" fillId="0" borderId="14" xfId="633" applyNumberFormat="1" applyFont="1" applyFill="1" applyBorder="1" applyAlignment="1">
      <alignment horizontal="center"/>
    </xf>
    <xf numFmtId="43" fontId="64" fillId="0" borderId="23" xfId="323" applyNumberFormat="1" applyFont="1" applyFill="1" applyBorder="1" applyAlignment="1">
      <alignment horizontal="center" vertical="center" wrapText="1"/>
    </xf>
    <xf numFmtId="0" fontId="64" fillId="0" borderId="19" xfId="0" applyNumberFormat="1" applyFont="1" applyFill="1" applyBorder="1" applyAlignment="1">
      <alignment horizontal="center"/>
    </xf>
    <xf numFmtId="43" fontId="48" fillId="26" borderId="0" xfId="0" applyNumberFormat="1" applyFont="1" applyFill="1" applyBorder="1" applyAlignment="1">
      <alignment horizontal="right"/>
    </xf>
    <xf numFmtId="43" fontId="64" fillId="26" borderId="19" xfId="0" applyNumberFormat="1" applyFont="1" applyFill="1" applyBorder="1" applyAlignment="1">
      <alignment vertical="center"/>
    </xf>
    <xf numFmtId="0" fontId="57" fillId="26" borderId="13" xfId="0" applyNumberFormat="1" applyFont="1" applyFill="1" applyBorder="1" applyAlignment="1">
      <alignment horizontal="center" vertical="center"/>
    </xf>
    <xf numFmtId="174" fontId="57" fillId="26" borderId="19" xfId="0" applyFont="1" applyFill="1" applyBorder="1" applyAlignment="1">
      <alignment vertical="center"/>
    </xf>
    <xf numFmtId="0" fontId="76" fillId="26" borderId="13" xfId="0" applyNumberFormat="1" applyFont="1" applyFill="1" applyBorder="1" applyAlignment="1">
      <alignment horizontal="center" vertical="center"/>
    </xf>
    <xf numFmtId="181" fontId="76" fillId="26" borderId="13" xfId="0" applyNumberFormat="1" applyFont="1" applyFill="1" applyBorder="1" applyAlignment="1">
      <alignment horizontal="center" vertical="center"/>
    </xf>
    <xf numFmtId="181" fontId="77" fillId="26" borderId="0" xfId="0" applyNumberFormat="1" applyFont="1" applyFill="1" applyBorder="1" applyAlignment="1">
      <alignment horizontal="center" vertical="center"/>
    </xf>
    <xf numFmtId="0" fontId="76" fillId="26" borderId="23" xfId="0" applyNumberFormat="1" applyFont="1" applyFill="1" applyBorder="1" applyAlignment="1">
      <alignment horizontal="center" vertical="center"/>
    </xf>
    <xf numFmtId="181" fontId="76" fillId="26" borderId="23" xfId="0" applyNumberFormat="1" applyFont="1" applyFill="1" applyBorder="1" applyAlignment="1">
      <alignment horizontal="center" vertical="center"/>
    </xf>
    <xf numFmtId="174" fontId="76" fillId="26" borderId="19" xfId="0" applyFont="1" applyFill="1" applyBorder="1" applyAlignment="1">
      <alignment vertical="center"/>
    </xf>
    <xf numFmtId="181" fontId="76" fillId="26" borderId="19" xfId="0" applyNumberFormat="1" applyFont="1" applyFill="1" applyBorder="1" applyAlignment="1">
      <alignment horizontal="center" vertical="center"/>
    </xf>
    <xf numFmtId="174" fontId="76" fillId="26" borderId="13" xfId="0" applyFont="1" applyFill="1" applyBorder="1" applyAlignment="1">
      <alignment horizontal="center" vertical="center" wrapText="1"/>
    </xf>
    <xf numFmtId="43" fontId="76" fillId="26" borderId="19" xfId="607" applyFont="1" applyFill="1" applyBorder="1" applyAlignment="1">
      <alignment horizontal="right"/>
    </xf>
    <xf numFmtId="3" fontId="48" fillId="26" borderId="20" xfId="323" applyNumberFormat="1" applyFont="1" applyFill="1" applyBorder="1" applyAlignment="1">
      <alignment horizontal="center" vertical="center"/>
    </xf>
    <xf numFmtId="174" fontId="63" fillId="26" borderId="13" xfId="0" applyFont="1" applyFill="1" applyBorder="1" applyAlignment="1">
      <alignment horizontal="center" vertical="center"/>
    </xf>
    <xf numFmtId="174" fontId="64" fillId="26" borderId="13" xfId="0" applyFont="1" applyFill="1" applyBorder="1" applyAlignment="1">
      <alignment horizontal="center" vertical="center"/>
    </xf>
    <xf numFmtId="49" fontId="64" fillId="26" borderId="13" xfId="0" applyNumberFormat="1" applyFont="1" applyFill="1" applyBorder="1" applyAlignment="1">
      <alignment horizontal="center" vertical="center" wrapText="1"/>
    </xf>
    <xf numFmtId="167" fontId="48" fillId="26" borderId="0" xfId="323" applyNumberFormat="1" applyFont="1" applyFill="1" applyBorder="1" applyAlignment="1">
      <alignment vertical="center"/>
    </xf>
    <xf numFmtId="49" fontId="64" fillId="26" borderId="23" xfId="0" applyNumberFormat="1" applyFont="1" applyFill="1" applyBorder="1" applyAlignment="1">
      <alignment horizontal="center" vertical="center" wrapText="1"/>
    </xf>
    <xf numFmtId="49" fontId="64" fillId="26" borderId="16" xfId="0" applyNumberFormat="1" applyFont="1" applyFill="1" applyBorder="1" applyAlignment="1">
      <alignment horizontal="center" vertical="center" wrapText="1"/>
    </xf>
    <xf numFmtId="49" fontId="64" fillId="26" borderId="15" xfId="0" applyNumberFormat="1" applyFont="1" applyFill="1" applyBorder="1" applyAlignment="1">
      <alignment horizontal="center" vertical="center" wrapText="1"/>
    </xf>
    <xf numFmtId="167" fontId="56" fillId="26" borderId="0" xfId="323" applyNumberFormat="1" applyFont="1" applyFill="1" applyBorder="1"/>
    <xf numFmtId="167" fontId="63" fillId="26" borderId="0" xfId="0" applyNumberFormat="1" applyFont="1" applyFill="1" applyBorder="1" applyAlignment="1">
      <alignment horizontal="center" wrapText="1"/>
    </xf>
    <xf numFmtId="49" fontId="63" fillId="26" borderId="23" xfId="0" applyNumberFormat="1" applyFont="1" applyFill="1" applyBorder="1" applyAlignment="1">
      <alignment horizontal="center" vertical="center" wrapText="1"/>
    </xf>
    <xf numFmtId="49" fontId="63" fillId="26" borderId="16" xfId="0" applyNumberFormat="1" applyFont="1" applyFill="1" applyBorder="1" applyAlignment="1">
      <alignment horizontal="center" vertical="center" wrapText="1"/>
    </xf>
    <xf numFmtId="49" fontId="63" fillId="26" borderId="19" xfId="0" applyNumberFormat="1" applyFont="1" applyFill="1" applyBorder="1" applyAlignment="1">
      <alignment horizontal="center"/>
    </xf>
    <xf numFmtId="171" fontId="64" fillId="26" borderId="23" xfId="0" applyNumberFormat="1" applyFont="1" applyFill="1" applyBorder="1"/>
    <xf numFmtId="171" fontId="64" fillId="26" borderId="16" xfId="0" applyNumberFormat="1" applyFont="1" applyFill="1" applyBorder="1"/>
    <xf numFmtId="49" fontId="64" fillId="26" borderId="13" xfId="0" applyNumberFormat="1" applyFont="1" applyFill="1" applyBorder="1" applyAlignment="1">
      <alignment horizontal="center" wrapText="1"/>
    </xf>
    <xf numFmtId="167" fontId="48" fillId="26" borderId="0" xfId="323" applyNumberFormat="1" applyFont="1" applyFill="1" applyBorder="1" applyAlignment="1">
      <alignment horizontal="right"/>
    </xf>
    <xf numFmtId="49" fontId="63" fillId="26" borderId="13" xfId="0" applyNumberFormat="1" applyFont="1" applyFill="1" applyBorder="1" applyAlignment="1">
      <alignment horizontal="center" vertical="center" wrapText="1"/>
    </xf>
    <xf numFmtId="49" fontId="63" fillId="0" borderId="13" xfId="0" applyNumberFormat="1" applyFont="1" applyFill="1" applyBorder="1" applyAlignment="1">
      <alignment horizontal="center" vertical="center" wrapText="1"/>
    </xf>
    <xf numFmtId="49" fontId="47" fillId="0" borderId="20" xfId="0" applyNumberFormat="1" applyFont="1" applyFill="1" applyBorder="1" applyAlignment="1">
      <alignment horizontal="center" vertical="center" wrapText="1"/>
    </xf>
    <xf numFmtId="167" fontId="56" fillId="26" borderId="0" xfId="323" applyNumberFormat="1" applyFont="1" applyFill="1" applyBorder="1" applyAlignment="1">
      <alignment vertical="center"/>
    </xf>
    <xf numFmtId="49" fontId="63" fillId="26" borderId="15" xfId="0" applyNumberFormat="1" applyFont="1" applyFill="1" applyBorder="1" applyAlignment="1">
      <alignment horizontal="center" vertical="center" wrapText="1"/>
    </xf>
    <xf numFmtId="167" fontId="48" fillId="0" borderId="0" xfId="323" applyNumberFormat="1" applyFont="1" applyFill="1" applyBorder="1"/>
    <xf numFmtId="49" fontId="46" fillId="26" borderId="23" xfId="0" applyNumberFormat="1" applyFont="1" applyFill="1" applyBorder="1" applyAlignment="1">
      <alignment horizontal="center" vertical="center" wrapText="1"/>
    </xf>
    <xf numFmtId="49" fontId="46" fillId="26" borderId="16" xfId="0" applyNumberFormat="1" applyFont="1" applyFill="1" applyBorder="1" applyAlignment="1">
      <alignment horizontal="center" vertical="center" wrapText="1"/>
    </xf>
    <xf numFmtId="49" fontId="46" fillId="26" borderId="13" xfId="0" applyNumberFormat="1" applyFont="1" applyFill="1" applyBorder="1" applyAlignment="1">
      <alignment horizontal="center" vertical="center"/>
    </xf>
    <xf numFmtId="49" fontId="46" fillId="26" borderId="19" xfId="0" applyNumberFormat="1" applyFont="1" applyFill="1" applyBorder="1" applyAlignment="1">
      <alignment horizontal="center" vertical="center"/>
    </xf>
    <xf numFmtId="10" fontId="64" fillId="26" borderId="0" xfId="0" applyNumberFormat="1" applyFont="1" applyFill="1" applyBorder="1" applyAlignment="1">
      <alignment vertical="center"/>
    </xf>
    <xf numFmtId="167" fontId="48" fillId="26" borderId="20" xfId="323" applyNumberFormat="1" applyFont="1" applyFill="1" applyBorder="1" applyAlignment="1">
      <alignment horizontal="right"/>
    </xf>
    <xf numFmtId="49" fontId="63" fillId="0" borderId="23" xfId="0" applyNumberFormat="1" applyFont="1" applyFill="1" applyBorder="1" applyAlignment="1">
      <alignment horizontal="center" vertical="center" wrapText="1"/>
    </xf>
    <xf numFmtId="49" fontId="63" fillId="0" borderId="16" xfId="0" applyNumberFormat="1" applyFont="1" applyFill="1" applyBorder="1" applyAlignment="1">
      <alignment horizontal="center" vertical="center" wrapText="1"/>
    </xf>
    <xf numFmtId="174" fontId="63" fillId="0" borderId="13" xfId="0" applyFont="1" applyFill="1" applyBorder="1" applyAlignment="1">
      <alignment horizontal="center" vertical="center"/>
    </xf>
    <xf numFmtId="49" fontId="63" fillId="0" borderId="19" xfId="0" applyNumberFormat="1" applyFont="1" applyFill="1" applyBorder="1" applyAlignment="1">
      <alignment horizontal="center" vertical="center"/>
    </xf>
    <xf numFmtId="174" fontId="64" fillId="0" borderId="13" xfId="0" applyFont="1" applyFill="1" applyBorder="1" applyAlignment="1">
      <alignment horizontal="center" vertical="center"/>
    </xf>
    <xf numFmtId="49" fontId="64" fillId="0" borderId="19" xfId="0" applyNumberFormat="1" applyFont="1" applyFill="1" applyBorder="1" applyAlignment="1">
      <alignment horizontal="center"/>
    </xf>
    <xf numFmtId="167" fontId="64" fillId="0" borderId="23" xfId="323" applyNumberFormat="1" applyFont="1" applyFill="1" applyBorder="1" applyAlignment="1">
      <alignment vertical="center"/>
    </xf>
    <xf numFmtId="10" fontId="61" fillId="0" borderId="23" xfId="0" applyNumberFormat="1" applyFont="1" applyFill="1" applyBorder="1" applyAlignment="1">
      <alignment vertical="center"/>
    </xf>
    <xf numFmtId="10" fontId="61" fillId="0" borderId="16" xfId="0" applyNumberFormat="1" applyFont="1" applyFill="1" applyBorder="1" applyAlignment="1">
      <alignment vertical="center"/>
    </xf>
    <xf numFmtId="10" fontId="61" fillId="0" borderId="0" xfId="0" applyNumberFormat="1" applyFont="1" applyFill="1" applyBorder="1"/>
    <xf numFmtId="10" fontId="61" fillId="0" borderId="24" xfId="0" applyNumberFormat="1" applyFont="1" applyFill="1" applyBorder="1"/>
    <xf numFmtId="49" fontId="63" fillId="0" borderId="19" xfId="0" applyNumberFormat="1" applyFont="1" applyFill="1" applyBorder="1" applyAlignment="1">
      <alignment horizontal="center"/>
    </xf>
    <xf numFmtId="49" fontId="63" fillId="26" borderId="13" xfId="0" applyNumberFormat="1" applyFont="1" applyFill="1" applyBorder="1" applyAlignment="1">
      <alignment horizontal="center" vertical="center"/>
    </xf>
    <xf numFmtId="49" fontId="63" fillId="0" borderId="20" xfId="0" applyNumberFormat="1" applyFont="1" applyFill="1" applyBorder="1" applyAlignment="1">
      <alignment horizontal="center" vertical="center" wrapText="1"/>
    </xf>
    <xf numFmtId="49" fontId="63" fillId="0" borderId="24" xfId="0" applyNumberFormat="1" applyFont="1" applyFill="1" applyBorder="1" applyAlignment="1">
      <alignment horizontal="center" vertical="center" wrapText="1"/>
    </xf>
    <xf numFmtId="174" fontId="74" fillId="26" borderId="0" xfId="0" applyFont="1" applyFill="1" applyBorder="1" applyAlignment="1">
      <alignment horizontal="center" vertical="center"/>
    </xf>
    <xf numFmtId="174" fontId="74" fillId="26" borderId="0" xfId="0" applyFont="1" applyFill="1" applyBorder="1"/>
    <xf numFmtId="49" fontId="63" fillId="26" borderId="23" xfId="0" applyNumberFormat="1" applyFont="1" applyFill="1" applyBorder="1" applyAlignment="1">
      <alignment horizontal="center" wrapText="1"/>
    </xf>
    <xf numFmtId="49" fontId="63" fillId="26" borderId="19" xfId="0" applyNumberFormat="1" applyFont="1" applyFill="1" applyBorder="1" applyAlignment="1">
      <alignment horizontal="center" vertical="center"/>
    </xf>
    <xf numFmtId="167" fontId="63" fillId="26" borderId="23" xfId="0" applyNumberFormat="1" applyFont="1" applyFill="1" applyBorder="1" applyAlignment="1">
      <alignment horizontal="center" vertical="center" wrapText="1"/>
    </xf>
    <xf numFmtId="10" fontId="63" fillId="26" borderId="23" xfId="0" applyNumberFormat="1" applyFont="1" applyFill="1" applyBorder="1" applyAlignment="1">
      <alignment vertical="center"/>
    </xf>
    <xf numFmtId="10" fontId="63" fillId="26" borderId="16" xfId="0" applyNumberFormat="1" applyFont="1" applyFill="1" applyBorder="1" applyAlignment="1">
      <alignment vertical="center"/>
    </xf>
    <xf numFmtId="10" fontId="63" fillId="26" borderId="0" xfId="323" applyNumberFormat="1" applyFont="1" applyFill="1" applyBorder="1" applyAlignment="1">
      <alignment horizontal="right" vertical="center"/>
    </xf>
    <xf numFmtId="10" fontId="63" fillId="26" borderId="24" xfId="323" applyNumberFormat="1" applyFont="1" applyFill="1" applyBorder="1" applyAlignment="1">
      <alignment horizontal="right" vertical="center"/>
    </xf>
    <xf numFmtId="174" fontId="47" fillId="26" borderId="13" xfId="0" applyFont="1" applyFill="1" applyBorder="1" applyAlignment="1">
      <alignment horizontal="center" vertical="center"/>
    </xf>
    <xf numFmtId="49" fontId="47" fillId="26" borderId="13" xfId="0" applyNumberFormat="1" applyFont="1" applyFill="1" applyBorder="1" applyAlignment="1">
      <alignment horizontal="center" wrapText="1"/>
    </xf>
    <xf numFmtId="174" fontId="47" fillId="26" borderId="19" xfId="0" applyFont="1" applyFill="1" applyBorder="1" applyAlignment="1">
      <alignment horizontal="left" vertical="center"/>
    </xf>
    <xf numFmtId="3" fontId="64" fillId="26" borderId="0" xfId="323" applyNumberFormat="1" applyFont="1" applyFill="1" applyBorder="1" applyAlignment="1">
      <alignment horizontal="center" vertical="center"/>
    </xf>
    <xf numFmtId="3" fontId="48" fillId="26" borderId="0" xfId="0" applyNumberFormat="1" applyFont="1" applyFill="1" applyBorder="1" applyAlignment="1">
      <alignment horizontal="center" vertical="center"/>
    </xf>
    <xf numFmtId="3" fontId="64" fillId="26" borderId="0" xfId="0" applyNumberFormat="1" applyFont="1" applyFill="1" applyBorder="1" applyAlignment="1">
      <alignment horizontal="center" vertical="center"/>
    </xf>
    <xf numFmtId="3" fontId="64" fillId="26" borderId="12" xfId="0" applyNumberFormat="1" applyFont="1" applyFill="1" applyBorder="1" applyAlignment="1">
      <alignment horizontal="center" vertical="center"/>
    </xf>
    <xf numFmtId="3" fontId="48" fillId="26" borderId="12" xfId="0" applyNumberFormat="1" applyFont="1" applyFill="1" applyBorder="1" applyAlignment="1">
      <alignment horizontal="center" vertical="center"/>
    </xf>
    <xf numFmtId="3" fontId="48" fillId="26" borderId="12" xfId="323" applyNumberFormat="1" applyFont="1" applyFill="1" applyBorder="1" applyAlignment="1">
      <alignment horizontal="center" vertical="center"/>
    </xf>
    <xf numFmtId="3" fontId="48" fillId="26" borderId="21" xfId="323" applyNumberFormat="1" applyFont="1" applyFill="1" applyBorder="1" applyAlignment="1">
      <alignment horizontal="center" vertical="center"/>
    </xf>
    <xf numFmtId="174" fontId="97" fillId="26" borderId="13" xfId="0" applyFont="1" applyFill="1" applyBorder="1" applyAlignment="1">
      <alignment horizontal="center" vertical="center" wrapText="1"/>
    </xf>
    <xf numFmtId="174" fontId="76" fillId="26" borderId="19" xfId="391" applyFont="1" applyFill="1" applyBorder="1" applyAlignment="1">
      <alignment vertical="center"/>
    </xf>
    <xf numFmtId="174" fontId="64" fillId="0" borderId="21" xfId="0" applyNumberFormat="1" applyFont="1" applyFill="1" applyBorder="1" applyAlignment="1">
      <alignment horizontal="center" vertical="center" wrapText="1"/>
    </xf>
    <xf numFmtId="174" fontId="64" fillId="0" borderId="12" xfId="0" applyNumberFormat="1" applyFont="1" applyFill="1" applyBorder="1" applyAlignment="1">
      <alignment horizontal="center" vertical="center" wrapText="1"/>
    </xf>
    <xf numFmtId="174" fontId="64" fillId="0" borderId="25" xfId="0" applyNumberFormat="1" applyFont="1" applyFill="1" applyBorder="1" applyAlignment="1">
      <alignment horizontal="center" vertical="center" wrapText="1"/>
    </xf>
    <xf numFmtId="174" fontId="81" fillId="0" borderId="0" xfId="0" applyFont="1" applyAlignment="1">
      <alignment horizontal="justify" vertical="justify" wrapText="1"/>
    </xf>
    <xf numFmtId="174" fontId="76" fillId="26" borderId="0" xfId="0" applyFont="1" applyFill="1" applyBorder="1" applyAlignment="1">
      <alignment horizontal="center" vertical="center" wrapText="1"/>
    </xf>
    <xf numFmtId="174" fontId="0" fillId="0" borderId="0" xfId="0" applyFont="1" applyAlignment="1">
      <alignment vertical="center"/>
    </xf>
    <xf numFmtId="174" fontId="76" fillId="26" borderId="20" xfId="0" applyFont="1" applyFill="1" applyBorder="1" applyAlignment="1">
      <alignment horizontal="center" vertical="center" wrapText="1"/>
    </xf>
    <xf numFmtId="174" fontId="76" fillId="26" borderId="24" xfId="0" applyFont="1" applyFill="1" applyBorder="1" applyAlignment="1">
      <alignment horizontal="center" vertical="center" wrapText="1"/>
    </xf>
    <xf numFmtId="49" fontId="47" fillId="0" borderId="24" xfId="0" applyNumberFormat="1" applyFont="1" applyFill="1" applyBorder="1" applyAlignment="1">
      <alignment horizontal="center" vertical="center" wrapText="1"/>
    </xf>
    <xf numFmtId="174" fontId="0" fillId="0" borderId="0" xfId="0" applyAlignment="1">
      <alignment vertical="top"/>
    </xf>
    <xf numFmtId="0" fontId="42" fillId="0" borderId="0" xfId="742"/>
    <xf numFmtId="173" fontId="42" fillId="0" borderId="0" xfId="742" applyNumberFormat="1"/>
    <xf numFmtId="0" fontId="42" fillId="0" borderId="0" xfId="743"/>
    <xf numFmtId="3" fontId="77" fillId="26" borderId="0" xfId="328" applyNumberFormat="1" applyFont="1" applyFill="1" applyBorder="1" applyAlignment="1"/>
    <xf numFmtId="174" fontId="66" fillId="0" borderId="0" xfId="0" applyFont="1" applyFill="1" applyBorder="1" applyAlignment="1">
      <alignment horizontal="center" vertical="center" wrapText="1"/>
    </xf>
    <xf numFmtId="38" fontId="69" fillId="0" borderId="21" xfId="0" applyNumberFormat="1" applyFont="1" applyBorder="1" applyAlignment="1">
      <alignment horizontal="center" vertical="center"/>
    </xf>
    <xf numFmtId="38" fontId="68" fillId="0" borderId="25" xfId="0" applyNumberFormat="1" applyFont="1" applyBorder="1" applyAlignment="1">
      <alignment horizontal="center" vertical="center"/>
    </xf>
    <xf numFmtId="171" fontId="68" fillId="0" borderId="25" xfId="0" applyNumberFormat="1" applyFont="1" applyBorder="1" applyAlignment="1">
      <alignment horizontal="center" vertical="center"/>
    </xf>
    <xf numFmtId="38" fontId="68" fillId="0" borderId="24" xfId="0" applyNumberFormat="1" applyFont="1" applyBorder="1" applyAlignment="1">
      <alignment horizontal="center" vertical="center"/>
    </xf>
    <xf numFmtId="171" fontId="68" fillId="0" borderId="24" xfId="0" applyNumberFormat="1" applyFont="1" applyBorder="1" applyAlignment="1">
      <alignment horizontal="center" vertical="center"/>
    </xf>
    <xf numFmtId="38" fontId="68" fillId="26" borderId="24" xfId="0" applyNumberFormat="1" applyFont="1" applyFill="1" applyBorder="1" applyAlignment="1">
      <alignment horizontal="center" vertical="center"/>
    </xf>
    <xf numFmtId="171" fontId="68" fillId="26" borderId="24" xfId="0" applyNumberFormat="1" applyFont="1" applyFill="1" applyBorder="1" applyAlignment="1">
      <alignment horizontal="center" vertical="center"/>
    </xf>
    <xf numFmtId="183" fontId="0" fillId="0" borderId="0" xfId="0" applyNumberFormat="1" applyBorder="1"/>
    <xf numFmtId="180" fontId="0" fillId="0" borderId="0" xfId="0" applyNumberFormat="1" applyBorder="1"/>
    <xf numFmtId="189" fontId="0" fillId="0" borderId="0" xfId="0" applyNumberFormat="1" applyBorder="1"/>
    <xf numFmtId="188" fontId="0" fillId="0" borderId="0" xfId="0" applyNumberFormat="1"/>
    <xf numFmtId="43" fontId="78" fillId="26" borderId="13" xfId="0" applyNumberFormat="1" applyFont="1" applyFill="1" applyBorder="1" applyAlignment="1">
      <alignment horizontal="center" vertical="center" wrapText="1"/>
    </xf>
    <xf numFmtId="43" fontId="78" fillId="26" borderId="19" xfId="0" applyNumberFormat="1" applyFont="1" applyFill="1" applyBorder="1" applyAlignment="1">
      <alignment horizontal="center"/>
    </xf>
    <xf numFmtId="43" fontId="78" fillId="26" borderId="13" xfId="0" applyNumberFormat="1" applyFont="1" applyFill="1" applyBorder="1" applyAlignment="1">
      <alignment horizontal="center" vertical="center"/>
    </xf>
    <xf numFmtId="174" fontId="76" fillId="0" borderId="0" xfId="0" applyFont="1" applyFill="1" applyBorder="1" applyAlignment="1">
      <alignment horizontal="center" vertical="center" wrapText="1"/>
    </xf>
    <xf numFmtId="10" fontId="64" fillId="0" borderId="0" xfId="0" applyNumberFormat="1" applyFont="1" applyFill="1" applyBorder="1" applyAlignment="1">
      <alignment horizontal="right" vertical="center"/>
    </xf>
    <xf numFmtId="10" fontId="64" fillId="26" borderId="0" xfId="0" applyNumberFormat="1" applyFont="1" applyFill="1" applyBorder="1" applyAlignment="1">
      <alignment horizontal="right" vertical="center"/>
    </xf>
    <xf numFmtId="43" fontId="48" fillId="26" borderId="0" xfId="0" applyNumberFormat="1" applyFont="1" applyFill="1" applyBorder="1" applyAlignment="1">
      <alignment horizontal="right" vertical="center"/>
    </xf>
    <xf numFmtId="43" fontId="42" fillId="0" borderId="0" xfId="743" applyNumberFormat="1"/>
    <xf numFmtId="10" fontId="42" fillId="0" borderId="0" xfId="551" applyNumberFormat="1"/>
    <xf numFmtId="0" fontId="42" fillId="0" borderId="0" xfId="919"/>
    <xf numFmtId="167" fontId="42" fillId="0" borderId="0" xfId="919" applyNumberFormat="1"/>
    <xf numFmtId="0" fontId="0" fillId="0" borderId="0" xfId="919" applyFont="1"/>
    <xf numFmtId="2" fontId="42" fillId="0" borderId="0" xfId="919" applyNumberFormat="1"/>
    <xf numFmtId="186" fontId="42" fillId="0" borderId="0" xfId="919" applyNumberFormat="1"/>
    <xf numFmtId="0" fontId="42" fillId="0" borderId="0" xfId="1092"/>
    <xf numFmtId="0" fontId="42" fillId="0" borderId="0" xfId="1093"/>
    <xf numFmtId="0" fontId="42" fillId="0" borderId="0" xfId="793" applyAlignment="1">
      <alignment vertical="center"/>
    </xf>
    <xf numFmtId="0" fontId="42" fillId="0" borderId="0" xfId="793"/>
    <xf numFmtId="167" fontId="59" fillId="26" borderId="0" xfId="323" applyNumberFormat="1" applyFont="1" applyFill="1" applyBorder="1" applyAlignment="1">
      <alignment vertical="center"/>
    </xf>
    <xf numFmtId="0" fontId="78" fillId="26" borderId="13" xfId="437" applyFont="1" applyFill="1" applyBorder="1" applyAlignment="1">
      <alignment horizontal="center" vertical="center" wrapText="1"/>
    </xf>
    <xf numFmtId="0" fontId="78" fillId="26" borderId="15" xfId="437" applyFont="1" applyFill="1" applyBorder="1" applyAlignment="1">
      <alignment horizontal="center" vertical="center" wrapText="1"/>
    </xf>
    <xf numFmtId="0" fontId="78" fillId="26" borderId="23" xfId="437" applyFont="1" applyFill="1" applyBorder="1" applyAlignment="1">
      <alignment horizontal="center" vertical="center" wrapText="1"/>
    </xf>
    <xf numFmtId="0" fontId="78" fillId="26" borderId="17" xfId="437" applyFont="1" applyFill="1" applyBorder="1" applyAlignment="1">
      <alignment horizontal="left" vertical="center" wrapText="1"/>
    </xf>
    <xf numFmtId="0" fontId="78" fillId="26" borderId="19" xfId="437" applyFont="1" applyFill="1" applyBorder="1" applyAlignment="1">
      <alignment horizontal="left" vertical="center" wrapText="1"/>
    </xf>
    <xf numFmtId="0" fontId="57" fillId="26" borderId="13" xfId="793" applyFont="1" applyFill="1" applyBorder="1" applyAlignment="1">
      <alignment horizontal="center" vertical="center"/>
    </xf>
    <xf numFmtId="0" fontId="61" fillId="26" borderId="13" xfId="793" applyFont="1" applyFill="1" applyBorder="1" applyAlignment="1">
      <alignment horizontal="center" vertical="center"/>
    </xf>
    <xf numFmtId="49" fontId="61" fillId="26" borderId="23" xfId="793" applyNumberFormat="1" applyFont="1" applyFill="1" applyBorder="1" applyAlignment="1">
      <alignment horizontal="center" vertical="center"/>
    </xf>
    <xf numFmtId="49" fontId="61" fillId="26" borderId="23" xfId="793" applyNumberFormat="1" applyFont="1" applyFill="1" applyBorder="1" applyAlignment="1">
      <alignment horizontal="center" vertical="center" wrapText="1"/>
    </xf>
    <xf numFmtId="0" fontId="57" fillId="26" borderId="17" xfId="793" applyFont="1" applyFill="1" applyBorder="1" applyAlignment="1">
      <alignment horizontal="center" vertical="center"/>
    </xf>
    <xf numFmtId="0" fontId="61" fillId="26" borderId="13" xfId="919" applyFont="1" applyFill="1" applyBorder="1" applyAlignment="1">
      <alignment horizontal="center" vertical="center"/>
    </xf>
    <xf numFmtId="0" fontId="61" fillId="26" borderId="23" xfId="919" applyFont="1" applyFill="1" applyBorder="1" applyAlignment="1">
      <alignment horizontal="center" vertical="center" wrapText="1"/>
    </xf>
    <xf numFmtId="0" fontId="61" fillId="26" borderId="16" xfId="919" applyFont="1" applyFill="1" applyBorder="1" applyAlignment="1">
      <alignment horizontal="center" vertical="center" wrapText="1"/>
    </xf>
    <xf numFmtId="167" fontId="59" fillId="26" borderId="21" xfId="323" applyNumberFormat="1" applyFont="1" applyFill="1" applyBorder="1" applyAlignment="1">
      <alignment vertical="center"/>
    </xf>
    <xf numFmtId="167" fontId="59" fillId="26" borderId="12" xfId="323" applyNumberFormat="1" applyFont="1" applyFill="1" applyBorder="1" applyAlignment="1">
      <alignment vertical="center"/>
    </xf>
    <xf numFmtId="167" fontId="59" fillId="26" borderId="20" xfId="323" applyNumberFormat="1" applyFont="1" applyFill="1" applyBorder="1" applyAlignment="1">
      <alignment vertical="center"/>
    </xf>
    <xf numFmtId="182" fontId="42" fillId="0" borderId="0" xfId="1094"/>
    <xf numFmtId="182" fontId="51" fillId="0" borderId="0" xfId="1094" applyFont="1" applyFill="1" applyBorder="1" applyAlignment="1">
      <alignment horizontal="center" vertical="center" wrapText="1"/>
    </xf>
    <xf numFmtId="182" fontId="42" fillId="0" borderId="0" xfId="1094" applyFill="1" applyBorder="1"/>
    <xf numFmtId="182" fontId="43" fillId="0" borderId="0" xfId="1094" applyFont="1" applyFill="1" applyBorder="1"/>
    <xf numFmtId="182" fontId="55" fillId="0" borderId="0" xfId="1094" applyNumberFormat="1" applyFont="1" applyFill="1" applyBorder="1" applyAlignment="1">
      <alignment horizontal="center"/>
    </xf>
    <xf numFmtId="182" fontId="51" fillId="0" borderId="0" xfId="1094" applyNumberFormat="1" applyFont="1" applyFill="1" applyBorder="1" applyAlignment="1">
      <alignment horizontal="center"/>
    </xf>
    <xf numFmtId="43" fontId="55" fillId="0" borderId="0" xfId="1094" applyNumberFormat="1" applyFont="1" applyFill="1" applyBorder="1" applyAlignment="1">
      <alignment horizontal="center"/>
    </xf>
    <xf numFmtId="174" fontId="81" fillId="0" borderId="0" xfId="0" applyFont="1" applyAlignment="1">
      <alignment horizontal="justify" vertical="justify" wrapText="1"/>
    </xf>
    <xf numFmtId="174" fontId="66" fillId="0" borderId="0" xfId="0" applyFont="1" applyFill="1" applyBorder="1" applyAlignment="1">
      <alignment horizontal="center" vertical="center" wrapText="1"/>
    </xf>
    <xf numFmtId="174" fontId="81" fillId="0" borderId="0" xfId="0" applyFont="1" applyAlignment="1">
      <alignment horizontal="justify" vertical="justify" wrapText="1"/>
    </xf>
    <xf numFmtId="174" fontId="66" fillId="0" borderId="0" xfId="0" applyFont="1" applyFill="1" applyBorder="1" applyAlignment="1">
      <alignment horizontal="center" vertical="center" wrapText="1"/>
    </xf>
    <xf numFmtId="174" fontId="62" fillId="0" borderId="0" xfId="0" applyNumberFormat="1" applyFont="1" applyBorder="1" applyAlignment="1"/>
    <xf numFmtId="174" fontId="66" fillId="0" borderId="0" xfId="0" applyFont="1" applyFill="1" applyBorder="1" applyAlignment="1">
      <alignment horizontal="center" vertical="center" wrapText="1"/>
    </xf>
    <xf numFmtId="174" fontId="0" fillId="0" borderId="0" xfId="0" applyAlignment="1">
      <alignment horizontal="center"/>
    </xf>
    <xf numFmtId="171" fontId="59" fillId="0" borderId="0" xfId="336" applyNumberFormat="1" applyFont="1" applyFill="1" applyBorder="1" applyAlignment="1"/>
    <xf numFmtId="174" fontId="78" fillId="0" borderId="15" xfId="0" applyNumberFormat="1" applyFont="1" applyFill="1" applyBorder="1" applyAlignment="1">
      <alignment horizontal="center" vertical="center" wrapText="1"/>
    </xf>
    <xf numFmtId="49" fontId="78" fillId="0" borderId="21" xfId="0" applyNumberFormat="1" applyFont="1" applyFill="1" applyBorder="1" applyAlignment="1">
      <alignment horizontal="center" vertical="center"/>
    </xf>
    <xf numFmtId="174" fontId="66" fillId="0" borderId="0" xfId="0" applyFont="1" applyFill="1" applyBorder="1" applyAlignment="1">
      <alignment horizontal="center" vertical="center" wrapText="1"/>
    </xf>
    <xf numFmtId="174" fontId="61" fillId="26" borderId="16" xfId="0" applyNumberFormat="1" applyFont="1" applyFill="1" applyBorder="1" applyAlignment="1">
      <alignment horizontal="center" vertical="center" wrapText="1"/>
    </xf>
    <xf numFmtId="17" fontId="76" fillId="26" borderId="19" xfId="0" applyNumberFormat="1" applyFont="1" applyFill="1" applyBorder="1" applyAlignment="1">
      <alignment horizontal="center" vertical="center"/>
    </xf>
    <xf numFmtId="171" fontId="50" fillId="0" borderId="0" xfId="551" applyNumberFormat="1" applyFont="1" applyFill="1" applyBorder="1" applyAlignment="1" applyProtection="1">
      <alignment horizontal="right"/>
    </xf>
    <xf numFmtId="174" fontId="66" fillId="0" borderId="0" xfId="0" applyFont="1" applyFill="1" applyBorder="1" applyAlignment="1">
      <alignment horizontal="center" vertical="center" wrapText="1"/>
    </xf>
    <xf numFmtId="49" fontId="76" fillId="26" borderId="17" xfId="0" applyNumberFormat="1" applyFont="1" applyFill="1" applyBorder="1" applyAlignment="1">
      <alignment horizontal="center" vertical="center"/>
    </xf>
    <xf numFmtId="49" fontId="76" fillId="26" borderId="19" xfId="0" applyNumberFormat="1" applyFont="1" applyFill="1" applyBorder="1" applyAlignment="1">
      <alignment horizontal="center" vertical="center"/>
    </xf>
    <xf numFmtId="49" fontId="76" fillId="26" borderId="14" xfId="0" applyNumberFormat="1" applyFont="1" applyFill="1" applyBorder="1" applyAlignment="1">
      <alignment horizontal="center" vertical="center"/>
    </xf>
    <xf numFmtId="174" fontId="121" fillId="0" borderId="0" xfId="0" applyFont="1" applyAlignment="1">
      <alignment horizontal="center" vertical="center"/>
    </xf>
    <xf numFmtId="174" fontId="76" fillId="26" borderId="23" xfId="0" applyFont="1" applyFill="1" applyBorder="1" applyAlignment="1">
      <alignment horizontal="center" vertical="center"/>
    </xf>
    <xf numFmtId="43" fontId="78" fillId="26" borderId="23" xfId="0" applyNumberFormat="1" applyFont="1" applyFill="1" applyBorder="1" applyAlignment="1">
      <alignment horizontal="center" vertical="center" wrapText="1"/>
    </xf>
    <xf numFmtId="43" fontId="78" fillId="26" borderId="16" xfId="0" applyNumberFormat="1" applyFont="1" applyFill="1" applyBorder="1" applyAlignment="1">
      <alignment horizontal="center" vertical="center" wrapText="1"/>
    </xf>
    <xf numFmtId="174" fontId="57" fillId="26" borderId="13" xfId="0" applyNumberFormat="1" applyFont="1" applyFill="1" applyBorder="1" applyAlignment="1">
      <alignment horizontal="center" vertical="center"/>
    </xf>
    <xf numFmtId="43" fontId="57" fillId="33" borderId="23" xfId="323" applyFont="1" applyFill="1" applyBorder="1" applyAlignment="1">
      <alignment horizontal="right" vertical="center"/>
    </xf>
    <xf numFmtId="174" fontId="122" fillId="0" borderId="0" xfId="0" applyFont="1" applyAlignment="1">
      <alignment horizontal="center" vertical="center"/>
    </xf>
    <xf numFmtId="0" fontId="58" fillId="0" borderId="0" xfId="579" applyFont="1"/>
    <xf numFmtId="3" fontId="64" fillId="26" borderId="13" xfId="323" applyNumberFormat="1" applyFont="1" applyFill="1" applyBorder="1" applyAlignment="1">
      <alignment horizontal="center" vertical="center"/>
    </xf>
    <xf numFmtId="3" fontId="64" fillId="26" borderId="15" xfId="323" applyNumberFormat="1" applyFont="1" applyFill="1" applyBorder="1" applyAlignment="1">
      <alignment horizontal="center" vertical="center"/>
    </xf>
    <xf numFmtId="38" fontId="64" fillId="26" borderId="13" xfId="323" applyNumberFormat="1" applyFont="1" applyFill="1" applyBorder="1" applyAlignment="1">
      <alignment horizontal="center" vertical="center"/>
    </xf>
    <xf numFmtId="0" fontId="42" fillId="0" borderId="0" xfId="744"/>
    <xf numFmtId="0" fontId="123" fillId="0" borderId="0" xfId="744" applyFont="1" applyBorder="1" applyAlignment="1">
      <alignment horizontal="center" vertical="center"/>
    </xf>
    <xf numFmtId="0" fontId="42" fillId="0" borderId="0" xfId="744" applyAlignment="1">
      <alignment vertical="center"/>
    </xf>
    <xf numFmtId="174" fontId="0" fillId="0" borderId="0" xfId="0" applyFont="1" applyFill="1" applyBorder="1"/>
    <xf numFmtId="174" fontId="0" fillId="0" borderId="0" xfId="0" applyAlignment="1">
      <alignment vertical="center"/>
    </xf>
    <xf numFmtId="49" fontId="78" fillId="26" borderId="18" xfId="0" applyNumberFormat="1" applyFont="1" applyFill="1" applyBorder="1" applyAlignment="1">
      <alignment horizontal="center" vertical="center"/>
    </xf>
    <xf numFmtId="174" fontId="76" fillId="0" borderId="15" xfId="0" applyNumberFormat="1" applyFont="1" applyFill="1" applyBorder="1" applyAlignment="1" applyProtection="1">
      <alignment horizontal="center" vertical="center" wrapText="1"/>
    </xf>
    <xf numFmtId="174" fontId="76" fillId="0" borderId="23" xfId="0" applyNumberFormat="1" applyFont="1" applyFill="1" applyBorder="1" applyAlignment="1" applyProtection="1">
      <alignment horizontal="center" vertical="center"/>
    </xf>
    <xf numFmtId="174" fontId="76" fillId="0" borderId="16" xfId="0" applyNumberFormat="1" applyFont="1" applyFill="1" applyBorder="1" applyAlignment="1" applyProtection="1">
      <alignment horizontal="center" vertical="center" wrapText="1"/>
    </xf>
    <xf numFmtId="174" fontId="76" fillId="26" borderId="11" xfId="0" applyNumberFormat="1" applyFont="1" applyFill="1" applyBorder="1" applyAlignment="1">
      <alignment horizontal="center" vertical="center" wrapText="1"/>
    </xf>
    <xf numFmtId="174" fontId="62" fillId="0" borderId="0" xfId="388" applyFont="1"/>
    <xf numFmtId="43" fontId="61" fillId="26" borderId="23" xfId="394" applyNumberFormat="1" applyFont="1" applyFill="1" applyBorder="1" applyAlignment="1">
      <alignment horizontal="right" vertical="center"/>
    </xf>
    <xf numFmtId="174" fontId="0" fillId="0" borderId="0" xfId="0" applyFill="1" applyBorder="1" applyAlignment="1">
      <alignment vertical="center"/>
    </xf>
    <xf numFmtId="0" fontId="42" fillId="0" borderId="0" xfId="579" applyBorder="1"/>
    <xf numFmtId="174" fontId="62" fillId="0" borderId="0" xfId="0" applyFont="1"/>
    <xf numFmtId="174" fontId="76" fillId="26" borderId="15" xfId="0" applyNumberFormat="1" applyFont="1" applyFill="1" applyBorder="1" applyAlignment="1">
      <alignment horizontal="center" vertical="center" wrapText="1"/>
    </xf>
    <xf numFmtId="174" fontId="76" fillId="26" borderId="16" xfId="0" applyNumberFormat="1" applyFont="1" applyFill="1" applyBorder="1" applyAlignment="1">
      <alignment horizontal="center" vertical="center" wrapText="1"/>
    </xf>
    <xf numFmtId="174" fontId="102" fillId="26" borderId="0" xfId="0" applyFont="1" applyFill="1" applyBorder="1" applyAlignment="1">
      <alignment horizontal="left" vertical="center" wrapText="1"/>
    </xf>
    <xf numFmtId="180" fontId="0" fillId="0" borderId="0" xfId="0" applyNumberFormat="1" applyFont="1" applyFill="1" applyBorder="1"/>
    <xf numFmtId="174" fontId="62" fillId="0" borderId="0" xfId="0" applyNumberFormat="1" applyFont="1" applyAlignment="1">
      <alignment vertical="center"/>
    </xf>
    <xf numFmtId="174" fontId="62" fillId="0" borderId="0" xfId="0" applyFont="1" applyAlignment="1">
      <alignment vertical="center"/>
    </xf>
    <xf numFmtId="174" fontId="69" fillId="0" borderId="0" xfId="0" applyFont="1"/>
    <xf numFmtId="171" fontId="62" fillId="0" borderId="0" xfId="551" applyNumberFormat="1" applyFont="1"/>
    <xf numFmtId="0" fontId="61" fillId="26" borderId="13" xfId="742" applyFont="1" applyFill="1" applyBorder="1" applyAlignment="1">
      <alignment horizontal="center"/>
    </xf>
    <xf numFmtId="174" fontId="64" fillId="0" borderId="13" xfId="0" applyFont="1" applyFill="1" applyBorder="1" applyAlignment="1">
      <alignment horizontal="center" vertical="center" wrapText="1"/>
    </xf>
    <xf numFmtId="167" fontId="64" fillId="0" borderId="19" xfId="323" applyNumberFormat="1" applyFont="1" applyFill="1" applyBorder="1"/>
    <xf numFmtId="174" fontId="64" fillId="26" borderId="16" xfId="388" applyFont="1" applyFill="1" applyBorder="1" applyAlignment="1">
      <alignment horizontal="center" vertical="center" wrapText="1"/>
    </xf>
    <xf numFmtId="0" fontId="42" fillId="0" borderId="0" xfId="744" applyFill="1" applyBorder="1"/>
    <xf numFmtId="0" fontId="42" fillId="0" borderId="0" xfId="744" applyBorder="1"/>
    <xf numFmtId="174" fontId="81" fillId="0" borderId="0" xfId="0" applyFont="1"/>
    <xf numFmtId="174" fontId="62" fillId="0" borderId="0" xfId="0" applyNumberFormat="1" applyFont="1" applyBorder="1" applyAlignment="1">
      <alignment vertical="center"/>
    </xf>
    <xf numFmtId="174" fontId="69" fillId="0" borderId="0" xfId="0" applyFont="1" applyAlignment="1">
      <alignment horizontal="justify" vertical="justify" wrapText="1"/>
    </xf>
    <xf numFmtId="174" fontId="69" fillId="0" borderId="0" xfId="0" applyNumberFormat="1" applyFont="1"/>
    <xf numFmtId="49" fontId="78" fillId="0" borderId="20" xfId="0" applyNumberFormat="1" applyFont="1" applyFill="1" applyBorder="1" applyAlignment="1">
      <alignment horizontal="center"/>
    </xf>
    <xf numFmtId="167" fontId="59" fillId="0" borderId="19" xfId="323" applyNumberFormat="1" applyFont="1" applyFill="1" applyBorder="1" applyAlignment="1">
      <alignment horizontal="center" vertical="center"/>
    </xf>
    <xf numFmtId="174" fontId="78" fillId="0" borderId="13" xfId="0" applyNumberFormat="1" applyFont="1" applyFill="1" applyBorder="1" applyAlignment="1">
      <alignment horizontal="center"/>
    </xf>
    <xf numFmtId="167" fontId="59" fillId="26" borderId="19" xfId="323" applyNumberFormat="1" applyFont="1" applyFill="1" applyBorder="1" applyAlignment="1">
      <alignment horizontal="center" vertical="center"/>
    </xf>
    <xf numFmtId="167" fontId="64" fillId="26" borderId="13" xfId="323" applyNumberFormat="1" applyFont="1" applyFill="1" applyBorder="1" applyAlignment="1">
      <alignment horizontal="center" vertical="center"/>
    </xf>
    <xf numFmtId="174" fontId="76" fillId="0" borderId="0" xfId="0" applyFont="1" applyFill="1" applyBorder="1" applyAlignment="1">
      <alignment horizontal="center" vertical="center" wrapText="1"/>
    </xf>
    <xf numFmtId="174" fontId="64" fillId="0" borderId="17" xfId="0" applyNumberFormat="1" applyFont="1" applyFill="1" applyBorder="1" applyAlignment="1">
      <alignment horizontal="center" vertical="center" wrapText="1"/>
    </xf>
    <xf numFmtId="174" fontId="76" fillId="0" borderId="13" xfId="347" applyNumberFormat="1" applyFont="1" applyFill="1" applyBorder="1" applyAlignment="1">
      <alignment horizontal="center" vertical="center"/>
    </xf>
    <xf numFmtId="174" fontId="76" fillId="0" borderId="23" xfId="347" applyFont="1" applyFill="1" applyBorder="1" applyAlignment="1">
      <alignment horizontal="center" vertical="center" wrapText="1"/>
    </xf>
    <xf numFmtId="49" fontId="76" fillId="26" borderId="13" xfId="0" applyNumberFormat="1" applyFont="1" applyFill="1" applyBorder="1" applyAlignment="1">
      <alignment horizontal="center" vertical="center"/>
    </xf>
    <xf numFmtId="174" fontId="76" fillId="26" borderId="23" xfId="0" applyFont="1" applyFill="1" applyBorder="1" applyAlignment="1">
      <alignment horizontal="center" vertical="center" wrapText="1"/>
    </xf>
    <xf numFmtId="174" fontId="76" fillId="26" borderId="16" xfId="0" applyFont="1" applyFill="1" applyBorder="1" applyAlignment="1">
      <alignment horizontal="center" vertical="center" wrapText="1"/>
    </xf>
    <xf numFmtId="174" fontId="76" fillId="26" borderId="13" xfId="0" applyFont="1" applyFill="1" applyBorder="1" applyAlignment="1">
      <alignment horizontal="center"/>
    </xf>
    <xf numFmtId="174" fontId="55" fillId="26" borderId="0" xfId="0" applyFont="1" applyFill="1" applyBorder="1" applyAlignment="1">
      <alignment horizontal="center" vertical="center" wrapText="1"/>
    </xf>
    <xf numFmtId="43" fontId="48" fillId="26" borderId="0" xfId="323" applyNumberFormat="1" applyFont="1" applyFill="1" applyBorder="1" applyAlignment="1">
      <alignment horizontal="center"/>
    </xf>
    <xf numFmtId="180" fontId="0" fillId="0" borderId="0" xfId="551" applyNumberFormat="1" applyFont="1"/>
    <xf numFmtId="0" fontId="61" fillId="26" borderId="0" xfId="793" applyFont="1" applyFill="1" applyBorder="1" applyAlignment="1">
      <alignment horizontal="center"/>
    </xf>
    <xf numFmtId="3" fontId="48" fillId="0" borderId="21" xfId="0" applyNumberFormat="1" applyFont="1" applyFill="1" applyBorder="1" applyAlignment="1" applyProtection="1">
      <alignment horizontal="center"/>
    </xf>
    <xf numFmtId="3" fontId="48" fillId="0" borderId="12" xfId="0" applyNumberFormat="1" applyFont="1" applyFill="1" applyBorder="1" applyAlignment="1" applyProtection="1">
      <alignment horizontal="center"/>
    </xf>
    <xf numFmtId="3" fontId="64" fillId="0" borderId="17" xfId="0" applyNumberFormat="1" applyFont="1" applyFill="1" applyBorder="1" applyAlignment="1" applyProtection="1">
      <alignment horizontal="center"/>
    </xf>
    <xf numFmtId="175" fontId="64" fillId="0" borderId="25" xfId="0" applyNumberFormat="1" applyFont="1" applyFill="1" applyBorder="1" applyAlignment="1" applyProtection="1">
      <alignment horizontal="center"/>
    </xf>
    <xf numFmtId="3" fontId="48" fillId="0" borderId="20" xfId="0" applyNumberFormat="1" applyFont="1" applyFill="1" applyBorder="1" applyAlignment="1" applyProtection="1">
      <alignment horizontal="center"/>
    </xf>
    <xf numFmtId="3" fontId="48" fillId="0" borderId="0" xfId="0" applyNumberFormat="1" applyFont="1" applyFill="1" applyBorder="1" applyAlignment="1" applyProtection="1">
      <alignment horizontal="center"/>
    </xf>
    <xf numFmtId="3" fontId="64" fillId="0" borderId="19" xfId="0" applyNumberFormat="1" applyFont="1" applyFill="1" applyBorder="1" applyAlignment="1" applyProtection="1">
      <alignment horizontal="center"/>
    </xf>
    <xf numFmtId="175" fontId="64" fillId="0" borderId="24" xfId="0" applyNumberFormat="1" applyFont="1" applyFill="1" applyBorder="1" applyAlignment="1" applyProtection="1">
      <alignment horizontal="center"/>
    </xf>
    <xf numFmtId="3" fontId="50" fillId="26" borderId="0" xfId="0" applyNumberFormat="1" applyFont="1" applyFill="1" applyBorder="1" applyAlignment="1" applyProtection="1">
      <alignment horizontal="center"/>
    </xf>
    <xf numFmtId="3" fontId="77" fillId="26" borderId="0" xfId="328" applyNumberFormat="1" applyFont="1" applyFill="1" applyBorder="1" applyAlignment="1">
      <alignment horizontal="center"/>
    </xf>
    <xf numFmtId="3" fontId="76" fillId="26" borderId="0" xfId="328" applyNumberFormat="1" applyFont="1" applyFill="1" applyBorder="1" applyAlignment="1">
      <alignment horizontal="center"/>
    </xf>
    <xf numFmtId="17" fontId="78" fillId="0" borderId="19" xfId="336" applyNumberFormat="1" applyFont="1" applyFill="1" applyBorder="1" applyAlignment="1">
      <alignment horizontal="center" vertical="center"/>
    </xf>
    <xf numFmtId="3" fontId="59" fillId="26" borderId="0" xfId="328" applyNumberFormat="1" applyFont="1" applyFill="1" applyBorder="1" applyAlignment="1">
      <alignment horizontal="center" vertical="center"/>
    </xf>
    <xf numFmtId="167" fontId="77" fillId="26" borderId="0" xfId="323" applyNumberFormat="1" applyFont="1" applyFill="1" applyBorder="1" applyAlignment="1"/>
    <xf numFmtId="10" fontId="76" fillId="26" borderId="24" xfId="0" applyNumberFormat="1" applyFont="1" applyFill="1" applyBorder="1" applyAlignment="1"/>
    <xf numFmtId="40" fontId="42" fillId="0" borderId="0" xfId="742" applyNumberFormat="1"/>
    <xf numFmtId="0" fontId="0" fillId="0" borderId="0" xfId="744" applyFont="1"/>
    <xf numFmtId="43" fontId="42" fillId="0" borderId="0" xfId="742" applyNumberFormat="1"/>
    <xf numFmtId="10" fontId="42" fillId="0" borderId="0" xfId="743" applyNumberFormat="1"/>
    <xf numFmtId="171" fontId="64" fillId="26" borderId="13" xfId="448" applyNumberFormat="1" applyFont="1" applyFill="1" applyBorder="1" applyAlignment="1">
      <alignment horizontal="center" vertical="center"/>
    </xf>
    <xf numFmtId="167" fontId="56" fillId="26" borderId="0" xfId="323" applyNumberFormat="1" applyFont="1" applyFill="1" applyBorder="1" applyAlignment="1">
      <alignment horizontal="center" vertical="center"/>
    </xf>
    <xf numFmtId="49" fontId="47" fillId="26" borderId="13" xfId="0" applyNumberFormat="1" applyFont="1" applyFill="1" applyBorder="1" applyAlignment="1">
      <alignment horizontal="center" vertical="center"/>
    </xf>
    <xf numFmtId="49" fontId="47" fillId="26" borderId="23" xfId="0" applyNumberFormat="1" applyFont="1" applyFill="1" applyBorder="1" applyAlignment="1">
      <alignment horizontal="center" vertical="center" wrapText="1"/>
    </xf>
    <xf numFmtId="49" fontId="47" fillId="26" borderId="16" xfId="0" applyNumberFormat="1" applyFont="1" applyFill="1" applyBorder="1" applyAlignment="1">
      <alignment horizontal="center" vertical="center" wrapText="1"/>
    </xf>
    <xf numFmtId="174" fontId="50" fillId="0" borderId="0" xfId="0" applyNumberFormat="1" applyFont="1" applyBorder="1" applyAlignment="1">
      <alignment horizontal="left"/>
    </xf>
    <xf numFmtId="171" fontId="50" fillId="0" borderId="0" xfId="551" applyNumberFormat="1" applyFont="1" applyBorder="1" applyAlignment="1">
      <alignment horizontal="right"/>
    </xf>
    <xf numFmtId="174" fontId="67" fillId="0" borderId="0" xfId="0" applyFont="1" applyAlignment="1">
      <alignment horizontal="center" vertical="center"/>
    </xf>
    <xf numFmtId="182" fontId="50" fillId="0" borderId="0" xfId="0" applyNumberFormat="1" applyFont="1" applyBorder="1" applyAlignment="1">
      <alignment horizontal="left"/>
    </xf>
    <xf numFmtId="10" fontId="50" fillId="0" borderId="0" xfId="551" applyNumberFormat="1" applyFont="1" applyBorder="1" applyAlignment="1">
      <alignment horizontal="left"/>
    </xf>
    <xf numFmtId="192" fontId="50" fillId="0" borderId="0" xfId="0" applyNumberFormat="1" applyFont="1" applyBorder="1" applyAlignment="1">
      <alignment horizontal="left"/>
    </xf>
    <xf numFmtId="189" fontId="50" fillId="0" borderId="0" xfId="0" applyNumberFormat="1" applyFont="1" applyBorder="1" applyAlignment="1">
      <alignment horizontal="left"/>
    </xf>
    <xf numFmtId="180" fontId="50" fillId="0" borderId="0" xfId="0" applyNumberFormat="1" applyFont="1" applyBorder="1" applyAlignment="1">
      <alignment horizontal="left"/>
    </xf>
    <xf numFmtId="9" fontId="67" fillId="0" borderId="0" xfId="551" applyFont="1" applyAlignment="1">
      <alignment horizontal="center" vertical="center"/>
    </xf>
    <xf numFmtId="40" fontId="42" fillId="0" borderId="0" xfId="744" applyNumberFormat="1"/>
    <xf numFmtId="193" fontId="42" fillId="0" borderId="0" xfId="744" applyNumberFormat="1"/>
    <xf numFmtId="43" fontId="42" fillId="0" borderId="0" xfId="744" applyNumberFormat="1"/>
    <xf numFmtId="43" fontId="61" fillId="26" borderId="13" xfId="742" applyNumberFormat="1" applyFont="1" applyFill="1" applyBorder="1" applyAlignment="1">
      <alignment horizontal="center"/>
    </xf>
    <xf numFmtId="43" fontId="46" fillId="0" borderId="0" xfId="0" applyNumberFormat="1" applyFont="1" applyFill="1" applyBorder="1" applyAlignment="1">
      <alignment vertical="center"/>
    </xf>
    <xf numFmtId="171" fontId="42" fillId="0" borderId="0" xfId="551" applyNumberFormat="1" applyFont="1"/>
    <xf numFmtId="174" fontId="65" fillId="26" borderId="0" xfId="0" applyFont="1" applyFill="1" applyBorder="1"/>
    <xf numFmtId="43" fontId="56" fillId="26" borderId="0" xfId="0" applyNumberFormat="1" applyFont="1" applyFill="1" applyBorder="1"/>
    <xf numFmtId="174" fontId="48" fillId="26" borderId="0" xfId="0" applyFont="1" applyFill="1" applyBorder="1"/>
    <xf numFmtId="167" fontId="64" fillId="26" borderId="19" xfId="323" applyNumberFormat="1" applyFont="1" applyFill="1" applyBorder="1"/>
    <xf numFmtId="167" fontId="64" fillId="26" borderId="13" xfId="323" applyNumberFormat="1" applyFont="1" applyFill="1" applyBorder="1"/>
    <xf numFmtId="174" fontId="79" fillId="0" borderId="0" xfId="0" applyFont="1" applyFill="1" applyBorder="1" applyAlignment="1">
      <alignment horizontal="center" vertical="center" wrapText="1"/>
    </xf>
    <xf numFmtId="174" fontId="0" fillId="0" borderId="0" xfId="0" applyAlignment="1">
      <alignment horizontal="center"/>
    </xf>
    <xf numFmtId="10" fontId="76" fillId="26" borderId="19" xfId="324" applyNumberFormat="1" applyFont="1" applyFill="1" applyBorder="1" applyAlignment="1">
      <alignment horizontal="right"/>
    </xf>
    <xf numFmtId="10" fontId="76" fillId="26" borderId="14" xfId="324" applyNumberFormat="1" applyFont="1" applyFill="1" applyBorder="1" applyAlignment="1">
      <alignment horizontal="right"/>
    </xf>
    <xf numFmtId="49" fontId="76" fillId="26" borderId="23" xfId="0" applyNumberFormat="1" applyFont="1" applyFill="1" applyBorder="1" applyAlignment="1">
      <alignment horizontal="center" vertical="center" wrapText="1"/>
    </xf>
    <xf numFmtId="49" fontId="47" fillId="26" borderId="13" xfId="0" applyNumberFormat="1" applyFont="1" applyFill="1" applyBorder="1" applyAlignment="1">
      <alignment horizontal="center" vertical="center" wrapText="1"/>
    </xf>
    <xf numFmtId="0" fontId="78" fillId="26" borderId="13" xfId="437" applyFont="1" applyFill="1" applyBorder="1" applyAlignment="1">
      <alignment horizontal="left" vertical="center" wrapText="1"/>
    </xf>
    <xf numFmtId="167" fontId="78" fillId="26" borderId="15" xfId="323" applyNumberFormat="1" applyFont="1" applyFill="1" applyBorder="1" applyAlignment="1">
      <alignment horizontal="center" vertical="center" wrapText="1"/>
    </xf>
    <xf numFmtId="167" fontId="78" fillId="26" borderId="23" xfId="323" applyNumberFormat="1" applyFont="1" applyFill="1" applyBorder="1" applyAlignment="1">
      <alignment horizontal="center" vertical="center" wrapText="1"/>
    </xf>
    <xf numFmtId="167" fontId="78" fillId="26" borderId="13" xfId="323" applyNumberFormat="1" applyFont="1" applyFill="1" applyBorder="1" applyAlignment="1">
      <alignment horizontal="center" vertical="center" wrapText="1"/>
    </xf>
    <xf numFmtId="49" fontId="76" fillId="26" borderId="19" xfId="0" applyNumberFormat="1" applyFont="1" applyFill="1" applyBorder="1" applyAlignment="1" applyProtection="1">
      <alignment horizontal="center" vertical="center"/>
    </xf>
    <xf numFmtId="49" fontId="76" fillId="26" borderId="14" xfId="0" applyNumberFormat="1" applyFont="1" applyFill="1" applyBorder="1" applyAlignment="1" applyProtection="1">
      <alignment horizontal="center" vertical="center"/>
    </xf>
    <xf numFmtId="194" fontId="50" fillId="0" borderId="0" xfId="551" applyNumberFormat="1" applyFont="1" applyBorder="1" applyAlignment="1">
      <alignment horizontal="left"/>
    </xf>
    <xf numFmtId="174" fontId="77" fillId="0" borderId="0" xfId="0" applyFont="1"/>
    <xf numFmtId="0" fontId="42" fillId="0" borderId="0" xfId="742" applyAlignment="1">
      <alignment vertical="center"/>
    </xf>
    <xf numFmtId="43" fontId="76" fillId="26" borderId="0" xfId="0" applyNumberFormat="1" applyFont="1" applyFill="1" applyBorder="1" applyAlignment="1">
      <alignment vertical="center"/>
    </xf>
    <xf numFmtId="0" fontId="61" fillId="0" borderId="0" xfId="0" applyNumberFormat="1" applyFont="1" applyFill="1" applyBorder="1" applyAlignment="1">
      <alignment horizontal="left" vertical="center" indent="1"/>
    </xf>
    <xf numFmtId="174" fontId="50" fillId="26" borderId="0" xfId="0" applyFont="1" applyFill="1" applyBorder="1" applyAlignment="1">
      <alignment horizontal="left" indent="1"/>
    </xf>
    <xf numFmtId="174" fontId="0" fillId="0" borderId="0" xfId="0" applyAlignment="1">
      <alignment horizontal="left" indent="1"/>
    </xf>
    <xf numFmtId="43" fontId="48" fillId="26" borderId="0" xfId="323" applyNumberFormat="1" applyFont="1" applyFill="1" applyBorder="1"/>
    <xf numFmtId="10" fontId="48" fillId="26" borderId="0" xfId="551" applyNumberFormat="1" applyFont="1" applyFill="1" applyBorder="1"/>
    <xf numFmtId="174" fontId="66" fillId="0" borderId="0" xfId="0" applyFont="1" applyFill="1" applyBorder="1" applyAlignment="1">
      <alignment horizontal="center" vertical="center" wrapText="1"/>
    </xf>
    <xf numFmtId="174" fontId="76" fillId="26" borderId="0" xfId="0" applyFont="1" applyFill="1" applyBorder="1" applyAlignment="1">
      <alignment horizontal="center" vertical="center" wrapText="1"/>
    </xf>
    <xf numFmtId="174" fontId="0" fillId="0" borderId="0" xfId="0" applyAlignment="1">
      <alignment horizontal="center"/>
    </xf>
    <xf numFmtId="177" fontId="0" fillId="0" borderId="0" xfId="551" applyNumberFormat="1" applyFont="1"/>
    <xf numFmtId="174" fontId="56" fillId="0" borderId="0" xfId="0" applyFont="1" applyFill="1" applyBorder="1"/>
    <xf numFmtId="174" fontId="48" fillId="26" borderId="0" xfId="347" applyFont="1" applyFill="1" applyBorder="1" applyAlignment="1">
      <alignment horizontal="center"/>
    </xf>
    <xf numFmtId="174" fontId="48" fillId="0" borderId="0" xfId="347" applyFont="1" applyFill="1" applyBorder="1" applyAlignment="1">
      <alignment horizontal="center"/>
    </xf>
    <xf numFmtId="174" fontId="48" fillId="0" borderId="0" xfId="347" applyFont="1" applyAlignment="1">
      <alignment horizontal="center"/>
    </xf>
    <xf numFmtId="4" fontId="76" fillId="26" borderId="0" xfId="0" applyNumberFormat="1" applyFont="1" applyFill="1" applyBorder="1" applyAlignment="1">
      <alignment horizontal="right"/>
    </xf>
    <xf numFmtId="182" fontId="0" fillId="0" borderId="0" xfId="0" applyNumberFormat="1"/>
    <xf numFmtId="171" fontId="6" fillId="0" borderId="0" xfId="551" applyNumberFormat="1" applyFont="1" applyFill="1" applyBorder="1" applyAlignment="1">
      <alignment horizontal="right"/>
    </xf>
    <xf numFmtId="174" fontId="76" fillId="0" borderId="20" xfId="0" applyFont="1" applyFill="1" applyBorder="1" applyAlignment="1">
      <alignment horizontal="center" vertical="center" wrapText="1"/>
    </xf>
    <xf numFmtId="174" fontId="76" fillId="0" borderId="0" xfId="0" applyFont="1" applyFill="1" applyBorder="1" applyAlignment="1">
      <alignment horizontal="center" vertical="center" wrapText="1"/>
    </xf>
    <xf numFmtId="174" fontId="0" fillId="0" borderId="0" xfId="0" applyNumberFormat="1" applyBorder="1" applyAlignment="1">
      <alignment vertical="center"/>
    </xf>
    <xf numFmtId="10" fontId="77" fillId="0" borderId="0" xfId="633" applyNumberFormat="1" applyFont="1" applyFill="1" applyBorder="1" applyAlignment="1">
      <alignment horizontal="center"/>
    </xf>
    <xf numFmtId="195" fontId="127" fillId="26" borderId="0" xfId="0" applyNumberFormat="1" applyFont="1" applyFill="1" applyBorder="1" applyAlignment="1">
      <alignment horizontal="center" vertical="center" wrapText="1"/>
    </xf>
    <xf numFmtId="3" fontId="128" fillId="0" borderId="0" xfId="0" applyNumberFormat="1" applyFont="1" applyFill="1" applyBorder="1" applyAlignment="1">
      <alignment horizontal="center"/>
    </xf>
    <xf numFmtId="174" fontId="76" fillId="26" borderId="15" xfId="0" applyFont="1" applyFill="1" applyBorder="1" applyAlignment="1">
      <alignment horizontal="left" vertical="center" wrapText="1"/>
    </xf>
    <xf numFmtId="43" fontId="76" fillId="26" borderId="16" xfId="607" applyFont="1" applyFill="1" applyBorder="1" applyAlignment="1">
      <alignment horizontal="right"/>
    </xf>
    <xf numFmtId="43" fontId="76" fillId="26" borderId="15" xfId="607" applyFont="1" applyFill="1" applyBorder="1" applyAlignment="1">
      <alignment horizontal="right"/>
    </xf>
    <xf numFmtId="174" fontId="49" fillId="0" borderId="0" xfId="0" applyFont="1" applyFill="1" applyBorder="1" applyAlignment="1">
      <alignment horizontal="center" vertical="center" wrapText="1"/>
    </xf>
    <xf numFmtId="174" fontId="112" fillId="0" borderId="0" xfId="0" applyFont="1" applyAlignment="1">
      <alignment vertical="center"/>
    </xf>
    <xf numFmtId="174" fontId="62" fillId="0" borderId="0" xfId="0" applyFont="1" applyAlignment="1">
      <alignment horizontal="center"/>
    </xf>
    <xf numFmtId="17" fontId="85" fillId="0" borderId="0" xfId="0" applyNumberFormat="1" applyFont="1" applyFill="1" applyBorder="1" applyAlignment="1">
      <alignment horizontal="center"/>
    </xf>
    <xf numFmtId="10" fontId="76" fillId="26" borderId="19" xfId="391" applyNumberFormat="1" applyFont="1" applyFill="1" applyBorder="1" applyAlignment="1">
      <alignment horizontal="center" vertical="center"/>
    </xf>
    <xf numFmtId="10" fontId="0" fillId="0" borderId="0" xfId="551" applyNumberFormat="1" applyFont="1" applyFill="1" applyBorder="1" applyAlignment="1">
      <alignment horizontal="right"/>
    </xf>
    <xf numFmtId="174" fontId="0" fillId="0" borderId="0" xfId="0" applyFill="1" applyBorder="1" applyAlignment="1">
      <alignment horizontal="right"/>
    </xf>
    <xf numFmtId="174" fontId="79" fillId="26" borderId="0" xfId="0" applyFont="1" applyFill="1" applyBorder="1" applyAlignment="1">
      <alignment horizontal="center" vertical="center" wrapText="1"/>
    </xf>
    <xf numFmtId="174" fontId="81" fillId="0" borderId="0" xfId="0" applyFont="1" applyAlignment="1">
      <alignment horizontal="justify" vertical="justify" wrapText="1"/>
    </xf>
    <xf numFmtId="10" fontId="56" fillId="0" borderId="0" xfId="551" applyNumberFormat="1" applyFont="1"/>
    <xf numFmtId="180" fontId="69" fillId="29" borderId="0" xfId="0" applyNumberFormat="1" applyFont="1" applyFill="1"/>
    <xf numFmtId="174" fontId="69" fillId="29" borderId="0" xfId="0" applyFont="1" applyFill="1"/>
    <xf numFmtId="188" fontId="69" fillId="0" borderId="0" xfId="0" applyNumberFormat="1" applyFont="1"/>
    <xf numFmtId="10" fontId="68" fillId="0" borderId="0" xfId="551" applyNumberFormat="1" applyFont="1"/>
    <xf numFmtId="2" fontId="68" fillId="0" borderId="0" xfId="551" applyNumberFormat="1" applyFont="1"/>
    <xf numFmtId="2" fontId="129" fillId="29" borderId="0" xfId="0" applyNumberFormat="1" applyFont="1" applyFill="1"/>
    <xf numFmtId="3" fontId="76" fillId="26" borderId="21" xfId="328" applyNumberFormat="1" applyFont="1" applyFill="1" applyBorder="1" applyAlignment="1">
      <alignment horizontal="center" vertical="center"/>
    </xf>
    <xf numFmtId="3" fontId="76" fillId="26" borderId="20" xfId="328" applyNumberFormat="1" applyFont="1" applyFill="1" applyBorder="1" applyAlignment="1">
      <alignment horizontal="center" vertical="center"/>
    </xf>
    <xf numFmtId="174" fontId="81" fillId="0" borderId="0" xfId="0" applyFont="1" applyAlignment="1">
      <alignment horizontal="justify" vertical="justify" wrapText="1"/>
    </xf>
    <xf numFmtId="174" fontId="66" fillId="0" borderId="0" xfId="0" applyFont="1" applyFill="1" applyBorder="1" applyAlignment="1">
      <alignment horizontal="center" vertical="center" wrapText="1"/>
    </xf>
    <xf numFmtId="174" fontId="80" fillId="26" borderId="0" xfId="0" applyFont="1" applyFill="1" applyBorder="1" applyAlignment="1">
      <alignment horizontal="center" vertical="center" wrapText="1"/>
    </xf>
    <xf numFmtId="174" fontId="0" fillId="0" borderId="0" xfId="0" applyFill="1" applyBorder="1" applyAlignment="1">
      <alignment horizontal="left" wrapText="1"/>
    </xf>
    <xf numFmtId="174" fontId="65" fillId="26" borderId="0" xfId="0" applyFont="1" applyFill="1" applyBorder="1" applyAlignment="1">
      <alignment horizontal="center"/>
    </xf>
    <xf numFmtId="43" fontId="56" fillId="26" borderId="0" xfId="0" applyNumberFormat="1" applyFont="1" applyFill="1" applyBorder="1" applyAlignment="1">
      <alignment horizontal="center"/>
    </xf>
    <xf numFmtId="174" fontId="56" fillId="0" borderId="0" xfId="0" applyFont="1" applyAlignment="1">
      <alignment horizontal="center"/>
    </xf>
    <xf numFmtId="174" fontId="76" fillId="26" borderId="19" xfId="0" applyFont="1" applyFill="1" applyBorder="1" applyAlignment="1">
      <alignment horizontal="left" wrapText="1"/>
    </xf>
    <xf numFmtId="41" fontId="61" fillId="26" borderId="15" xfId="793" applyNumberFormat="1" applyFont="1" applyFill="1" applyBorder="1" applyAlignment="1">
      <alignment horizontal="center"/>
    </xf>
    <xf numFmtId="41" fontId="61" fillId="26" borderId="23" xfId="793" applyNumberFormat="1" applyFont="1" applyFill="1" applyBorder="1" applyAlignment="1">
      <alignment horizontal="center"/>
    </xf>
    <xf numFmtId="41" fontId="61" fillId="26" borderId="13" xfId="793" applyNumberFormat="1" applyFont="1" applyFill="1" applyBorder="1" applyAlignment="1">
      <alignment horizontal="center"/>
    </xf>
    <xf numFmtId="174" fontId="106" fillId="0" borderId="0" xfId="0" applyNumberFormat="1" applyFont="1" applyBorder="1" applyAlignment="1">
      <alignment horizontal="left"/>
    </xf>
    <xf numFmtId="174" fontId="106" fillId="0" borderId="0" xfId="0" applyFont="1"/>
    <xf numFmtId="3" fontId="77" fillId="26" borderId="20" xfId="328" applyNumberFormat="1" applyFont="1" applyFill="1" applyBorder="1" applyAlignment="1">
      <alignment horizontal="center" vertical="center"/>
    </xf>
    <xf numFmtId="3" fontId="76" fillId="26" borderId="0" xfId="328" applyNumberFormat="1" applyFont="1" applyFill="1" applyBorder="1" applyAlignment="1">
      <alignment horizontal="center" vertical="center"/>
    </xf>
    <xf numFmtId="3" fontId="77" fillId="26" borderId="0" xfId="328" applyNumberFormat="1" applyFont="1" applyFill="1" applyBorder="1" applyAlignment="1">
      <alignment horizontal="center" vertical="center"/>
    </xf>
    <xf numFmtId="2" fontId="76" fillId="26" borderId="24" xfId="328" applyNumberFormat="1" applyFont="1" applyFill="1" applyBorder="1" applyAlignment="1">
      <alignment horizontal="center" vertical="center"/>
    </xf>
    <xf numFmtId="174" fontId="50" fillId="0" borderId="0" xfId="388" applyFont="1"/>
    <xf numFmtId="174" fontId="77" fillId="0" borderId="0" xfId="0" applyFont="1" applyBorder="1" applyAlignment="1">
      <alignment vertical="top"/>
    </xf>
    <xf numFmtId="174" fontId="77" fillId="0" borderId="0" xfId="0" applyFont="1" applyBorder="1" applyAlignment="1">
      <alignment vertical="top" wrapText="1"/>
    </xf>
    <xf numFmtId="43" fontId="76" fillId="26" borderId="21" xfId="394" applyNumberFormat="1" applyFont="1" applyFill="1" applyBorder="1" applyAlignment="1">
      <alignment horizontal="center" vertical="center" wrapText="1"/>
    </xf>
    <xf numFmtId="43" fontId="76" fillId="26" borderId="12" xfId="394" applyNumberFormat="1" applyFont="1" applyFill="1" applyBorder="1" applyAlignment="1">
      <alignment horizontal="center" vertical="center" wrapText="1"/>
    </xf>
    <xf numFmtId="176" fontId="50" fillId="0" borderId="0" xfId="551" applyNumberFormat="1" applyFont="1" applyBorder="1" applyAlignment="1">
      <alignment horizontal="left"/>
    </xf>
    <xf numFmtId="3" fontId="59" fillId="0" borderId="0" xfId="336" applyNumberFormat="1" applyFont="1" applyFill="1" applyBorder="1" applyAlignment="1">
      <alignment vertical="center"/>
    </xf>
    <xf numFmtId="43" fontId="59" fillId="0" borderId="0" xfId="336" applyNumberFormat="1" applyFont="1" applyFill="1" applyBorder="1" applyAlignment="1">
      <alignment horizontal="right" vertical="center"/>
    </xf>
    <xf numFmtId="174" fontId="50" fillId="0" borderId="0" xfId="0" applyNumberFormat="1" applyFont="1" applyFill="1" applyBorder="1" applyAlignment="1" applyProtection="1">
      <alignment vertical="center"/>
    </xf>
    <xf numFmtId="3" fontId="50" fillId="0" borderId="0" xfId="0" applyNumberFormat="1" applyFont="1" applyFill="1" applyBorder="1" applyAlignment="1" applyProtection="1">
      <alignment vertical="center"/>
    </xf>
    <xf numFmtId="3" fontId="68" fillId="0" borderId="0" xfId="0" applyNumberFormat="1" applyFont="1" applyFill="1" applyBorder="1" applyAlignment="1">
      <alignment vertical="center"/>
    </xf>
    <xf numFmtId="171" fontId="59" fillId="0" borderId="0" xfId="551" applyNumberFormat="1" applyFont="1" applyFill="1" applyBorder="1" applyAlignment="1">
      <alignment vertical="center"/>
    </xf>
    <xf numFmtId="174" fontId="76" fillId="26" borderId="17" xfId="450" applyFont="1" applyFill="1" applyBorder="1" applyAlignment="1">
      <alignment horizontal="center" vertical="center"/>
    </xf>
    <xf numFmtId="174" fontId="76" fillId="26" borderId="21" xfId="450" applyFont="1" applyFill="1" applyBorder="1" applyAlignment="1">
      <alignment horizontal="center" vertical="center" wrapText="1"/>
    </xf>
    <xf numFmtId="174" fontId="76" fillId="26" borderId="25" xfId="450" applyFont="1" applyFill="1" applyBorder="1" applyAlignment="1">
      <alignment horizontal="center" vertical="center" wrapText="1"/>
    </xf>
    <xf numFmtId="174" fontId="112" fillId="26" borderId="0" xfId="0" applyFont="1" applyFill="1"/>
    <xf numFmtId="174" fontId="112" fillId="0" borderId="0" xfId="0" applyFont="1"/>
    <xf numFmtId="187" fontId="112" fillId="26" borderId="0" xfId="0" applyNumberFormat="1" applyFont="1" applyFill="1" applyAlignment="1">
      <alignment vertical="center"/>
    </xf>
    <xf numFmtId="3" fontId="133" fillId="26" borderId="0" xfId="0" applyNumberFormat="1" applyFont="1" applyFill="1" applyBorder="1" applyAlignment="1" applyProtection="1"/>
    <xf numFmtId="43" fontId="61" fillId="26" borderId="13" xfId="394" applyNumberFormat="1" applyFont="1" applyFill="1" applyBorder="1" applyAlignment="1">
      <alignment horizontal="right"/>
    </xf>
    <xf numFmtId="174" fontId="76" fillId="26" borderId="23" xfId="0" applyNumberFormat="1" applyFont="1" applyFill="1" applyBorder="1" applyAlignment="1">
      <alignment horizontal="center" vertical="center" wrapText="1"/>
    </xf>
    <xf numFmtId="174" fontId="76" fillId="26" borderId="15" xfId="0" applyNumberFormat="1" applyFont="1" applyFill="1" applyBorder="1" applyAlignment="1">
      <alignment horizontal="center" vertical="center"/>
    </xf>
    <xf numFmtId="0" fontId="61" fillId="26" borderId="19" xfId="919" applyFont="1" applyFill="1" applyBorder="1" applyAlignment="1">
      <alignment horizontal="left" vertical="center"/>
    </xf>
    <xf numFmtId="0" fontId="42" fillId="0" borderId="0" xfId="919" applyFill="1"/>
    <xf numFmtId="167" fontId="61" fillId="26" borderId="23" xfId="323" applyNumberFormat="1" applyFont="1" applyFill="1" applyBorder="1" applyAlignment="1">
      <alignment vertical="center"/>
    </xf>
    <xf numFmtId="171" fontId="61" fillId="26" borderId="16" xfId="919" applyNumberFormat="1" applyFont="1" applyFill="1" applyBorder="1" applyAlignment="1">
      <alignment vertical="center"/>
    </xf>
    <xf numFmtId="167" fontId="50" fillId="26" borderId="0" xfId="323" applyNumberFormat="1" applyFont="1" applyFill="1" applyBorder="1" applyAlignment="1"/>
    <xf numFmtId="171" fontId="61" fillId="26" borderId="24" xfId="919" applyNumberFormat="1" applyFont="1" applyFill="1" applyBorder="1" applyAlignment="1"/>
    <xf numFmtId="41" fontId="42" fillId="0" borderId="0" xfId="793" applyNumberFormat="1"/>
    <xf numFmtId="2" fontId="42" fillId="0" borderId="0" xfId="743" applyNumberFormat="1"/>
    <xf numFmtId="174" fontId="46" fillId="0" borderId="0" xfId="0" applyFont="1" applyAlignment="1">
      <alignment horizontal="left"/>
    </xf>
    <xf numFmtId="174" fontId="46" fillId="0" borderId="0" xfId="0" applyFont="1" applyAlignment="1">
      <alignment horizontal="left" indent="5"/>
    </xf>
    <xf numFmtId="174" fontId="135" fillId="0" borderId="0" xfId="1117" applyAlignment="1" applyProtection="1"/>
    <xf numFmtId="174" fontId="0" fillId="0" borderId="0" xfId="0" applyAlignment="1">
      <alignment horizontal="left" indent="8"/>
    </xf>
    <xf numFmtId="174" fontId="46" fillId="0" borderId="0" xfId="0" applyFont="1" applyAlignment="1">
      <alignment horizontal="left" indent="3"/>
    </xf>
    <xf numFmtId="4" fontId="77" fillId="26" borderId="0" xfId="328" applyNumberFormat="1" applyFont="1" applyFill="1" applyBorder="1" applyAlignment="1">
      <alignment horizontal="center"/>
    </xf>
    <xf numFmtId="183" fontId="50" fillId="0" borderId="0" xfId="0" applyNumberFormat="1" applyFont="1" applyBorder="1" applyAlignment="1">
      <alignment horizontal="left"/>
    </xf>
    <xf numFmtId="0" fontId="42" fillId="0" borderId="0" xfId="579" applyAlignment="1">
      <alignment horizontal="right"/>
    </xf>
    <xf numFmtId="0" fontId="42" fillId="0" borderId="0" xfId="1123" applyAlignment="1">
      <alignment horizontal="left"/>
    </xf>
    <xf numFmtId="0" fontId="46" fillId="0" borderId="0" xfId="919" applyFont="1" applyAlignment="1">
      <alignment horizontal="center"/>
    </xf>
    <xf numFmtId="174" fontId="76" fillId="26" borderId="23" xfId="0" applyNumberFormat="1" applyFont="1" applyFill="1" applyBorder="1" applyAlignment="1">
      <alignment horizontal="center" vertical="center" wrapText="1"/>
    </xf>
    <xf numFmtId="3" fontId="77" fillId="26" borderId="21" xfId="328" applyNumberFormat="1" applyFont="1" applyFill="1" applyBorder="1" applyAlignment="1">
      <alignment horizontal="center" vertical="center"/>
    </xf>
    <xf numFmtId="3" fontId="77" fillId="26" borderId="12" xfId="328" applyNumberFormat="1" applyFont="1" applyFill="1" applyBorder="1" applyAlignment="1">
      <alignment horizontal="center" vertical="center"/>
    </xf>
    <xf numFmtId="3" fontId="77" fillId="26" borderId="24" xfId="328" applyNumberFormat="1" applyFont="1" applyFill="1" applyBorder="1" applyAlignment="1">
      <alignment horizontal="center" vertical="center"/>
    </xf>
    <xf numFmtId="3" fontId="76" fillId="26" borderId="17" xfId="328" applyNumberFormat="1" applyFont="1" applyFill="1" applyBorder="1" applyAlignment="1">
      <alignment horizontal="center" vertical="center"/>
    </xf>
    <xf numFmtId="3" fontId="76" fillId="26" borderId="25" xfId="328" applyNumberFormat="1" applyFont="1" applyFill="1" applyBorder="1" applyAlignment="1">
      <alignment horizontal="center" vertical="center"/>
    </xf>
    <xf numFmtId="3" fontId="76" fillId="26" borderId="19" xfId="328" applyNumberFormat="1" applyFont="1" applyFill="1" applyBorder="1" applyAlignment="1">
      <alignment horizontal="center" vertical="center"/>
    </xf>
    <xf numFmtId="3" fontId="76" fillId="26" borderId="24" xfId="328" applyNumberFormat="1" applyFont="1" applyFill="1" applyBorder="1" applyAlignment="1">
      <alignment horizontal="center" vertical="center"/>
    </xf>
    <xf numFmtId="2" fontId="0" fillId="0" borderId="0" xfId="551" applyNumberFormat="1" applyFont="1" applyBorder="1" applyAlignment="1">
      <alignment horizontal="left"/>
    </xf>
    <xf numFmtId="49" fontId="46" fillId="26" borderId="13" xfId="0" applyNumberFormat="1" applyFont="1" applyFill="1" applyBorder="1" applyAlignment="1">
      <alignment horizontal="center" vertical="center" wrapText="1"/>
    </xf>
    <xf numFmtId="167" fontId="63" fillId="26" borderId="19" xfId="323" applyNumberFormat="1" applyFont="1" applyFill="1" applyBorder="1"/>
    <xf numFmtId="174" fontId="0" fillId="0" borderId="0" xfId="0" applyBorder="1"/>
    <xf numFmtId="43" fontId="75" fillId="26" borderId="0" xfId="0" applyNumberFormat="1" applyFont="1" applyFill="1" applyBorder="1" applyAlignment="1">
      <alignment horizontal="right" vertical="center"/>
    </xf>
    <xf numFmtId="43" fontId="75" fillId="26" borderId="0" xfId="0" applyNumberFormat="1" applyFont="1" applyFill="1" applyBorder="1" applyAlignment="1">
      <alignment horizontal="left" vertical="center"/>
    </xf>
    <xf numFmtId="174" fontId="0" fillId="0" borderId="0" xfId="0"/>
    <xf numFmtId="174" fontId="42" fillId="0" borderId="0" xfId="442" applyFont="1"/>
    <xf numFmtId="43" fontId="50" fillId="26" borderId="0" xfId="394" applyNumberFormat="1" applyFont="1" applyFill="1" applyBorder="1" applyAlignment="1">
      <alignment horizontal="right"/>
    </xf>
    <xf numFmtId="43" fontId="50" fillId="26" borderId="0" xfId="323" applyFont="1" applyFill="1" applyBorder="1"/>
    <xf numFmtId="43" fontId="50" fillId="26" borderId="0" xfId="323" applyFont="1" applyFill="1" applyBorder="1" applyAlignment="1">
      <alignment horizontal="right"/>
    </xf>
    <xf numFmtId="0" fontId="76" fillId="26" borderId="19" xfId="0" applyNumberFormat="1" applyFont="1" applyFill="1" applyBorder="1" applyAlignment="1">
      <alignment horizontal="center" vertical="center"/>
    </xf>
    <xf numFmtId="174" fontId="0" fillId="0" borderId="0" xfId="0" applyAlignment="1">
      <alignment horizontal="center"/>
    </xf>
    <xf numFmtId="3" fontId="77" fillId="26" borderId="20" xfId="328" applyNumberFormat="1" applyFont="1" applyFill="1" applyBorder="1" applyAlignment="1">
      <alignment horizontal="center"/>
    </xf>
    <xf numFmtId="174" fontId="0" fillId="0" borderId="0" xfId="0" applyNumberFormat="1" applyBorder="1" applyAlignment="1">
      <alignment horizontal="center"/>
    </xf>
    <xf numFmtId="174" fontId="0" fillId="0" borderId="0" xfId="0" applyNumberFormat="1" applyAlignment="1">
      <alignment horizontal="center"/>
    </xf>
    <xf numFmtId="174" fontId="73" fillId="0" borderId="0" xfId="0" applyFont="1" applyFill="1" applyBorder="1" applyAlignment="1">
      <alignment vertical="center" wrapText="1"/>
    </xf>
    <xf numFmtId="167" fontId="77" fillId="26" borderId="0" xfId="323" applyNumberFormat="1" applyFont="1" applyFill="1" applyBorder="1" applyAlignment="1">
      <alignment horizontal="center"/>
    </xf>
    <xf numFmtId="43" fontId="76" fillId="26" borderId="17" xfId="394" applyNumberFormat="1" applyFont="1" applyFill="1" applyBorder="1" applyAlignment="1">
      <alignment horizontal="center" vertical="center" wrapText="1"/>
    </xf>
    <xf numFmtId="167" fontId="76" fillId="26" borderId="19" xfId="394" applyNumberFormat="1" applyFont="1" applyFill="1" applyBorder="1" applyAlignment="1">
      <alignment horizontal="center" vertical="center"/>
    </xf>
    <xf numFmtId="3" fontId="88" fillId="26" borderId="0" xfId="325" applyNumberFormat="1" applyFont="1" applyFill="1" applyBorder="1" applyAlignment="1">
      <alignment horizontal="center"/>
    </xf>
    <xf numFmtId="3" fontId="96" fillId="26" borderId="0" xfId="0" applyNumberFormat="1" applyFont="1" applyFill="1" applyBorder="1" applyAlignment="1">
      <alignment horizontal="center"/>
    </xf>
    <xf numFmtId="0" fontId="61" fillId="0" borderId="13" xfId="744" applyFont="1" applyFill="1" applyBorder="1" applyAlignment="1">
      <alignment horizontal="center" vertical="center"/>
    </xf>
    <xf numFmtId="0" fontId="64" fillId="26" borderId="14" xfId="0" applyNumberFormat="1" applyFont="1" applyFill="1" applyBorder="1" applyAlignment="1">
      <alignment horizontal="center"/>
    </xf>
    <xf numFmtId="43" fontId="48" fillId="26" borderId="11" xfId="0" applyNumberFormat="1" applyFont="1" applyFill="1" applyBorder="1" applyAlignment="1">
      <alignment horizontal="right" vertical="center"/>
    </xf>
    <xf numFmtId="10" fontId="64" fillId="0" borderId="11" xfId="0" applyNumberFormat="1" applyFont="1" applyFill="1" applyBorder="1" applyAlignment="1">
      <alignment horizontal="right" vertical="center"/>
    </xf>
    <xf numFmtId="43" fontId="64" fillId="26" borderId="14" xfId="0" applyNumberFormat="1" applyFont="1" applyFill="1" applyBorder="1" applyAlignment="1">
      <alignment vertical="center"/>
    </xf>
    <xf numFmtId="174" fontId="76" fillId="26" borderId="23" xfId="0" applyFont="1" applyFill="1" applyBorder="1" applyAlignment="1">
      <alignment horizontal="center" vertical="center" wrapText="1"/>
    </xf>
    <xf numFmtId="49" fontId="47" fillId="26" borderId="15" xfId="0" applyNumberFormat="1" applyFont="1" applyFill="1" applyBorder="1" applyAlignment="1">
      <alignment horizontal="center" vertical="center" wrapText="1"/>
    </xf>
    <xf numFmtId="167" fontId="47" fillId="26" borderId="13" xfId="0" applyNumberFormat="1" applyFont="1" applyFill="1" applyBorder="1" applyAlignment="1">
      <alignment horizontal="center" wrapText="1"/>
    </xf>
    <xf numFmtId="0" fontId="56" fillId="0" borderId="0" xfId="323" applyNumberFormat="1" applyFont="1" applyFill="1" applyBorder="1" applyAlignment="1"/>
    <xf numFmtId="167" fontId="56" fillId="0" borderId="0" xfId="323" applyNumberFormat="1" applyFont="1" applyFill="1" applyBorder="1" applyAlignment="1"/>
    <xf numFmtId="167" fontId="63" fillId="0" borderId="19" xfId="0" applyNumberFormat="1" applyFont="1" applyFill="1" applyBorder="1" applyAlignment="1">
      <alignment wrapText="1"/>
    </xf>
    <xf numFmtId="171" fontId="63" fillId="0" borderId="20" xfId="0" applyNumberFormat="1" applyFont="1" applyFill="1" applyBorder="1" applyAlignment="1"/>
    <xf numFmtId="171" fontId="63" fillId="0" borderId="24" xfId="0" applyNumberFormat="1" applyFont="1" applyFill="1" applyBorder="1" applyAlignment="1"/>
    <xf numFmtId="167" fontId="63" fillId="0" borderId="23" xfId="0" applyNumberFormat="1" applyFont="1" applyFill="1" applyBorder="1" applyAlignment="1">
      <alignment wrapText="1"/>
    </xf>
    <xf numFmtId="167" fontId="63" fillId="0" borderId="13" xfId="0" applyNumberFormat="1" applyFont="1" applyFill="1" applyBorder="1" applyAlignment="1">
      <alignment wrapText="1"/>
    </xf>
    <xf numFmtId="171" fontId="63" fillId="0" borderId="15" xfId="0" applyNumberFormat="1" applyFont="1" applyFill="1" applyBorder="1" applyAlignment="1">
      <alignment wrapText="1"/>
    </xf>
    <xf numFmtId="171" fontId="63" fillId="0" borderId="16" xfId="0" applyNumberFormat="1" applyFont="1" applyFill="1" applyBorder="1" applyAlignment="1">
      <alignment wrapText="1"/>
    </xf>
    <xf numFmtId="10" fontId="63" fillId="26" borderId="20" xfId="323" applyNumberFormat="1" applyFont="1" applyFill="1" applyBorder="1" applyAlignment="1">
      <alignment horizontal="right" vertical="center"/>
    </xf>
    <xf numFmtId="10" fontId="63" fillId="26" borderId="15" xfId="0" applyNumberFormat="1" applyFont="1" applyFill="1" applyBorder="1" applyAlignment="1">
      <alignment vertical="center"/>
    </xf>
    <xf numFmtId="167" fontId="63" fillId="26" borderId="13" xfId="0" applyNumberFormat="1" applyFont="1" applyFill="1" applyBorder="1" applyAlignment="1">
      <alignment horizontal="center" vertical="center" wrapText="1"/>
    </xf>
    <xf numFmtId="167" fontId="63" fillId="26" borderId="19" xfId="323" applyNumberFormat="1" applyFont="1" applyFill="1" applyBorder="1" applyAlignment="1">
      <alignment horizontal="right" vertical="center"/>
    </xf>
    <xf numFmtId="167" fontId="64" fillId="26" borderId="19" xfId="323" applyNumberFormat="1" applyFont="1" applyFill="1" applyBorder="1" applyAlignment="1">
      <alignment horizontal="right" vertical="center"/>
    </xf>
    <xf numFmtId="167" fontId="63" fillId="26" borderId="19" xfId="323" applyNumberFormat="1" applyFont="1" applyFill="1" applyBorder="1" applyAlignment="1">
      <alignment horizontal="center" vertical="center"/>
    </xf>
    <xf numFmtId="167" fontId="64" fillId="26" borderId="19" xfId="323" applyNumberFormat="1" applyFont="1" applyFill="1" applyBorder="1" applyAlignment="1">
      <alignment horizontal="center" vertical="center"/>
    </xf>
    <xf numFmtId="167" fontId="59" fillId="26" borderId="17" xfId="323" applyNumberFormat="1" applyFont="1" applyFill="1" applyBorder="1" applyAlignment="1">
      <alignment horizontal="center" vertical="center"/>
    </xf>
    <xf numFmtId="171" fontId="78" fillId="26" borderId="0" xfId="551" applyNumberFormat="1" applyFont="1" applyFill="1" applyBorder="1" applyAlignment="1" applyProtection="1">
      <alignment horizontal="right"/>
    </xf>
    <xf numFmtId="171" fontId="78" fillId="26" borderId="24" xfId="0" applyNumberFormat="1" applyFont="1" applyFill="1" applyBorder="1" applyAlignment="1">
      <alignment horizontal="right"/>
    </xf>
    <xf numFmtId="174" fontId="68" fillId="0" borderId="0" xfId="0" applyFont="1"/>
    <xf numFmtId="173" fontId="77" fillId="26" borderId="0" xfId="323" applyNumberFormat="1" applyFont="1" applyFill="1" applyBorder="1" applyAlignment="1">
      <alignment horizontal="center"/>
    </xf>
    <xf numFmtId="167" fontId="76" fillId="26" borderId="23" xfId="323" applyNumberFormat="1" applyFont="1" applyFill="1" applyBorder="1" applyAlignment="1"/>
    <xf numFmtId="10" fontId="76" fillId="26" borderId="16" xfId="0" applyNumberFormat="1" applyFont="1" applyFill="1" applyBorder="1" applyAlignment="1"/>
    <xf numFmtId="167" fontId="77" fillId="26" borderId="23" xfId="323" applyNumberFormat="1" applyFont="1" applyFill="1" applyBorder="1" applyAlignment="1"/>
    <xf numFmtId="167" fontId="77" fillId="26" borderId="0" xfId="323" applyNumberFormat="1" applyFont="1" applyFill="1" applyBorder="1" applyAlignment="1">
      <alignment vertical="center"/>
    </xf>
    <xf numFmtId="167" fontId="77" fillId="26" borderId="0" xfId="323" applyNumberFormat="1" applyFont="1" applyFill="1" applyBorder="1" applyAlignment="1">
      <alignment horizontal="center" vertical="center"/>
    </xf>
    <xf numFmtId="173" fontId="77" fillId="26" borderId="0" xfId="323" applyNumberFormat="1" applyFont="1" applyFill="1" applyBorder="1" applyAlignment="1">
      <alignment horizontal="center" vertical="center"/>
    </xf>
    <xf numFmtId="10" fontId="76" fillId="26" borderId="24" xfId="0" applyNumberFormat="1" applyFont="1" applyFill="1" applyBorder="1" applyAlignment="1">
      <alignment vertical="center"/>
    </xf>
    <xf numFmtId="174" fontId="47" fillId="26" borderId="15" xfId="0" applyNumberFormat="1" applyFont="1" applyFill="1" applyBorder="1" applyAlignment="1">
      <alignment horizontal="center" vertical="center"/>
    </xf>
    <xf numFmtId="182" fontId="106" fillId="0" borderId="0" xfId="0" applyNumberFormat="1" applyFont="1" applyBorder="1" applyAlignment="1">
      <alignment horizontal="left"/>
    </xf>
    <xf numFmtId="3" fontId="76" fillId="26" borderId="20" xfId="328" applyNumberFormat="1" applyFont="1" applyFill="1" applyBorder="1" applyAlignment="1">
      <alignment horizontal="center"/>
    </xf>
    <xf numFmtId="10" fontId="77" fillId="0" borderId="0" xfId="0" applyNumberFormat="1" applyFont="1" applyFill="1" applyBorder="1" applyAlignment="1" applyProtection="1">
      <alignment horizontal="center"/>
    </xf>
    <xf numFmtId="174" fontId="62" fillId="0" borderId="0" xfId="0" applyNumberFormat="1" applyFont="1" applyBorder="1" applyAlignment="1">
      <alignment horizontal="center"/>
    </xf>
    <xf numFmtId="174" fontId="66" fillId="0" borderId="0" xfId="0" applyFont="1" applyFill="1" applyBorder="1" applyAlignment="1">
      <alignment horizontal="left" vertical="center" wrapText="1"/>
    </xf>
    <xf numFmtId="0" fontId="82" fillId="0" borderId="0" xfId="744" applyFont="1" applyFill="1" applyBorder="1" applyAlignment="1">
      <alignment horizontal="center" vertical="center" wrapText="1"/>
    </xf>
    <xf numFmtId="174" fontId="0" fillId="0" borderId="0" xfId="0" applyAlignment="1">
      <alignment horizontal="center"/>
    </xf>
    <xf numFmtId="171" fontId="76" fillId="26" borderId="23" xfId="0" applyNumberFormat="1" applyFont="1" applyFill="1" applyBorder="1" applyAlignment="1"/>
    <xf numFmtId="41" fontId="64" fillId="26" borderId="17" xfId="0" applyNumberFormat="1" applyFont="1" applyFill="1" applyBorder="1" applyAlignment="1">
      <alignment horizontal="center" vertical="center"/>
    </xf>
    <xf numFmtId="41" fontId="64" fillId="26" borderId="19" xfId="0" applyNumberFormat="1" applyFont="1" applyFill="1" applyBorder="1" applyAlignment="1">
      <alignment horizontal="center" vertical="center"/>
    </xf>
    <xf numFmtId="40" fontId="48" fillId="26" borderId="0" xfId="323" applyNumberFormat="1" applyFont="1" applyFill="1" applyBorder="1" applyAlignment="1">
      <alignment horizontal="center" vertical="center"/>
    </xf>
    <xf numFmtId="0" fontId="64" fillId="0" borderId="0" xfId="744" applyFont="1" applyFill="1" applyBorder="1" applyAlignment="1">
      <alignment horizontal="center" vertical="center"/>
    </xf>
    <xf numFmtId="10" fontId="61" fillId="0" borderId="0" xfId="551" applyNumberFormat="1" applyFont="1" applyFill="1" applyBorder="1"/>
    <xf numFmtId="0" fontId="76" fillId="26" borderId="13" xfId="919" applyFont="1" applyFill="1" applyBorder="1" applyAlignment="1">
      <alignment horizontal="center" vertical="center"/>
    </xf>
    <xf numFmtId="0" fontId="76" fillId="26" borderId="23" xfId="919" applyFont="1" applyFill="1" applyBorder="1" applyAlignment="1">
      <alignment horizontal="center" vertical="center" wrapText="1"/>
    </xf>
    <xf numFmtId="0" fontId="76" fillId="26" borderId="13" xfId="919" applyFont="1" applyFill="1" applyBorder="1" applyAlignment="1">
      <alignment horizontal="center" vertical="center" wrapText="1"/>
    </xf>
    <xf numFmtId="0" fontId="76" fillId="26" borderId="19" xfId="919" applyFont="1" applyFill="1" applyBorder="1" applyAlignment="1">
      <alignment horizontal="left" vertical="center"/>
    </xf>
    <xf numFmtId="167" fontId="77" fillId="26" borderId="19" xfId="323" applyNumberFormat="1" applyFont="1" applyFill="1" applyBorder="1" applyAlignment="1"/>
    <xf numFmtId="171" fontId="77" fillId="26" borderId="19" xfId="551" applyNumberFormat="1" applyFont="1" applyFill="1" applyBorder="1" applyAlignment="1"/>
    <xf numFmtId="167" fontId="76" fillId="26" borderId="23" xfId="323" applyNumberFormat="1" applyFont="1" applyFill="1" applyBorder="1" applyAlignment="1">
      <alignment vertical="center"/>
    </xf>
    <xf numFmtId="167" fontId="76" fillId="26" borderId="13" xfId="323" applyNumberFormat="1" applyFont="1" applyFill="1" applyBorder="1" applyAlignment="1">
      <alignment vertical="center"/>
    </xf>
    <xf numFmtId="9" fontId="76" fillId="26" borderId="13" xfId="551" applyNumberFormat="1" applyFont="1" applyFill="1" applyBorder="1" applyAlignment="1">
      <alignment vertical="center"/>
    </xf>
    <xf numFmtId="0" fontId="56" fillId="0" borderId="0" xfId="919" applyFont="1"/>
    <xf numFmtId="17" fontId="64" fillId="0" borderId="17" xfId="0" applyNumberFormat="1" applyFont="1" applyFill="1" applyBorder="1" applyAlignment="1" applyProtection="1">
      <alignment horizontal="center" vertical="center"/>
    </xf>
    <xf numFmtId="17" fontId="64" fillId="0" borderId="19" xfId="0" applyNumberFormat="1" applyFont="1" applyFill="1" applyBorder="1" applyAlignment="1" applyProtection="1">
      <alignment horizontal="center" vertical="center"/>
    </xf>
    <xf numFmtId="174" fontId="47" fillId="26" borderId="12" xfId="0" applyNumberFormat="1" applyFont="1" applyFill="1" applyBorder="1" applyAlignment="1">
      <alignment horizontal="center" vertical="center" wrapText="1"/>
    </xf>
    <xf numFmtId="40" fontId="64" fillId="26" borderId="19" xfId="323" applyNumberFormat="1" applyFont="1" applyFill="1" applyBorder="1" applyAlignment="1">
      <alignment vertical="center"/>
    </xf>
    <xf numFmtId="40" fontId="64" fillId="26" borderId="23" xfId="323" applyNumberFormat="1" applyFont="1" applyFill="1" applyBorder="1" applyAlignment="1">
      <alignment horizontal="right" vertical="center"/>
    </xf>
    <xf numFmtId="40" fontId="64" fillId="26" borderId="0" xfId="323" applyNumberFormat="1" applyFont="1" applyFill="1" applyBorder="1" applyAlignment="1"/>
    <xf numFmtId="40" fontId="64" fillId="26" borderId="24" xfId="323" applyNumberFormat="1" applyFont="1" applyFill="1" applyBorder="1" applyAlignment="1"/>
    <xf numFmtId="174" fontId="56" fillId="0" borderId="0" xfId="0" applyFont="1" applyAlignment="1">
      <alignment horizontal="right" vertical="center"/>
    </xf>
    <xf numFmtId="40" fontId="48" fillId="26" borderId="0" xfId="323" applyNumberFormat="1" applyFont="1" applyFill="1" applyBorder="1" applyAlignment="1">
      <alignment vertical="center"/>
    </xf>
    <xf numFmtId="40" fontId="64" fillId="26" borderId="19" xfId="323" applyNumberFormat="1" applyFont="1" applyFill="1" applyBorder="1" applyAlignment="1"/>
    <xf numFmtId="174" fontId="56" fillId="0" borderId="0" xfId="0" applyFont="1" applyAlignment="1"/>
    <xf numFmtId="174" fontId="56" fillId="26" borderId="0" xfId="0" applyFont="1" applyFill="1" applyAlignment="1"/>
    <xf numFmtId="174" fontId="42" fillId="0" borderId="0" xfId="388" applyFont="1" applyBorder="1" applyAlignment="1">
      <alignment vertical="top" wrapText="1"/>
    </xf>
    <xf numFmtId="174" fontId="57" fillId="26" borderId="23" xfId="0" applyNumberFormat="1" applyFont="1" applyFill="1" applyBorder="1" applyAlignment="1">
      <alignment horizontal="center" vertical="center" wrapText="1"/>
    </xf>
    <xf numFmtId="49" fontId="57" fillId="26" borderId="23" xfId="0" applyNumberFormat="1" applyFont="1" applyFill="1" applyBorder="1" applyAlignment="1">
      <alignment horizontal="center" vertical="center" wrapText="1"/>
    </xf>
    <xf numFmtId="49" fontId="57" fillId="26" borderId="23" xfId="0" applyNumberFormat="1" applyFont="1" applyFill="1" applyBorder="1" applyAlignment="1">
      <alignment horizontal="center" vertical="center"/>
    </xf>
    <xf numFmtId="174" fontId="82" fillId="0" borderId="0" xfId="0" applyFont="1" applyFill="1" applyBorder="1" applyAlignment="1">
      <alignment horizontal="right" vertical="center" wrapText="1"/>
    </xf>
    <xf numFmtId="174" fontId="56" fillId="0" borderId="0" xfId="0" applyNumberFormat="1" applyFont="1" applyBorder="1" applyAlignment="1">
      <alignment horizontal="right"/>
    </xf>
    <xf numFmtId="174" fontId="0" fillId="0" borderId="0" xfId="0" applyBorder="1" applyAlignment="1">
      <alignment horizontal="right"/>
    </xf>
    <xf numFmtId="0" fontId="57" fillId="26" borderId="23" xfId="0" applyNumberFormat="1" applyFont="1" applyFill="1" applyBorder="1" applyAlignment="1">
      <alignment horizontal="center" vertical="center"/>
    </xf>
    <xf numFmtId="167" fontId="56" fillId="26" borderId="0" xfId="323" applyNumberFormat="1" applyFont="1" applyFill="1" applyBorder="1" applyAlignment="1"/>
    <xf numFmtId="0" fontId="42" fillId="0" borderId="0" xfId="919" applyAlignment="1">
      <alignment vertical="center"/>
    </xf>
    <xf numFmtId="174" fontId="0" fillId="0" borderId="0" xfId="0" applyAlignment="1">
      <alignment horizontal="center"/>
    </xf>
    <xf numFmtId="0" fontId="61" fillId="26" borderId="0" xfId="919" applyFont="1" applyFill="1" applyBorder="1" applyAlignment="1">
      <alignment horizontal="center" vertical="center" wrapText="1"/>
    </xf>
    <xf numFmtId="9" fontId="61" fillId="26" borderId="0" xfId="551" applyNumberFormat="1" applyFont="1" applyFill="1" applyBorder="1" applyAlignment="1">
      <alignment vertical="center"/>
    </xf>
    <xf numFmtId="174" fontId="76" fillId="0" borderId="12" xfId="388" applyNumberFormat="1" applyFont="1" applyFill="1" applyBorder="1" applyAlignment="1">
      <alignment horizontal="center" vertical="center" wrapText="1"/>
    </xf>
    <xf numFmtId="174" fontId="76" fillId="0" borderId="17" xfId="388" applyNumberFormat="1" applyFont="1" applyFill="1" applyBorder="1" applyAlignment="1">
      <alignment horizontal="center" vertical="center" wrapText="1"/>
    </xf>
    <xf numFmtId="49" fontId="96" fillId="26" borderId="14" xfId="0" applyNumberFormat="1" applyFont="1" applyFill="1" applyBorder="1" applyAlignment="1">
      <alignment horizontal="center" vertical="center"/>
    </xf>
    <xf numFmtId="0" fontId="64" fillId="26" borderId="19" xfId="323" applyNumberFormat="1" applyFont="1" applyFill="1" applyBorder="1" applyAlignment="1">
      <alignment horizontal="center" vertical="center"/>
    </xf>
    <xf numFmtId="17" fontId="64" fillId="26" borderId="13" xfId="323" applyNumberFormat="1" applyFont="1" applyFill="1" applyBorder="1" applyAlignment="1">
      <alignment horizontal="center" vertical="center"/>
    </xf>
    <xf numFmtId="188" fontId="42" fillId="0" borderId="0" xfId="446" applyNumberFormat="1" applyFont="1"/>
    <xf numFmtId="10" fontId="50" fillId="0" borderId="0" xfId="0" applyNumberFormat="1" applyFont="1"/>
    <xf numFmtId="174" fontId="81" fillId="0" borderId="0" xfId="0" applyFont="1" applyAlignment="1">
      <alignment horizontal="justify" vertical="justify" wrapText="1"/>
    </xf>
    <xf numFmtId="49" fontId="47" fillId="26" borderId="20" xfId="0" applyNumberFormat="1" applyFont="1" applyFill="1" applyBorder="1" applyAlignment="1">
      <alignment horizontal="center" vertical="center"/>
    </xf>
    <xf numFmtId="174" fontId="76" fillId="26" borderId="23" xfId="0" applyNumberFormat="1" applyFont="1" applyFill="1" applyBorder="1" applyAlignment="1">
      <alignment horizontal="center" vertical="center" wrapText="1"/>
    </xf>
    <xf numFmtId="174" fontId="78" fillId="0" borderId="17" xfId="0" applyNumberFormat="1" applyFont="1" applyFill="1" applyBorder="1" applyAlignment="1">
      <alignment horizontal="center" vertical="center"/>
    </xf>
    <xf numFmtId="174" fontId="62" fillId="0" borderId="0" xfId="0" applyFont="1" applyBorder="1"/>
    <xf numFmtId="3" fontId="77" fillId="26" borderId="25" xfId="328" applyNumberFormat="1" applyFont="1" applyFill="1" applyBorder="1" applyAlignment="1">
      <alignment horizontal="center" vertical="center"/>
    </xf>
    <xf numFmtId="3" fontId="76" fillId="26" borderId="12" xfId="328" applyNumberFormat="1" applyFont="1" applyFill="1" applyBorder="1" applyAlignment="1">
      <alignment horizontal="center" vertical="center"/>
    </xf>
    <xf numFmtId="17" fontId="76" fillId="26" borderId="19" xfId="394" applyNumberFormat="1" applyFont="1" applyFill="1" applyBorder="1" applyAlignment="1">
      <alignment horizontal="center"/>
    </xf>
    <xf numFmtId="171" fontId="78" fillId="26" borderId="13" xfId="361" applyNumberFormat="1" applyFont="1" applyFill="1" applyBorder="1" applyAlignment="1">
      <alignment horizontal="right" vertical="center"/>
    </xf>
    <xf numFmtId="167" fontId="76" fillId="26" borderId="13" xfId="338" applyNumberFormat="1" applyFont="1" applyFill="1" applyBorder="1" applyAlignment="1">
      <alignment horizontal="center" vertical="center" wrapText="1"/>
    </xf>
    <xf numFmtId="167" fontId="59" fillId="0" borderId="17" xfId="323" applyNumberFormat="1" applyFont="1" applyFill="1" applyBorder="1" applyAlignment="1">
      <alignment horizontal="center" vertical="center"/>
    </xf>
    <xf numFmtId="14" fontId="47" fillId="26" borderId="17" xfId="0" applyNumberFormat="1" applyFont="1" applyFill="1" applyBorder="1" applyAlignment="1">
      <alignment horizontal="center" vertical="center" wrapText="1"/>
    </xf>
    <xf numFmtId="0" fontId="61" fillId="26" borderId="20" xfId="742" applyFont="1" applyFill="1" applyBorder="1" applyAlignment="1">
      <alignment horizontal="center"/>
    </xf>
    <xf numFmtId="43" fontId="61" fillId="26" borderId="11" xfId="742" applyNumberFormat="1" applyFont="1" applyFill="1" applyBorder="1" applyAlignment="1">
      <alignment horizontal="center"/>
    </xf>
    <xf numFmtId="43" fontId="50" fillId="26" borderId="20" xfId="323" applyFont="1" applyFill="1" applyBorder="1" applyAlignment="1">
      <alignment horizontal="center"/>
    </xf>
    <xf numFmtId="43" fontId="50" fillId="0" borderId="0" xfId="323" applyFont="1" applyFill="1" applyBorder="1"/>
    <xf numFmtId="43" fontId="57" fillId="33" borderId="13" xfId="323" applyFont="1" applyFill="1" applyBorder="1" applyAlignment="1">
      <alignment horizontal="center" vertical="center"/>
    </xf>
    <xf numFmtId="49" fontId="64" fillId="26" borderId="19" xfId="388" applyNumberFormat="1" applyFont="1" applyFill="1" applyBorder="1" applyAlignment="1">
      <alignment horizontal="center" vertical="center"/>
    </xf>
    <xf numFmtId="4" fontId="48" fillId="26" borderId="24" xfId="323" applyNumberFormat="1" applyFont="1" applyFill="1" applyBorder="1" applyAlignment="1">
      <alignment horizontal="right" vertical="center"/>
    </xf>
    <xf numFmtId="49" fontId="64" fillId="26" borderId="13" xfId="388" applyNumberFormat="1" applyFont="1" applyFill="1" applyBorder="1" applyAlignment="1">
      <alignment horizontal="center" vertical="center"/>
    </xf>
    <xf numFmtId="4" fontId="64" fillId="26" borderId="16" xfId="323" applyNumberFormat="1" applyFont="1" applyFill="1" applyBorder="1" applyAlignment="1">
      <alignment horizontal="right" vertical="center"/>
    </xf>
    <xf numFmtId="174" fontId="0" fillId="0" borderId="0" xfId="0" applyFont="1" applyBorder="1" applyAlignment="1">
      <alignment horizontal="left" vertical="center" wrapText="1"/>
    </xf>
    <xf numFmtId="49" fontId="63" fillId="0" borderId="0" xfId="0" applyNumberFormat="1" applyFont="1" applyFill="1" applyBorder="1" applyAlignment="1">
      <alignment horizontal="center" vertical="center" wrapText="1"/>
    </xf>
    <xf numFmtId="174" fontId="0" fillId="0" borderId="0" xfId="0" applyAlignment="1">
      <alignment horizontal="center"/>
    </xf>
    <xf numFmtId="180" fontId="42" fillId="0" borderId="0" xfId="448" applyNumberFormat="1" applyFont="1"/>
    <xf numFmtId="174" fontId="76" fillId="0" borderId="17" xfId="633" applyFont="1" applyFill="1" applyBorder="1" applyAlignment="1">
      <alignment horizontal="center" vertical="center" wrapText="1"/>
    </xf>
    <xf numFmtId="174" fontId="76" fillId="0" borderId="12" xfId="633" applyFont="1" applyFill="1" applyBorder="1" applyAlignment="1">
      <alignment horizontal="center" vertical="center" wrapText="1"/>
    </xf>
    <xf numFmtId="174" fontId="76" fillId="0" borderId="17" xfId="633" applyFont="1" applyFill="1" applyBorder="1" applyAlignment="1">
      <alignment horizontal="center" vertical="center"/>
    </xf>
    <xf numFmtId="10" fontId="77" fillId="0" borderId="12" xfId="633" applyNumberFormat="1" applyFont="1" applyFill="1" applyBorder="1" applyAlignment="1">
      <alignment horizontal="center"/>
    </xf>
    <xf numFmtId="17" fontId="76" fillId="0" borderId="17" xfId="633" applyNumberFormat="1" applyFont="1" applyFill="1" applyBorder="1" applyAlignment="1">
      <alignment horizontal="center"/>
    </xf>
    <xf numFmtId="0" fontId="64" fillId="26" borderId="0" xfId="0" applyNumberFormat="1" applyFont="1" applyFill="1" applyBorder="1" applyAlignment="1">
      <alignment horizontal="center"/>
    </xf>
    <xf numFmtId="43" fontId="64" fillId="26" borderId="0" xfId="0" applyNumberFormat="1" applyFont="1" applyFill="1" applyBorder="1" applyAlignment="1">
      <alignment vertical="center"/>
    </xf>
    <xf numFmtId="41" fontId="76" fillId="26" borderId="23" xfId="0" applyNumberFormat="1" applyFont="1" applyFill="1" applyBorder="1" applyAlignment="1">
      <alignment horizontal="center" vertical="center" wrapText="1"/>
    </xf>
    <xf numFmtId="49" fontId="63" fillId="26" borderId="20" xfId="0" applyNumberFormat="1" applyFont="1" applyFill="1" applyBorder="1" applyAlignment="1">
      <alignment horizontal="center" vertical="center" wrapText="1"/>
    </xf>
    <xf numFmtId="49" fontId="63" fillId="26" borderId="21" xfId="0" applyNumberFormat="1" applyFont="1" applyFill="1" applyBorder="1" applyAlignment="1">
      <alignment horizontal="center" vertical="center" wrapText="1"/>
    </xf>
    <xf numFmtId="49" fontId="63" fillId="26" borderId="12" xfId="0" applyNumberFormat="1" applyFont="1" applyFill="1" applyBorder="1" applyAlignment="1">
      <alignment horizontal="center" vertical="center" wrapText="1"/>
    </xf>
    <xf numFmtId="49" fontId="63" fillId="26" borderId="17" xfId="0" applyNumberFormat="1" applyFont="1" applyFill="1" applyBorder="1" applyAlignment="1">
      <alignment horizontal="center" vertical="center" wrapText="1"/>
    </xf>
    <xf numFmtId="49" fontId="63" fillId="26" borderId="25" xfId="0" applyNumberFormat="1" applyFont="1" applyFill="1" applyBorder="1" applyAlignment="1">
      <alignment horizontal="center" vertical="center" wrapText="1"/>
    </xf>
    <xf numFmtId="174" fontId="0" fillId="26" borderId="0" xfId="0" applyFill="1" applyBorder="1" applyAlignment="1">
      <alignment horizontal="center"/>
    </xf>
    <xf numFmtId="49" fontId="63" fillId="0" borderId="17" xfId="0" applyNumberFormat="1" applyFont="1" applyFill="1" applyBorder="1" applyAlignment="1">
      <alignment horizontal="center"/>
    </xf>
    <xf numFmtId="49" fontId="63" fillId="0" borderId="17" xfId="0" applyNumberFormat="1" applyFont="1" applyFill="1" applyBorder="1" applyAlignment="1">
      <alignment horizontal="center" vertical="center"/>
    </xf>
    <xf numFmtId="43" fontId="76" fillId="26" borderId="0" xfId="394" applyNumberFormat="1" applyFont="1" applyFill="1" applyBorder="1" applyAlignment="1">
      <alignment horizontal="right" vertical="center"/>
    </xf>
    <xf numFmtId="3" fontId="76" fillId="0" borderId="14" xfId="328" applyNumberFormat="1" applyFont="1" applyFill="1" applyBorder="1" applyAlignment="1">
      <alignment horizontal="center" vertical="center"/>
    </xf>
    <xf numFmtId="17" fontId="48" fillId="26" borderId="0" xfId="394" applyNumberFormat="1" applyFont="1" applyFill="1" applyBorder="1" applyAlignment="1">
      <alignment vertical="top" wrapText="1"/>
    </xf>
    <xf numFmtId="189" fontId="0" fillId="0" borderId="0" xfId="0" applyNumberFormat="1" applyFont="1" applyFill="1" applyBorder="1"/>
    <xf numFmtId="10" fontId="50" fillId="26" borderId="0" xfId="323" applyNumberFormat="1" applyFont="1" applyFill="1" applyBorder="1"/>
    <xf numFmtId="4" fontId="133" fillId="26" borderId="0" xfId="0" applyNumberFormat="1" applyFont="1" applyFill="1" applyBorder="1" applyAlignment="1" applyProtection="1"/>
    <xf numFmtId="174" fontId="42" fillId="0" borderId="0" xfId="446" applyFont="1" applyAlignment="1">
      <alignment horizontal="center"/>
    </xf>
    <xf numFmtId="174" fontId="64" fillId="0" borderId="15" xfId="0" applyNumberFormat="1" applyFont="1" applyFill="1" applyBorder="1" applyAlignment="1">
      <alignment horizontal="center" vertical="center" wrapText="1"/>
    </xf>
    <xf numFmtId="174" fontId="64" fillId="0" borderId="23" xfId="0" applyNumberFormat="1" applyFont="1" applyFill="1" applyBorder="1" applyAlignment="1">
      <alignment horizontal="center" vertical="center" wrapText="1"/>
    </xf>
    <xf numFmtId="174" fontId="64" fillId="0" borderId="16" xfId="0" applyNumberFormat="1" applyFont="1" applyFill="1" applyBorder="1" applyAlignment="1">
      <alignment horizontal="center" vertical="center" wrapText="1"/>
    </xf>
    <xf numFmtId="17" fontId="57" fillId="0" borderId="0" xfId="0" applyNumberFormat="1" applyFont="1" applyFill="1" applyBorder="1" applyAlignment="1">
      <alignment horizontal="center"/>
    </xf>
    <xf numFmtId="195" fontId="50" fillId="26" borderId="0" xfId="0" applyNumberFormat="1" applyFont="1" applyFill="1" applyBorder="1"/>
    <xf numFmtId="1" fontId="64" fillId="26" borderId="20" xfId="0" applyNumberFormat="1" applyFont="1" applyFill="1" applyBorder="1" applyAlignment="1">
      <alignment horizontal="center"/>
    </xf>
    <xf numFmtId="174" fontId="64" fillId="26" borderId="15" xfId="0" applyNumberFormat="1" applyFont="1" applyFill="1" applyBorder="1" applyAlignment="1">
      <alignment horizontal="center" vertical="center"/>
    </xf>
    <xf numFmtId="0" fontId="56" fillId="26" borderId="0" xfId="323" applyNumberFormat="1" applyFont="1" applyFill="1" applyBorder="1" applyAlignment="1"/>
    <xf numFmtId="167" fontId="63" fillId="26" borderId="19" xfId="0" applyNumberFormat="1" applyFont="1" applyFill="1" applyBorder="1" applyAlignment="1">
      <alignment wrapText="1"/>
    </xf>
    <xf numFmtId="40" fontId="140" fillId="26" borderId="0" xfId="323" applyNumberFormat="1" applyFont="1" applyFill="1" applyBorder="1" applyAlignment="1">
      <alignment vertical="center"/>
    </xf>
    <xf numFmtId="167" fontId="63" fillId="0" borderId="19" xfId="0" applyNumberFormat="1" applyFont="1" applyFill="1" applyBorder="1" applyAlignment="1">
      <alignment horizontal="center" vertical="center" wrapText="1"/>
    </xf>
    <xf numFmtId="167" fontId="63" fillId="0" borderId="13" xfId="0" applyNumberFormat="1" applyFont="1" applyFill="1" applyBorder="1" applyAlignment="1">
      <alignment horizontal="center" vertical="center" wrapText="1"/>
    </xf>
    <xf numFmtId="174" fontId="47" fillId="0" borderId="0" xfId="0" applyNumberFormat="1" applyFont="1" applyBorder="1" applyAlignment="1">
      <alignment horizontal="left" vertical="center"/>
    </xf>
    <xf numFmtId="2" fontId="50" fillId="0" borderId="0" xfId="551" applyNumberFormat="1" applyFont="1" applyBorder="1" applyAlignment="1">
      <alignment horizontal="left"/>
    </xf>
    <xf numFmtId="174" fontId="61" fillId="26" borderId="13" xfId="0" applyNumberFormat="1" applyFont="1" applyFill="1" applyBorder="1" applyAlignment="1">
      <alignment horizontal="center" vertical="center" wrapText="1"/>
    </xf>
    <xf numFmtId="10" fontId="96" fillId="26" borderId="19" xfId="0" applyNumberFormat="1" applyFont="1" applyFill="1" applyBorder="1" applyAlignment="1">
      <alignment horizontal="center"/>
    </xf>
    <xf numFmtId="174" fontId="47" fillId="26" borderId="17" xfId="0" applyNumberFormat="1" applyFont="1" applyFill="1" applyBorder="1" applyAlignment="1">
      <alignment horizontal="center" vertical="center" wrapText="1"/>
    </xf>
    <xf numFmtId="49" fontId="76" fillId="26" borderId="0" xfId="0" applyNumberFormat="1" applyFont="1" applyFill="1" applyBorder="1" applyAlignment="1">
      <alignment horizontal="center"/>
    </xf>
    <xf numFmtId="182" fontId="42" fillId="0" borderId="0" xfId="448" applyNumberFormat="1" applyFont="1"/>
    <xf numFmtId="174" fontId="76" fillId="0" borderId="13" xfId="347" applyFont="1" applyFill="1" applyBorder="1" applyAlignment="1">
      <alignment horizontal="center" vertical="center" wrapText="1"/>
    </xf>
    <xf numFmtId="9" fontId="6" fillId="0" borderId="0" xfId="551" applyNumberFormat="1" applyFont="1" applyFill="1" applyBorder="1" applyAlignment="1">
      <alignment horizontal="right"/>
    </xf>
    <xf numFmtId="171" fontId="63" fillId="26" borderId="19" xfId="0" applyNumberFormat="1" applyFont="1" applyFill="1" applyBorder="1" applyAlignment="1"/>
    <xf numFmtId="167" fontId="63" fillId="26" borderId="23" xfId="0" applyNumberFormat="1" applyFont="1" applyFill="1" applyBorder="1" applyAlignment="1">
      <alignment wrapText="1"/>
    </xf>
    <xf numFmtId="171" fontId="63" fillId="26" borderId="13" xfId="0" applyNumberFormat="1" applyFont="1" applyFill="1" applyBorder="1" applyAlignment="1"/>
    <xf numFmtId="174" fontId="0" fillId="0" borderId="0" xfId="0" applyAlignment="1">
      <alignment horizontal="center"/>
    </xf>
    <xf numFmtId="40" fontId="65" fillId="26" borderId="0" xfId="323" applyNumberFormat="1" applyFont="1" applyFill="1" applyBorder="1" applyAlignment="1">
      <alignment vertical="center"/>
    </xf>
    <xf numFmtId="180" fontId="0" fillId="0" borderId="0" xfId="0" applyNumberFormat="1" applyAlignment="1">
      <alignment horizontal="center"/>
    </xf>
    <xf numFmtId="189" fontId="0" fillId="0" borderId="0" xfId="0" applyNumberFormat="1" applyFill="1" applyBorder="1"/>
    <xf numFmtId="167" fontId="64" fillId="0" borderId="13" xfId="323" applyNumberFormat="1" applyFont="1" applyFill="1" applyBorder="1" applyAlignment="1">
      <alignment vertical="center"/>
    </xf>
    <xf numFmtId="167" fontId="78" fillId="0" borderId="13" xfId="323" applyNumberFormat="1" applyFont="1" applyFill="1" applyBorder="1" applyAlignment="1">
      <alignment horizontal="center" vertical="center"/>
    </xf>
    <xf numFmtId="43" fontId="64" fillId="0" borderId="13" xfId="323" applyNumberFormat="1" applyFont="1" applyFill="1" applyBorder="1" applyAlignment="1">
      <alignment horizontal="center" vertical="center" wrapText="1"/>
    </xf>
    <xf numFmtId="43" fontId="48" fillId="0" borderId="0" xfId="0" applyNumberFormat="1" applyFont="1" applyFill="1" applyBorder="1" applyAlignment="1">
      <alignment horizontal="center"/>
    </xf>
    <xf numFmtId="10" fontId="63" fillId="0" borderId="0" xfId="0" applyNumberFormat="1" applyFont="1" applyFill="1" applyBorder="1" applyAlignment="1">
      <alignment horizontal="center"/>
    </xf>
    <xf numFmtId="43" fontId="63" fillId="0" borderId="19" xfId="323" applyFont="1" applyFill="1" applyBorder="1" applyAlignment="1">
      <alignment horizontal="center"/>
    </xf>
    <xf numFmtId="43" fontId="48" fillId="0" borderId="0" xfId="323" applyNumberFormat="1" applyFont="1" applyFill="1" applyBorder="1" applyAlignment="1">
      <alignment horizontal="center"/>
    </xf>
    <xf numFmtId="10" fontId="64" fillId="0" borderId="0" xfId="0" applyNumberFormat="1" applyFont="1" applyFill="1" applyBorder="1" applyAlignment="1">
      <alignment horizontal="center"/>
    </xf>
    <xf numFmtId="43" fontId="48" fillId="26" borderId="0" xfId="0" applyNumberFormat="1" applyFont="1" applyFill="1" applyBorder="1" applyAlignment="1">
      <alignment horizontal="center"/>
    </xf>
    <xf numFmtId="10" fontId="64" fillId="26" borderId="0" xfId="0" applyNumberFormat="1" applyFont="1" applyFill="1" applyBorder="1" applyAlignment="1">
      <alignment horizontal="center"/>
    </xf>
    <xf numFmtId="43" fontId="63" fillId="26" borderId="19" xfId="323" applyFont="1" applyFill="1" applyBorder="1" applyAlignment="1">
      <alignment horizontal="center"/>
    </xf>
    <xf numFmtId="167" fontId="77" fillId="26" borderId="0" xfId="323" applyNumberFormat="1" applyFont="1" applyFill="1" applyBorder="1" applyAlignment="1">
      <alignment horizontal="right"/>
    </xf>
    <xf numFmtId="171" fontId="130" fillId="0" borderId="0" xfId="551" applyNumberFormat="1" applyFont="1" applyFill="1" applyBorder="1" applyAlignment="1">
      <alignment horizontal="right"/>
    </xf>
    <xf numFmtId="174" fontId="0" fillId="0" borderId="0" xfId="0" applyFont="1" applyAlignment="1">
      <alignment horizontal="right"/>
    </xf>
    <xf numFmtId="174" fontId="0" fillId="0" borderId="0" xfId="0" applyFont="1" applyFill="1" applyBorder="1" applyAlignment="1">
      <alignment horizontal="right"/>
    </xf>
    <xf numFmtId="171" fontId="130" fillId="0" borderId="0" xfId="551" applyNumberFormat="1" applyFont="1" applyFill="1" applyBorder="1" applyAlignment="1">
      <alignment horizontal="right" vertical="center"/>
    </xf>
    <xf numFmtId="2" fontId="130" fillId="0" borderId="0" xfId="551" applyNumberFormat="1" applyFont="1" applyFill="1" applyBorder="1" applyAlignment="1">
      <alignment horizontal="right" vertical="center"/>
    </xf>
    <xf numFmtId="10" fontId="130" fillId="0" borderId="0" xfId="551" applyNumberFormat="1" applyFont="1" applyFill="1" applyBorder="1" applyAlignment="1">
      <alignment horizontal="right" vertical="center"/>
    </xf>
    <xf numFmtId="171" fontId="0" fillId="0" borderId="0" xfId="551" applyNumberFormat="1" applyFont="1" applyFill="1" applyBorder="1" applyAlignment="1">
      <alignment horizontal="right"/>
    </xf>
    <xf numFmtId="174" fontId="139" fillId="0" borderId="0" xfId="0" applyFont="1" applyAlignment="1">
      <alignment horizontal="right"/>
    </xf>
    <xf numFmtId="174" fontId="50" fillId="0" borderId="0" xfId="0" applyFont="1" applyAlignment="1">
      <alignment horizontal="center"/>
    </xf>
    <xf numFmtId="9" fontId="76" fillId="26" borderId="13" xfId="0" applyNumberFormat="1" applyFont="1" applyFill="1" applyBorder="1" applyAlignment="1"/>
    <xf numFmtId="1" fontId="48" fillId="26" borderId="0" xfId="323" applyNumberFormat="1" applyFont="1" applyFill="1" applyBorder="1" applyAlignment="1">
      <alignment horizontal="right" vertical="center"/>
    </xf>
    <xf numFmtId="167" fontId="64" fillId="26" borderId="21" xfId="323" applyNumberFormat="1" applyFont="1" applyFill="1" applyBorder="1" applyAlignment="1">
      <alignment horizontal="right" vertical="center"/>
    </xf>
    <xf numFmtId="167" fontId="64" fillId="26" borderId="20" xfId="323" applyNumberFormat="1" applyFont="1" applyFill="1" applyBorder="1" applyAlignment="1">
      <alignment horizontal="right" vertical="center"/>
    </xf>
    <xf numFmtId="167" fontId="64" fillId="26" borderId="23" xfId="323" applyNumberFormat="1" applyFont="1" applyFill="1" applyBorder="1" applyAlignment="1">
      <alignment horizontal="right" vertical="center"/>
    </xf>
    <xf numFmtId="167" fontId="64" fillId="26" borderId="15" xfId="323" applyNumberFormat="1" applyFont="1" applyFill="1" applyBorder="1" applyAlignment="1">
      <alignment horizontal="right" vertical="center"/>
    </xf>
    <xf numFmtId="171" fontId="48" fillId="26" borderId="0" xfId="551" applyNumberFormat="1" applyFont="1" applyFill="1" applyBorder="1" applyAlignment="1">
      <alignment vertical="center"/>
    </xf>
    <xf numFmtId="174" fontId="78" fillId="0" borderId="13" xfId="336" applyNumberFormat="1" applyFont="1" applyFill="1" applyBorder="1" applyAlignment="1">
      <alignment horizontal="center" vertical="center" wrapText="1"/>
    </xf>
    <xf numFmtId="167" fontId="78" fillId="0" borderId="23" xfId="336" applyNumberFormat="1" applyFont="1" applyFill="1" applyBorder="1" applyAlignment="1">
      <alignment horizontal="center" vertical="center" wrapText="1"/>
    </xf>
    <xf numFmtId="167" fontId="78" fillId="0" borderId="13" xfId="336" applyNumberFormat="1" applyFont="1" applyFill="1" applyBorder="1" applyAlignment="1">
      <alignment horizontal="center" vertical="center" wrapText="1"/>
    </xf>
    <xf numFmtId="43" fontId="48" fillId="0" borderId="0" xfId="328" applyFont="1" applyFill="1" applyBorder="1" applyAlignment="1">
      <alignment vertical="center"/>
    </xf>
    <xf numFmtId="3" fontId="77" fillId="26" borderId="20" xfId="323" applyNumberFormat="1" applyFont="1" applyFill="1" applyBorder="1" applyAlignment="1">
      <alignment horizontal="right" vertical="center"/>
    </xf>
    <xf numFmtId="3" fontId="77" fillId="26" borderId="0" xfId="323" applyNumberFormat="1" applyFont="1" applyFill="1" applyBorder="1" applyAlignment="1">
      <alignment horizontal="right" vertical="center"/>
    </xf>
    <xf numFmtId="41" fontId="77" fillId="26" borderId="0" xfId="323" applyNumberFormat="1" applyFont="1" applyFill="1" applyBorder="1" applyAlignment="1">
      <alignment horizontal="right" vertical="center"/>
    </xf>
    <xf numFmtId="3" fontId="48" fillId="26" borderId="20" xfId="0" applyNumberFormat="1" applyFont="1" applyFill="1" applyBorder="1" applyAlignment="1" applyProtection="1">
      <alignment horizontal="center"/>
    </xf>
    <xf numFmtId="3" fontId="48" fillId="26" borderId="0" xfId="0" applyNumberFormat="1" applyFont="1" applyFill="1" applyBorder="1" applyAlignment="1" applyProtection="1">
      <alignment horizontal="center"/>
    </xf>
    <xf numFmtId="3" fontId="64" fillId="26" borderId="19" xfId="0" applyNumberFormat="1" applyFont="1" applyFill="1" applyBorder="1" applyAlignment="1" applyProtection="1">
      <alignment horizontal="center"/>
    </xf>
    <xf numFmtId="175" fontId="64" fillId="26" borderId="24" xfId="0" applyNumberFormat="1" applyFont="1" applyFill="1" applyBorder="1" applyAlignment="1" applyProtection="1">
      <alignment horizontal="center"/>
    </xf>
    <xf numFmtId="38" fontId="69" fillId="0" borderId="20" xfId="0" applyNumberFormat="1" applyFont="1" applyFill="1" applyBorder="1" applyAlignment="1">
      <alignment horizontal="center" vertical="center"/>
    </xf>
    <xf numFmtId="38" fontId="68" fillId="0" borderId="24" xfId="0" applyNumberFormat="1" applyFont="1" applyFill="1" applyBorder="1" applyAlignment="1">
      <alignment horizontal="center" vertical="center"/>
    </xf>
    <xf numFmtId="49" fontId="78" fillId="0" borderId="18" xfId="0" applyNumberFormat="1" applyFont="1" applyFill="1" applyBorder="1" applyAlignment="1">
      <alignment horizontal="center" vertical="center"/>
    </xf>
    <xf numFmtId="3" fontId="77" fillId="0" borderId="11" xfId="328" applyNumberFormat="1" applyFont="1" applyFill="1" applyBorder="1" applyAlignment="1">
      <alignment horizontal="center" vertical="center"/>
    </xf>
    <xf numFmtId="49" fontId="47" fillId="0" borderId="20" xfId="0" applyNumberFormat="1" applyFont="1" applyFill="1" applyBorder="1" applyAlignment="1">
      <alignment horizontal="center" vertical="center"/>
    </xf>
    <xf numFmtId="3" fontId="77" fillId="0" borderId="20" xfId="328" applyNumberFormat="1" applyFont="1" applyFill="1" applyBorder="1" applyAlignment="1">
      <alignment horizontal="center"/>
    </xf>
    <xf numFmtId="3" fontId="76" fillId="0" borderId="0" xfId="328" applyNumberFormat="1" applyFont="1" applyFill="1" applyBorder="1" applyAlignment="1">
      <alignment horizontal="center"/>
    </xf>
    <xf numFmtId="3" fontId="77" fillId="0" borderId="0" xfId="328" applyNumberFormat="1" applyFont="1" applyFill="1" applyBorder="1" applyAlignment="1">
      <alignment horizontal="center"/>
    </xf>
    <xf numFmtId="3" fontId="76" fillId="0" borderId="20" xfId="328" applyNumberFormat="1" applyFont="1" applyFill="1" applyBorder="1" applyAlignment="1">
      <alignment horizontal="center"/>
    </xf>
    <xf numFmtId="3" fontId="77" fillId="0" borderId="18" xfId="328" applyNumberFormat="1" applyFont="1" applyFill="1" applyBorder="1" applyAlignment="1">
      <alignment horizontal="center" vertical="center"/>
    </xf>
    <xf numFmtId="17" fontId="78" fillId="0" borderId="14" xfId="336" applyNumberFormat="1" applyFont="1" applyFill="1" applyBorder="1" applyAlignment="1">
      <alignment horizontal="center" vertical="center"/>
    </xf>
    <xf numFmtId="10" fontId="96" fillId="0" borderId="14" xfId="0" applyNumberFormat="1" applyFont="1" applyFill="1" applyBorder="1" applyAlignment="1">
      <alignment horizontal="center"/>
    </xf>
    <xf numFmtId="49" fontId="64" fillId="0" borderId="19" xfId="0" applyNumberFormat="1" applyFont="1" applyFill="1" applyBorder="1" applyAlignment="1">
      <alignment horizontal="center" vertical="center"/>
    </xf>
    <xf numFmtId="3" fontId="48" fillId="0" borderId="0" xfId="323" applyNumberFormat="1" applyFont="1" applyFill="1" applyBorder="1" applyAlignment="1">
      <alignment horizontal="center" vertical="center"/>
    </xf>
    <xf numFmtId="3" fontId="64" fillId="0" borderId="19" xfId="323" applyNumberFormat="1" applyFont="1" applyFill="1" applyBorder="1" applyAlignment="1">
      <alignment horizontal="center" vertical="center"/>
    </xf>
    <xf numFmtId="3" fontId="64" fillId="0" borderId="20" xfId="323" applyNumberFormat="1" applyFont="1" applyFill="1" applyBorder="1" applyAlignment="1">
      <alignment horizontal="center" vertical="center"/>
    </xf>
    <xf numFmtId="38" fontId="56" fillId="0" borderId="0" xfId="323" applyNumberFormat="1" applyFont="1" applyFill="1" applyBorder="1" applyAlignment="1">
      <alignment horizontal="center"/>
    </xf>
    <xf numFmtId="38" fontId="64" fillId="0" borderId="19" xfId="0" applyNumberFormat="1" applyFont="1" applyFill="1" applyBorder="1" applyAlignment="1">
      <alignment horizontal="center" wrapText="1"/>
    </xf>
    <xf numFmtId="3" fontId="59" fillId="26" borderId="0" xfId="0" applyNumberFormat="1" applyFont="1" applyFill="1" applyBorder="1" applyAlignment="1" applyProtection="1">
      <alignment horizontal="right"/>
    </xf>
    <xf numFmtId="171" fontId="78" fillId="26" borderId="0" xfId="0" applyNumberFormat="1" applyFont="1" applyFill="1" applyBorder="1" applyAlignment="1">
      <alignment horizontal="right"/>
    </xf>
    <xf numFmtId="3" fontId="77" fillId="26" borderId="11" xfId="0" applyNumberFormat="1" applyFont="1" applyFill="1" applyBorder="1" applyAlignment="1" applyProtection="1">
      <alignment horizontal="center"/>
    </xf>
    <xf numFmtId="1" fontId="64" fillId="26" borderId="18" xfId="0" applyNumberFormat="1" applyFont="1" applyFill="1" applyBorder="1" applyAlignment="1">
      <alignment horizontal="center"/>
    </xf>
    <xf numFmtId="43" fontId="76" fillId="26" borderId="17" xfId="394" applyNumberFormat="1" applyFont="1" applyFill="1" applyBorder="1" applyAlignment="1">
      <alignment horizontal="center" vertical="center"/>
    </xf>
    <xf numFmtId="174" fontId="47" fillId="26" borderId="12" xfId="0" applyNumberFormat="1" applyFont="1" applyFill="1" applyBorder="1" applyAlignment="1">
      <alignment horizontal="center" vertical="center"/>
    </xf>
    <xf numFmtId="171" fontId="47" fillId="26" borderId="19" xfId="0" applyNumberFormat="1" applyFont="1" applyFill="1" applyBorder="1" applyAlignment="1">
      <alignment horizontal="center" vertical="center"/>
    </xf>
    <xf numFmtId="167" fontId="64" fillId="26" borderId="19" xfId="0" applyNumberFormat="1" applyFont="1" applyFill="1" applyBorder="1" applyAlignment="1">
      <alignment horizontal="right" vertical="center" wrapText="1"/>
    </xf>
    <xf numFmtId="10" fontId="63" fillId="26" borderId="0" xfId="0" applyNumberFormat="1" applyFont="1" applyFill="1" applyBorder="1" applyAlignment="1">
      <alignment horizontal="right" vertical="center"/>
    </xf>
    <xf numFmtId="167" fontId="56" fillId="26" borderId="0" xfId="323" applyNumberFormat="1" applyFont="1" applyFill="1" applyBorder="1" applyAlignment="1">
      <alignment horizontal="right" vertical="center"/>
    </xf>
    <xf numFmtId="10" fontId="63" fillId="26" borderId="24" xfId="0" applyNumberFormat="1" applyFont="1" applyFill="1" applyBorder="1" applyAlignment="1">
      <alignment horizontal="right" vertical="center"/>
    </xf>
    <xf numFmtId="10" fontId="63" fillId="26" borderId="16" xfId="0" applyNumberFormat="1" applyFont="1" applyFill="1" applyBorder="1" applyAlignment="1">
      <alignment horizontal="right" vertical="center"/>
    </xf>
    <xf numFmtId="174" fontId="45" fillId="0" borderId="0" xfId="0" applyFont="1" applyAlignment="1">
      <alignment horizontal="right"/>
    </xf>
    <xf numFmtId="13" fontId="0" fillId="0" borderId="0" xfId="0" applyNumberFormat="1" applyFont="1"/>
    <xf numFmtId="3" fontId="76" fillId="26" borderId="11" xfId="328" applyNumberFormat="1" applyFont="1" applyFill="1" applyBorder="1" applyAlignment="1">
      <alignment horizontal="center" vertical="center"/>
    </xf>
    <xf numFmtId="49" fontId="76" fillId="26" borderId="19" xfId="394" applyNumberFormat="1" applyFont="1" applyFill="1" applyBorder="1" applyAlignment="1">
      <alignment horizontal="center" vertical="center"/>
    </xf>
    <xf numFmtId="167" fontId="76" fillId="26" borderId="19" xfId="324" applyNumberFormat="1" applyFont="1" applyFill="1" applyBorder="1" applyAlignment="1">
      <alignment horizontal="center" vertical="center"/>
    </xf>
    <xf numFmtId="174" fontId="77" fillId="0" borderId="0" xfId="347" applyFont="1" applyBorder="1"/>
    <xf numFmtId="174" fontId="62" fillId="0" borderId="0" xfId="0" applyFont="1" applyFill="1" applyBorder="1"/>
    <xf numFmtId="17" fontId="76" fillId="26" borderId="19" xfId="394" applyNumberFormat="1" applyFont="1" applyFill="1" applyBorder="1" applyAlignment="1">
      <alignment horizontal="center" vertical="center"/>
    </xf>
    <xf numFmtId="174" fontId="76" fillId="26" borderId="17" xfId="388" applyNumberFormat="1" applyFont="1" applyFill="1" applyBorder="1" applyAlignment="1">
      <alignment horizontal="center" vertical="center"/>
    </xf>
    <xf numFmtId="174" fontId="76" fillId="26" borderId="12" xfId="388" applyNumberFormat="1" applyFont="1" applyFill="1" applyBorder="1" applyAlignment="1">
      <alignment horizontal="center" vertical="center" wrapText="1"/>
    </xf>
    <xf numFmtId="174" fontId="76" fillId="26" borderId="17" xfId="388" applyNumberFormat="1" applyFont="1" applyFill="1" applyBorder="1" applyAlignment="1">
      <alignment horizontal="center" vertical="center" wrapText="1"/>
    </xf>
    <xf numFmtId="0" fontId="76" fillId="26" borderId="17" xfId="388" applyNumberFormat="1" applyFont="1" applyFill="1" applyBorder="1" applyAlignment="1">
      <alignment horizontal="center" vertical="center"/>
    </xf>
    <xf numFmtId="3" fontId="77" fillId="26" borderId="12" xfId="325" applyNumberFormat="1" applyFont="1" applyFill="1" applyBorder="1" applyAlignment="1">
      <alignment horizontal="center" vertical="center"/>
    </xf>
    <xf numFmtId="171" fontId="76" fillId="26" borderId="17" xfId="388" applyNumberFormat="1" applyFont="1" applyFill="1" applyBorder="1" applyAlignment="1">
      <alignment horizontal="center" vertical="center"/>
    </xf>
    <xf numFmtId="0" fontId="76" fillId="26" borderId="19" xfId="388" applyNumberFormat="1" applyFont="1" applyFill="1" applyBorder="1" applyAlignment="1">
      <alignment horizontal="center" vertical="center"/>
    </xf>
    <xf numFmtId="3" fontId="77" fillId="26" borderId="0" xfId="325" applyNumberFormat="1" applyFont="1" applyFill="1" applyBorder="1" applyAlignment="1">
      <alignment horizontal="center" vertical="center"/>
    </xf>
    <xf numFmtId="171" fontId="76" fillId="26" borderId="19" xfId="388" applyNumberFormat="1" applyFont="1" applyFill="1" applyBorder="1" applyAlignment="1">
      <alignment horizontal="center" vertical="center"/>
    </xf>
    <xf numFmtId="3" fontId="77" fillId="26" borderId="0" xfId="325" applyNumberFormat="1" applyFont="1" applyFill="1" applyBorder="1" applyAlignment="1">
      <alignment horizontal="center" vertical="center" wrapText="1"/>
    </xf>
    <xf numFmtId="0" fontId="76" fillId="26" borderId="14" xfId="388" applyNumberFormat="1" applyFont="1" applyFill="1" applyBorder="1" applyAlignment="1">
      <alignment horizontal="center" vertical="center"/>
    </xf>
    <xf numFmtId="3" fontId="77" fillId="0" borderId="11" xfId="325" applyNumberFormat="1" applyFont="1" applyFill="1" applyBorder="1" applyAlignment="1">
      <alignment horizontal="center" vertical="center"/>
    </xf>
    <xf numFmtId="171" fontId="76" fillId="26" borderId="14" xfId="388" applyNumberFormat="1" applyFont="1" applyFill="1" applyBorder="1" applyAlignment="1">
      <alignment horizontal="center" vertical="center"/>
    </xf>
    <xf numFmtId="195" fontId="43" fillId="26" borderId="0" xfId="0" applyNumberFormat="1" applyFont="1" applyFill="1" applyBorder="1"/>
    <xf numFmtId="174" fontId="43" fillId="26" borderId="0" xfId="0" applyFont="1" applyFill="1" applyBorder="1"/>
    <xf numFmtId="10" fontId="61" fillId="0" borderId="19" xfId="551" applyNumberFormat="1" applyFont="1" applyFill="1" applyBorder="1" applyAlignment="1">
      <alignment horizontal="center"/>
    </xf>
    <xf numFmtId="10" fontId="61" fillId="26" borderId="14" xfId="551" applyNumberFormat="1" applyFont="1" applyFill="1" applyBorder="1" applyAlignment="1">
      <alignment horizontal="center"/>
    </xf>
    <xf numFmtId="43" fontId="75" fillId="32" borderId="0" xfId="0" applyNumberFormat="1" applyFont="1" applyFill="1" applyBorder="1" applyAlignment="1">
      <alignment horizontal="right" vertical="center"/>
    </xf>
    <xf numFmtId="43" fontId="0" fillId="0" borderId="0" xfId="0" applyNumberFormat="1" applyAlignment="1"/>
    <xf numFmtId="43" fontId="51" fillId="26" borderId="19" xfId="0" applyNumberFormat="1" applyFont="1" applyFill="1" applyBorder="1" applyAlignment="1">
      <alignment horizontal="center" vertical="center"/>
    </xf>
    <xf numFmtId="43" fontId="51" fillId="26" borderId="14" xfId="0" applyNumberFormat="1" applyFont="1" applyFill="1" applyBorder="1" applyAlignment="1">
      <alignment horizontal="center" vertical="center"/>
    </xf>
    <xf numFmtId="40" fontId="48" fillId="26" borderId="0" xfId="323" applyNumberFormat="1" applyFont="1" applyFill="1" applyBorder="1" applyAlignment="1">
      <alignment horizontal="right" vertical="center"/>
    </xf>
    <xf numFmtId="43" fontId="62" fillId="0" borderId="0" xfId="0" applyNumberFormat="1" applyFont="1"/>
    <xf numFmtId="43" fontId="62" fillId="0" borderId="0" xfId="0" applyNumberFormat="1" applyFont="1" applyAlignment="1">
      <alignment vertical="center"/>
    </xf>
    <xf numFmtId="174" fontId="96" fillId="26" borderId="17" xfId="0" applyFont="1" applyFill="1" applyBorder="1" applyAlignment="1">
      <alignment horizontal="center" vertical="center"/>
    </xf>
    <xf numFmtId="49" fontId="96" fillId="26" borderId="12" xfId="0" applyNumberFormat="1" applyFont="1" applyFill="1" applyBorder="1" applyAlignment="1">
      <alignment horizontal="center" vertical="center" wrapText="1"/>
    </xf>
    <xf numFmtId="49" fontId="96" fillId="26" borderId="17" xfId="0" applyNumberFormat="1" applyFont="1" applyFill="1" applyBorder="1" applyAlignment="1">
      <alignment horizontal="center" vertical="center" wrapText="1"/>
    </xf>
    <xf numFmtId="49" fontId="96" fillId="26" borderId="25" xfId="0" applyNumberFormat="1" applyFont="1" applyFill="1" applyBorder="1" applyAlignment="1">
      <alignment horizontal="center" vertical="center" wrapText="1"/>
    </xf>
    <xf numFmtId="174" fontId="90" fillId="0" borderId="0" xfId="0" applyFont="1" applyAlignment="1">
      <alignment vertical="center"/>
    </xf>
    <xf numFmtId="49" fontId="96" fillId="26" borderId="17" xfId="0" applyNumberFormat="1" applyFont="1" applyFill="1" applyBorder="1" applyAlignment="1">
      <alignment horizontal="center" vertical="center"/>
    </xf>
    <xf numFmtId="167" fontId="88" fillId="26" borderId="12" xfId="323" applyNumberFormat="1" applyFont="1" applyFill="1" applyBorder="1" applyAlignment="1">
      <alignment horizontal="center" vertical="center"/>
    </xf>
    <xf numFmtId="167" fontId="88" fillId="26" borderId="0" xfId="323" applyNumberFormat="1" applyFont="1" applyFill="1" applyBorder="1" applyAlignment="1">
      <alignment horizontal="center" vertical="center"/>
    </xf>
    <xf numFmtId="167" fontId="96" fillId="26" borderId="19" xfId="323" applyNumberFormat="1" applyFont="1" applyFill="1" applyBorder="1" applyAlignment="1">
      <alignment horizontal="center" vertical="center"/>
    </xf>
    <xf numFmtId="10" fontId="96" fillId="26" borderId="0" xfId="0" applyNumberFormat="1" applyFont="1" applyFill="1" applyBorder="1" applyAlignment="1">
      <alignment vertical="center"/>
    </xf>
    <xf numFmtId="10" fontId="96" fillId="26" borderId="24" xfId="0" applyNumberFormat="1" applyFont="1" applyFill="1" applyBorder="1" applyAlignment="1">
      <alignment vertical="center"/>
    </xf>
    <xf numFmtId="167" fontId="88" fillId="26" borderId="11" xfId="323" applyNumberFormat="1" applyFont="1" applyFill="1" applyBorder="1" applyAlignment="1">
      <alignment horizontal="center" vertical="center"/>
    </xf>
    <xf numFmtId="167" fontId="96" fillId="26" borderId="14" xfId="323" applyNumberFormat="1" applyFont="1" applyFill="1" applyBorder="1" applyAlignment="1">
      <alignment horizontal="center" vertical="center"/>
    </xf>
    <xf numFmtId="10" fontId="96" fillId="26" borderId="11" xfId="0" applyNumberFormat="1" applyFont="1" applyFill="1" applyBorder="1" applyAlignment="1">
      <alignment vertical="center"/>
    </xf>
    <xf numFmtId="10" fontId="96" fillId="26" borderId="22" xfId="0" applyNumberFormat="1" applyFont="1" applyFill="1" applyBorder="1" applyAlignment="1">
      <alignment vertical="center"/>
    </xf>
    <xf numFmtId="167" fontId="96" fillId="26" borderId="0" xfId="323" applyNumberFormat="1" applyFont="1" applyFill="1" applyBorder="1" applyAlignment="1">
      <alignment horizontal="center" vertical="center"/>
    </xf>
    <xf numFmtId="174" fontId="90" fillId="0" borderId="0" xfId="0" applyFont="1"/>
    <xf numFmtId="167" fontId="62" fillId="26" borderId="0" xfId="323" applyNumberFormat="1" applyFont="1" applyFill="1" applyBorder="1" applyAlignment="1">
      <alignment horizontal="center"/>
    </xf>
    <xf numFmtId="167" fontId="47" fillId="26" borderId="19" xfId="0" applyNumberFormat="1" applyFont="1" applyFill="1" applyBorder="1" applyAlignment="1">
      <alignment horizontal="center" wrapText="1"/>
    </xf>
    <xf numFmtId="167" fontId="47" fillId="26" borderId="23" xfId="0" applyNumberFormat="1" applyFont="1" applyFill="1" applyBorder="1" applyAlignment="1">
      <alignment horizontal="center" wrapText="1"/>
    </xf>
    <xf numFmtId="49" fontId="47" fillId="26" borderId="17" xfId="0" applyNumberFormat="1" applyFont="1" applyFill="1" applyBorder="1" applyAlignment="1">
      <alignment horizontal="center"/>
    </xf>
    <xf numFmtId="49" fontId="47" fillId="26" borderId="19" xfId="0" applyNumberFormat="1" applyFont="1" applyFill="1" applyBorder="1" applyAlignment="1">
      <alignment horizontal="center"/>
    </xf>
    <xf numFmtId="167" fontId="47" fillId="26" borderId="13" xfId="0" applyNumberFormat="1" applyFont="1" applyFill="1" applyBorder="1" applyAlignment="1">
      <alignment horizontal="center" vertical="center" wrapText="1"/>
    </xf>
    <xf numFmtId="167" fontId="47" fillId="26" borderId="23" xfId="0" applyNumberFormat="1" applyFont="1" applyFill="1" applyBorder="1" applyAlignment="1">
      <alignment horizontal="center" vertical="center" wrapText="1"/>
    </xf>
    <xf numFmtId="167" fontId="62" fillId="26" borderId="0" xfId="323" applyNumberFormat="1" applyFont="1" applyFill="1" applyBorder="1" applyAlignment="1">
      <alignment horizontal="center" vertical="center"/>
    </xf>
    <xf numFmtId="174" fontId="0" fillId="0" borderId="0" xfId="0" applyAlignment="1">
      <alignment horizontal="center"/>
    </xf>
    <xf numFmtId="174" fontId="0" fillId="0" borderId="0" xfId="0" applyAlignment="1">
      <alignment horizontal="right" vertical="center"/>
    </xf>
    <xf numFmtId="167" fontId="50" fillId="26" borderId="0" xfId="394" applyNumberFormat="1" applyFont="1" applyFill="1" applyBorder="1" applyAlignment="1">
      <alignment horizontal="center"/>
    </xf>
    <xf numFmtId="10" fontId="50" fillId="0" borderId="0" xfId="551" applyNumberFormat="1" applyFont="1" applyAlignment="1">
      <alignment horizontal="center"/>
    </xf>
    <xf numFmtId="171" fontId="63" fillId="26" borderId="0" xfId="323" applyNumberFormat="1" applyFont="1" applyFill="1" applyBorder="1"/>
    <xf numFmtId="171" fontId="63" fillId="26" borderId="24" xfId="323" applyNumberFormat="1" applyFont="1" applyFill="1" applyBorder="1"/>
    <xf numFmtId="171" fontId="47" fillId="26" borderId="24" xfId="0" applyNumberFormat="1" applyFont="1" applyFill="1" applyBorder="1" applyAlignment="1">
      <alignment horizontal="center"/>
    </xf>
    <xf numFmtId="171" fontId="47" fillId="26" borderId="16" xfId="0" applyNumberFormat="1" applyFont="1" applyFill="1" applyBorder="1" applyAlignment="1">
      <alignment horizontal="center"/>
    </xf>
    <xf numFmtId="1" fontId="64" fillId="26" borderId="20" xfId="347" applyNumberFormat="1" applyFont="1" applyFill="1" applyBorder="1" applyAlignment="1">
      <alignment horizontal="center" vertical="center"/>
    </xf>
    <xf numFmtId="175" fontId="48" fillId="26" borderId="20" xfId="0" applyNumberFormat="1" applyFont="1" applyFill="1" applyBorder="1" applyAlignment="1">
      <alignment horizontal="right"/>
    </xf>
    <xf numFmtId="3" fontId="48" fillId="26" borderId="0" xfId="0" applyNumberFormat="1" applyFont="1" applyFill="1" applyBorder="1" applyAlignment="1">
      <alignment horizontal="right"/>
    </xf>
    <xf numFmtId="175" fontId="48" fillId="26" borderId="0" xfId="0" applyNumberFormat="1" applyFont="1" applyFill="1" applyBorder="1" applyAlignment="1">
      <alignment horizontal="right"/>
    </xf>
    <xf numFmtId="10" fontId="131" fillId="26" borderId="0" xfId="551" applyNumberFormat="1" applyFont="1" applyFill="1"/>
    <xf numFmtId="171" fontId="61" fillId="26" borderId="13" xfId="579" applyNumberFormat="1" applyFont="1" applyFill="1" applyBorder="1" applyAlignment="1">
      <alignment horizontal="center" vertical="center"/>
    </xf>
    <xf numFmtId="171" fontId="61" fillId="26" borderId="19" xfId="579" applyNumberFormat="1" applyFont="1" applyFill="1" applyBorder="1" applyAlignment="1">
      <alignment horizontal="center" vertical="center"/>
    </xf>
    <xf numFmtId="49" fontId="120" fillId="26" borderId="13" xfId="0" applyNumberFormat="1" applyFont="1" applyFill="1" applyBorder="1" applyAlignment="1">
      <alignment horizontal="center" vertical="center" wrapText="1"/>
    </xf>
    <xf numFmtId="167" fontId="120" fillId="26" borderId="23" xfId="0" applyNumberFormat="1" applyFont="1" applyFill="1" applyBorder="1" applyAlignment="1">
      <alignment horizontal="center" vertical="center" wrapText="1"/>
    </xf>
    <xf numFmtId="167" fontId="120" fillId="26" borderId="13" xfId="0" applyNumberFormat="1" applyFont="1" applyFill="1" applyBorder="1" applyAlignment="1">
      <alignment horizontal="center" vertical="center" wrapText="1"/>
    </xf>
    <xf numFmtId="171" fontId="120" fillId="26" borderId="23" xfId="0" applyNumberFormat="1" applyFont="1" applyFill="1" applyBorder="1" applyAlignment="1">
      <alignment horizontal="center" vertical="center"/>
    </xf>
    <xf numFmtId="171" fontId="120" fillId="26" borderId="16" xfId="0" applyNumberFormat="1" applyFont="1" applyFill="1" applyBorder="1" applyAlignment="1">
      <alignment horizontal="center" vertical="center"/>
    </xf>
    <xf numFmtId="49" fontId="120" fillId="26" borderId="13" xfId="0" applyNumberFormat="1" applyFont="1" applyFill="1" applyBorder="1" applyAlignment="1">
      <alignment horizontal="center" vertical="center"/>
    </xf>
    <xf numFmtId="49" fontId="120" fillId="26" borderId="23" xfId="0" applyNumberFormat="1" applyFont="1" applyFill="1" applyBorder="1" applyAlignment="1">
      <alignment horizontal="center" vertical="center" wrapText="1"/>
    </xf>
    <xf numFmtId="49" fontId="120" fillId="26" borderId="16" xfId="0" applyNumberFormat="1" applyFont="1" applyFill="1" applyBorder="1" applyAlignment="1">
      <alignment horizontal="center" vertical="center" wrapText="1"/>
    </xf>
    <xf numFmtId="49" fontId="120" fillId="26" borderId="19" xfId="0" applyNumberFormat="1" applyFont="1" applyFill="1" applyBorder="1" applyAlignment="1">
      <alignment horizontal="center"/>
    </xf>
    <xf numFmtId="167" fontId="90" fillId="26" borderId="0" xfId="323" applyNumberFormat="1" applyFont="1" applyFill="1" applyBorder="1" applyAlignment="1">
      <alignment horizontal="center"/>
    </xf>
    <xf numFmtId="167" fontId="120" fillId="26" borderId="19" xfId="323" applyNumberFormat="1" applyFont="1" applyFill="1" applyBorder="1" applyAlignment="1">
      <alignment horizontal="center"/>
    </xf>
    <xf numFmtId="171" fontId="120" fillId="26" borderId="0" xfId="323" applyNumberFormat="1" applyFont="1" applyFill="1" applyBorder="1" applyAlignment="1">
      <alignment horizontal="center"/>
    </xf>
    <xf numFmtId="167" fontId="96" fillId="26" borderId="19" xfId="323" applyNumberFormat="1" applyFont="1" applyFill="1" applyBorder="1" applyAlignment="1">
      <alignment horizontal="center"/>
    </xf>
    <xf numFmtId="49" fontId="47" fillId="26" borderId="19" xfId="0" applyNumberFormat="1" applyFont="1" applyFill="1" applyBorder="1" applyAlignment="1">
      <alignment horizontal="center" vertical="center" wrapText="1"/>
    </xf>
    <xf numFmtId="167" fontId="62" fillId="26" borderId="0" xfId="323" applyNumberFormat="1" applyFont="1" applyFill="1" applyBorder="1"/>
    <xf numFmtId="167" fontId="47" fillId="26" borderId="19" xfId="323" applyNumberFormat="1" applyFont="1" applyFill="1" applyBorder="1" applyAlignment="1">
      <alignment horizontal="center"/>
    </xf>
    <xf numFmtId="10" fontId="47" fillId="26" borderId="0" xfId="323" applyNumberFormat="1" applyFont="1" applyFill="1" applyBorder="1"/>
    <xf numFmtId="10" fontId="47" fillId="26" borderId="24" xfId="323" applyNumberFormat="1" applyFont="1" applyFill="1" applyBorder="1"/>
    <xf numFmtId="174" fontId="96" fillId="26" borderId="13" xfId="0" applyFont="1" applyFill="1" applyBorder="1" applyAlignment="1">
      <alignment horizontal="center" vertical="center"/>
    </xf>
    <xf numFmtId="49" fontId="96" fillId="26" borderId="23" xfId="0" applyNumberFormat="1" applyFont="1" applyFill="1" applyBorder="1" applyAlignment="1">
      <alignment horizontal="center" vertical="center" wrapText="1"/>
    </xf>
    <xf numFmtId="49" fontId="96" fillId="26" borderId="13" xfId="0" applyNumberFormat="1" applyFont="1" applyFill="1" applyBorder="1" applyAlignment="1">
      <alignment horizontal="center" vertical="center" wrapText="1"/>
    </xf>
    <xf numFmtId="49" fontId="96" fillId="26" borderId="16" xfId="0" applyNumberFormat="1" applyFont="1" applyFill="1" applyBorder="1" applyAlignment="1">
      <alignment horizontal="center" vertical="center" wrapText="1"/>
    </xf>
    <xf numFmtId="167" fontId="96" fillId="26" borderId="19" xfId="0" applyNumberFormat="1" applyFont="1" applyFill="1" applyBorder="1" applyAlignment="1">
      <alignment horizontal="left" vertical="center" wrapText="1"/>
    </xf>
    <xf numFmtId="167" fontId="96" fillId="26" borderId="19" xfId="0" applyNumberFormat="1" applyFont="1" applyFill="1" applyBorder="1" applyAlignment="1">
      <alignment horizontal="center" vertical="center" wrapText="1"/>
    </xf>
    <xf numFmtId="10" fontId="90" fillId="0" borderId="0" xfId="0" applyNumberFormat="1" applyFont="1"/>
    <xf numFmtId="10" fontId="90" fillId="0" borderId="0" xfId="551" applyNumberFormat="1" applyFont="1"/>
    <xf numFmtId="167" fontId="96" fillId="26" borderId="23" xfId="0" applyNumberFormat="1" applyFont="1" applyFill="1" applyBorder="1" applyAlignment="1">
      <alignment horizontal="center" vertical="center" wrapText="1"/>
    </xf>
    <xf numFmtId="167" fontId="96" fillId="26" borderId="13" xfId="0" applyNumberFormat="1" applyFont="1" applyFill="1" applyBorder="1" applyAlignment="1">
      <alignment horizontal="center" vertical="center" wrapText="1"/>
    </xf>
    <xf numFmtId="171" fontId="47" fillId="26" borderId="19" xfId="323" applyNumberFormat="1" applyFont="1" applyFill="1" applyBorder="1" applyAlignment="1">
      <alignment horizontal="right"/>
    </xf>
    <xf numFmtId="171" fontId="47" fillId="26" borderId="13" xfId="0" applyNumberFormat="1" applyFont="1" applyFill="1" applyBorder="1" applyAlignment="1">
      <alignment horizontal="right" vertical="center" wrapText="1"/>
    </xf>
    <xf numFmtId="3" fontId="88" fillId="26" borderId="11" xfId="325" applyNumberFormat="1" applyFont="1" applyFill="1" applyBorder="1" applyAlignment="1">
      <alignment horizontal="center"/>
    </xf>
    <xf numFmtId="3" fontId="59" fillId="26" borderId="24" xfId="328" applyNumberFormat="1" applyFont="1" applyFill="1" applyBorder="1" applyAlignment="1">
      <alignment horizontal="center" vertical="center"/>
    </xf>
    <xf numFmtId="3" fontId="59" fillId="26" borderId="11" xfId="328" applyNumberFormat="1" applyFont="1" applyFill="1" applyBorder="1" applyAlignment="1">
      <alignment horizontal="center" vertical="center"/>
    </xf>
    <xf numFmtId="3" fontId="59" fillId="26" borderId="22" xfId="328" applyNumberFormat="1" applyFont="1" applyFill="1" applyBorder="1" applyAlignment="1">
      <alignment horizontal="center" vertical="center"/>
    </xf>
    <xf numFmtId="174" fontId="79" fillId="0" borderId="0" xfId="0" applyFont="1" applyFill="1" applyBorder="1" applyAlignment="1">
      <alignment horizontal="center" vertical="center" wrapText="1"/>
    </xf>
    <xf numFmtId="174" fontId="46" fillId="0" borderId="0" xfId="0" applyFont="1" applyBorder="1"/>
    <xf numFmtId="171" fontId="68" fillId="0" borderId="19" xfId="0" applyNumberFormat="1" applyFont="1" applyFill="1" applyBorder="1" applyAlignment="1">
      <alignment horizontal="center" vertical="center"/>
    </xf>
    <xf numFmtId="171" fontId="68" fillId="0" borderId="14" xfId="0" applyNumberFormat="1" applyFont="1" applyFill="1" applyBorder="1" applyAlignment="1">
      <alignment horizontal="center" vertical="center"/>
    </xf>
    <xf numFmtId="49" fontId="64" fillId="26" borderId="11" xfId="0" applyNumberFormat="1" applyFont="1" applyFill="1" applyBorder="1" applyAlignment="1">
      <alignment horizontal="center" vertical="center"/>
    </xf>
    <xf numFmtId="174" fontId="0" fillId="0" borderId="0" xfId="0" applyAlignment="1">
      <alignment horizontal="left"/>
    </xf>
    <xf numFmtId="0" fontId="42" fillId="0" borderId="0" xfId="919" applyAlignment="1">
      <alignment horizontal="center"/>
    </xf>
    <xf numFmtId="167" fontId="42" fillId="0" borderId="0" xfId="919" applyNumberFormat="1" applyAlignment="1">
      <alignment horizontal="center"/>
    </xf>
    <xf numFmtId="171" fontId="42" fillId="0" borderId="0" xfId="1123" applyNumberFormat="1" applyAlignment="1">
      <alignment horizontal="center"/>
    </xf>
    <xf numFmtId="167" fontId="63" fillId="26" borderId="23" xfId="0" applyNumberFormat="1" applyFont="1" applyFill="1" applyBorder="1" applyAlignment="1">
      <alignment horizontal="right" vertical="center" wrapText="1"/>
    </xf>
    <xf numFmtId="167" fontId="59" fillId="26" borderId="0" xfId="0" applyNumberFormat="1" applyFont="1" applyFill="1" applyBorder="1" applyAlignment="1" applyProtection="1">
      <alignment horizontal="right" vertical="center"/>
    </xf>
    <xf numFmtId="2" fontId="62" fillId="26" borderId="0" xfId="0" applyNumberFormat="1" applyFont="1" applyFill="1"/>
    <xf numFmtId="174" fontId="69" fillId="26" borderId="0" xfId="0" applyFont="1" applyFill="1" applyBorder="1" applyAlignment="1">
      <alignment horizontal="right" vertical="center"/>
    </xf>
    <xf numFmtId="171" fontId="68" fillId="26" borderId="0" xfId="0" applyNumberFormat="1" applyFont="1" applyFill="1" applyBorder="1" applyAlignment="1">
      <alignment horizontal="right" vertical="center"/>
    </xf>
    <xf numFmtId="174" fontId="69" fillId="26" borderId="0" xfId="0" applyNumberFormat="1" applyFont="1" applyFill="1" applyBorder="1" applyAlignment="1">
      <alignment horizontal="right" vertical="center"/>
    </xf>
    <xf numFmtId="43" fontId="2" fillId="26" borderId="0" xfId="0" applyNumberFormat="1" applyFont="1" applyFill="1" applyBorder="1" applyAlignment="1"/>
    <xf numFmtId="43" fontId="0" fillId="26" borderId="0" xfId="0" applyNumberFormat="1" applyFill="1" applyBorder="1" applyAlignment="1"/>
    <xf numFmtId="43" fontId="48" fillId="26" borderId="0" xfId="551" applyNumberFormat="1" applyFont="1" applyFill="1" applyBorder="1" applyAlignment="1">
      <alignment vertical="center"/>
    </xf>
    <xf numFmtId="0" fontId="64" fillId="26" borderId="13" xfId="579" applyFont="1" applyFill="1" applyBorder="1" applyAlignment="1">
      <alignment horizontal="center" vertical="center"/>
    </xf>
    <xf numFmtId="0" fontId="42" fillId="0" borderId="0" xfId="579" applyAlignment="1">
      <alignment vertical="center"/>
    </xf>
    <xf numFmtId="43" fontId="50" fillId="26" borderId="0" xfId="323" applyFont="1" applyFill="1" applyBorder="1" applyAlignment="1">
      <alignment horizontal="center" vertical="center"/>
    </xf>
    <xf numFmtId="43" fontId="61" fillId="26" borderId="23" xfId="323" applyNumberFormat="1" applyFont="1" applyFill="1" applyBorder="1" applyAlignment="1">
      <alignment horizontal="center" vertical="center"/>
    </xf>
    <xf numFmtId="0" fontId="64" fillId="26" borderId="23" xfId="579" applyFont="1" applyFill="1" applyBorder="1" applyAlignment="1">
      <alignment horizontal="center" vertical="center" wrapText="1"/>
    </xf>
    <xf numFmtId="0" fontId="61" fillId="26" borderId="13" xfId="579" applyFont="1" applyFill="1" applyBorder="1" applyAlignment="1">
      <alignment horizontal="left" vertical="center"/>
    </xf>
    <xf numFmtId="43" fontId="46" fillId="0" borderId="0" xfId="579" applyNumberFormat="1" applyFont="1" applyAlignment="1">
      <alignment horizontal="left" vertical="center"/>
    </xf>
    <xf numFmtId="43" fontId="141" fillId="0" borderId="0" xfId="0" applyNumberFormat="1" applyFont="1" applyAlignment="1">
      <alignment vertical="center"/>
    </xf>
    <xf numFmtId="180" fontId="46" fillId="0" borderId="0" xfId="0" applyNumberFormat="1" applyFont="1" applyAlignment="1">
      <alignment vertical="center"/>
    </xf>
    <xf numFmtId="43" fontId="46" fillId="0" borderId="0" xfId="0" applyNumberFormat="1" applyFont="1" applyAlignment="1">
      <alignment vertical="center"/>
    </xf>
    <xf numFmtId="43" fontId="0" fillId="0" borderId="0" xfId="0" applyNumberFormat="1" applyAlignment="1">
      <alignment horizontal="center"/>
    </xf>
    <xf numFmtId="43" fontId="141" fillId="0" borderId="0" xfId="0" applyNumberFormat="1" applyFont="1" applyAlignment="1">
      <alignment horizontal="center"/>
    </xf>
    <xf numFmtId="3" fontId="77" fillId="0" borderId="0" xfId="328" applyNumberFormat="1" applyFont="1" applyFill="1" applyBorder="1" applyAlignment="1">
      <alignment horizontal="center" vertical="center"/>
    </xf>
    <xf numFmtId="3" fontId="76" fillId="26" borderId="14" xfId="328" applyNumberFormat="1" applyFont="1" applyFill="1" applyBorder="1" applyAlignment="1">
      <alignment horizontal="center" vertical="center"/>
    </xf>
    <xf numFmtId="43" fontId="64" fillId="26" borderId="17" xfId="394" applyNumberFormat="1" applyFont="1" applyFill="1" applyBorder="1" applyAlignment="1">
      <alignment horizontal="center" vertical="center" wrapText="1"/>
    </xf>
    <xf numFmtId="43" fontId="64" fillId="26" borderId="12" xfId="394" applyNumberFormat="1" applyFont="1" applyFill="1" applyBorder="1" applyAlignment="1">
      <alignment horizontal="center" vertical="center" wrapText="1"/>
    </xf>
    <xf numFmtId="17" fontId="76" fillId="0" borderId="20" xfId="394" applyNumberFormat="1" applyFont="1" applyFill="1" applyBorder="1" applyAlignment="1">
      <alignment horizontal="center"/>
    </xf>
    <xf numFmtId="3" fontId="77" fillId="26" borderId="20" xfId="0" applyNumberFormat="1" applyFont="1" applyFill="1" applyBorder="1" applyAlignment="1" applyProtection="1">
      <alignment horizontal="center"/>
    </xf>
    <xf numFmtId="3" fontId="77" fillId="26" borderId="18" xfId="0" applyNumberFormat="1" applyFont="1" applyFill="1" applyBorder="1" applyAlignment="1" applyProtection="1">
      <alignment horizontal="center"/>
    </xf>
    <xf numFmtId="43" fontId="57" fillId="26" borderId="19" xfId="0" applyNumberFormat="1" applyFont="1" applyFill="1" applyBorder="1" applyAlignment="1">
      <alignment horizontal="right" vertical="center"/>
    </xf>
    <xf numFmtId="174" fontId="97" fillId="26" borderId="20" xfId="0" applyFont="1" applyFill="1" applyBorder="1" applyAlignment="1">
      <alignment horizontal="left" vertical="center" wrapText="1"/>
    </xf>
    <xf numFmtId="49" fontId="102" fillId="26" borderId="12" xfId="0" applyNumberFormat="1" applyFont="1" applyFill="1" applyBorder="1" applyAlignment="1">
      <alignment horizontal="center" vertical="center" wrapText="1"/>
    </xf>
    <xf numFmtId="49" fontId="102" fillId="26" borderId="25" xfId="0" applyNumberFormat="1" applyFont="1" applyFill="1" applyBorder="1" applyAlignment="1">
      <alignment horizontal="center" vertical="center" wrapText="1"/>
    </xf>
    <xf numFmtId="3" fontId="77" fillId="26" borderId="18" xfId="328" applyNumberFormat="1" applyFont="1" applyFill="1" applyBorder="1" applyAlignment="1">
      <alignment horizontal="center" vertical="center"/>
    </xf>
    <xf numFmtId="3" fontId="77" fillId="26" borderId="11" xfId="328" applyNumberFormat="1" applyFont="1" applyFill="1" applyBorder="1" applyAlignment="1">
      <alignment horizontal="center" vertical="center"/>
    </xf>
    <xf numFmtId="3" fontId="76" fillId="26" borderId="22" xfId="328" applyNumberFormat="1" applyFont="1" applyFill="1" applyBorder="1" applyAlignment="1">
      <alignment horizontal="center" vertical="center"/>
    </xf>
    <xf numFmtId="174" fontId="76" fillId="26" borderId="21" xfId="388" applyFont="1" applyFill="1" applyBorder="1" applyAlignment="1">
      <alignment horizontal="center" vertical="center" wrapText="1"/>
    </xf>
    <xf numFmtId="174" fontId="76" fillId="26" borderId="25" xfId="0" applyFont="1" applyFill="1" applyBorder="1" applyAlignment="1">
      <alignment horizontal="center" vertical="center" wrapText="1"/>
    </xf>
    <xf numFmtId="171" fontId="76" fillId="26" borderId="15" xfId="0" applyNumberFormat="1" applyFont="1" applyFill="1" applyBorder="1" applyAlignment="1"/>
    <xf numFmtId="171" fontId="76" fillId="26" borderId="16" xfId="0" applyNumberFormat="1" applyFont="1" applyFill="1" applyBorder="1" applyAlignment="1"/>
    <xf numFmtId="3" fontId="76" fillId="26" borderId="23" xfId="0" applyNumberFormat="1" applyFont="1" applyFill="1" applyBorder="1" applyAlignment="1">
      <alignment horizontal="right" vertical="center"/>
    </xf>
    <xf numFmtId="3" fontId="76" fillId="26" borderId="15" xfId="0" applyNumberFormat="1" applyFont="1" applyFill="1" applyBorder="1" applyAlignment="1">
      <alignment horizontal="right" vertical="center"/>
    </xf>
    <xf numFmtId="17" fontId="76" fillId="0" borderId="19" xfId="0" applyNumberFormat="1" applyFont="1" applyFill="1" applyBorder="1" applyAlignment="1">
      <alignment horizontal="center" vertical="center"/>
    </xf>
    <xf numFmtId="3" fontId="93" fillId="0" borderId="0" xfId="392" applyNumberFormat="1" applyFont="1" applyFill="1" applyBorder="1" applyAlignment="1">
      <alignment horizontal="center" vertical="center"/>
    </xf>
    <xf numFmtId="171" fontId="97" fillId="0" borderId="20" xfId="392" applyNumberFormat="1" applyFont="1" applyFill="1" applyBorder="1" applyAlignment="1">
      <alignment horizontal="center" vertical="center"/>
    </xf>
    <xf numFmtId="171" fontId="97" fillId="0" borderId="24" xfId="392" applyNumberFormat="1" applyFont="1" applyFill="1" applyBorder="1" applyAlignment="1">
      <alignment horizontal="center" vertical="center"/>
    </xf>
    <xf numFmtId="167" fontId="93" fillId="0" borderId="20" xfId="323" applyNumberFormat="1" applyFont="1" applyFill="1" applyBorder="1" applyAlignment="1">
      <alignment horizontal="center" vertical="center"/>
    </xf>
    <xf numFmtId="171" fontId="97" fillId="0" borderId="0" xfId="626" applyNumberFormat="1" applyFont="1" applyFill="1" applyBorder="1" applyAlignment="1">
      <alignment horizontal="center" vertical="center"/>
    </xf>
    <xf numFmtId="10" fontId="97" fillId="0" borderId="0" xfId="626" applyNumberFormat="1" applyFont="1" applyFill="1" applyBorder="1" applyAlignment="1">
      <alignment horizontal="center" vertical="center"/>
    </xf>
    <xf numFmtId="10" fontId="97" fillId="0" borderId="24" xfId="626" applyNumberFormat="1" applyFont="1" applyFill="1" applyBorder="1" applyAlignment="1">
      <alignment horizontal="center" vertical="center"/>
    </xf>
    <xf numFmtId="0" fontId="92" fillId="0" borderId="0" xfId="626" applyFont="1" applyAlignment="1">
      <alignment vertical="center"/>
    </xf>
    <xf numFmtId="10" fontId="92" fillId="0" borderId="0" xfId="626" applyNumberFormat="1" applyFont="1" applyAlignment="1">
      <alignment vertical="center"/>
    </xf>
    <xf numFmtId="171" fontId="97" fillId="0" borderId="18" xfId="392" applyNumberFormat="1" applyFont="1" applyFill="1" applyBorder="1" applyAlignment="1">
      <alignment horizontal="center" vertical="center"/>
    </xf>
    <xf numFmtId="171" fontId="97" fillId="0" borderId="22" xfId="392" applyNumberFormat="1" applyFont="1" applyFill="1" applyBorder="1" applyAlignment="1">
      <alignment horizontal="center" vertical="center"/>
    </xf>
    <xf numFmtId="171" fontId="97" fillId="0" borderId="11" xfId="626" applyNumberFormat="1" applyFont="1" applyFill="1" applyBorder="1" applyAlignment="1">
      <alignment horizontal="center" vertical="center"/>
    </xf>
    <xf numFmtId="10" fontId="97" fillId="0" borderId="11" xfId="626" applyNumberFormat="1" applyFont="1" applyFill="1" applyBorder="1" applyAlignment="1">
      <alignment horizontal="center" vertical="center"/>
    </xf>
    <xf numFmtId="10" fontId="97" fillId="0" borderId="22" xfId="626" applyNumberFormat="1" applyFont="1" applyFill="1" applyBorder="1" applyAlignment="1">
      <alignment horizontal="center" vertical="center"/>
    </xf>
    <xf numFmtId="49" fontId="64" fillId="26" borderId="20" xfId="0" applyNumberFormat="1" applyFont="1" applyFill="1" applyBorder="1" applyAlignment="1">
      <alignment horizontal="center" vertical="center"/>
    </xf>
    <xf numFmtId="174" fontId="76" fillId="26" borderId="25" xfId="0" applyNumberFormat="1" applyFont="1" applyFill="1" applyBorder="1" applyAlignment="1">
      <alignment horizontal="center" vertical="center" wrapText="1"/>
    </xf>
    <xf numFmtId="173" fontId="77" fillId="0" borderId="12" xfId="0" applyNumberFormat="1" applyFont="1" applyFill="1" applyBorder="1" applyAlignment="1" applyProtection="1">
      <alignment horizontal="center" vertical="center"/>
    </xf>
    <xf numFmtId="173" fontId="77" fillId="0" borderId="25" xfId="0" applyNumberFormat="1" applyFont="1" applyFill="1" applyBorder="1" applyAlignment="1" applyProtection="1">
      <alignment horizontal="center" vertical="center"/>
    </xf>
    <xf numFmtId="173" fontId="77" fillId="0" borderId="0" xfId="0" applyNumberFormat="1" applyFont="1" applyFill="1" applyBorder="1" applyAlignment="1" applyProtection="1">
      <alignment horizontal="center" vertical="center"/>
    </xf>
    <xf numFmtId="173" fontId="77" fillId="0" borderId="24" xfId="0" applyNumberFormat="1" applyFont="1" applyFill="1" applyBorder="1" applyAlignment="1" applyProtection="1">
      <alignment horizontal="center" vertical="center"/>
    </xf>
    <xf numFmtId="173" fontId="77" fillId="26" borderId="0" xfId="0" applyNumberFormat="1" applyFont="1" applyFill="1" applyBorder="1" applyAlignment="1" applyProtection="1">
      <alignment horizontal="center" vertical="center"/>
    </xf>
    <xf numFmtId="173" fontId="77" fillId="26" borderId="24" xfId="0" applyNumberFormat="1" applyFont="1" applyFill="1" applyBorder="1" applyAlignment="1" applyProtection="1">
      <alignment horizontal="center" vertical="center"/>
    </xf>
    <xf numFmtId="167" fontId="77" fillId="26" borderId="12" xfId="323" applyNumberFormat="1" applyFont="1" applyFill="1" applyBorder="1" applyAlignment="1">
      <alignment horizontal="center" vertical="center"/>
    </xf>
    <xf numFmtId="167" fontId="76" fillId="26" borderId="17" xfId="323" applyNumberFormat="1" applyFont="1" applyFill="1" applyBorder="1" applyAlignment="1">
      <alignment horizontal="center" vertical="center"/>
    </xf>
    <xf numFmtId="0" fontId="0" fillId="0" borderId="0" xfId="579" applyFont="1" applyBorder="1" applyAlignment="1">
      <alignment horizontal="left"/>
    </xf>
    <xf numFmtId="43" fontId="64" fillId="26" borderId="16" xfId="394" applyNumberFormat="1" applyFont="1" applyFill="1" applyBorder="1" applyAlignment="1">
      <alignment horizontal="center" vertical="center" wrapText="1"/>
    </xf>
    <xf numFmtId="174" fontId="76" fillId="0" borderId="0" xfId="0" applyFont="1" applyFill="1" applyBorder="1" applyAlignment="1">
      <alignment horizontal="center" vertical="center" wrapText="1"/>
    </xf>
    <xf numFmtId="174" fontId="0" fillId="0" borderId="0" xfId="0" applyAlignment="1">
      <alignment horizontal="center"/>
    </xf>
    <xf numFmtId="10" fontId="61" fillId="26" borderId="19" xfId="551" applyNumberFormat="1" applyFont="1" applyFill="1" applyBorder="1" applyAlignment="1">
      <alignment horizontal="center"/>
    </xf>
    <xf numFmtId="43" fontId="57" fillId="26" borderId="0" xfId="0" applyNumberFormat="1" applyFont="1" applyFill="1" applyBorder="1" applyAlignment="1">
      <alignment horizontal="right" vertical="center"/>
    </xf>
    <xf numFmtId="0" fontId="76" fillId="26" borderId="14" xfId="0" applyNumberFormat="1" applyFont="1" applyFill="1" applyBorder="1" applyAlignment="1">
      <alignment horizontal="center" vertical="center"/>
    </xf>
    <xf numFmtId="40" fontId="61" fillId="26" borderId="23" xfId="394" applyNumberFormat="1" applyFont="1" applyFill="1" applyBorder="1" applyAlignment="1">
      <alignment horizontal="center" vertical="center" wrapText="1"/>
    </xf>
    <xf numFmtId="40" fontId="50" fillId="26" borderId="0" xfId="394" applyNumberFormat="1" applyFont="1" applyFill="1" applyBorder="1" applyAlignment="1">
      <alignment horizontal="right" vertical="center" wrapText="1"/>
    </xf>
    <xf numFmtId="10" fontId="64" fillId="26" borderId="0" xfId="551" applyNumberFormat="1" applyFont="1" applyFill="1" applyBorder="1" applyAlignment="1">
      <alignment horizontal="right" vertical="center"/>
    </xf>
    <xf numFmtId="174" fontId="82" fillId="0" borderId="0" xfId="0" applyFont="1" applyFill="1" applyBorder="1" applyAlignment="1">
      <alignment horizontal="center" vertical="center" wrapText="1"/>
    </xf>
    <xf numFmtId="174" fontId="76" fillId="26" borderId="13" xfId="0" applyNumberFormat="1" applyFont="1" applyFill="1" applyBorder="1" applyAlignment="1">
      <alignment horizontal="center" vertical="center" wrapText="1"/>
    </xf>
    <xf numFmtId="3" fontId="76" fillId="26" borderId="13" xfId="0" applyNumberFormat="1" applyFont="1" applyFill="1" applyBorder="1" applyAlignment="1">
      <alignment horizontal="right" vertical="center"/>
    </xf>
    <xf numFmtId="174" fontId="76" fillId="26" borderId="17" xfId="0" applyFont="1" applyFill="1" applyBorder="1" applyAlignment="1">
      <alignment horizontal="center" vertical="center" wrapText="1"/>
    </xf>
    <xf numFmtId="174" fontId="96" fillId="26" borderId="23" xfId="0" applyFont="1" applyFill="1" applyBorder="1" applyAlignment="1">
      <alignment horizontal="center" vertical="center"/>
    </xf>
    <xf numFmtId="174" fontId="47" fillId="26" borderId="23" xfId="0" applyFont="1" applyFill="1" applyBorder="1" applyAlignment="1">
      <alignment horizontal="center" vertical="center"/>
    </xf>
    <xf numFmtId="49" fontId="63" fillId="0" borderId="13" xfId="0" applyNumberFormat="1" applyFont="1" applyFill="1" applyBorder="1" applyAlignment="1">
      <alignment horizontal="center" wrapText="1"/>
    </xf>
    <xf numFmtId="0" fontId="76" fillId="26" borderId="23" xfId="919" applyFont="1" applyFill="1" applyBorder="1" applyAlignment="1">
      <alignment horizontal="center" vertical="center"/>
    </xf>
    <xf numFmtId="167" fontId="77" fillId="26" borderId="0" xfId="919" applyNumberFormat="1" applyFont="1" applyFill="1" applyBorder="1" applyAlignment="1">
      <alignment horizontal="left" vertical="center"/>
    </xf>
    <xf numFmtId="174" fontId="76" fillId="26" borderId="23" xfId="336" applyNumberFormat="1" applyFont="1" applyFill="1" applyBorder="1" applyAlignment="1">
      <alignment horizontal="center" vertical="center" wrapText="1"/>
    </xf>
    <xf numFmtId="171" fontId="63" fillId="26" borderId="0" xfId="323" applyNumberFormat="1" applyFont="1" applyFill="1" applyBorder="1" applyAlignment="1">
      <alignment horizontal="right"/>
    </xf>
    <xf numFmtId="171" fontId="63" fillId="26" borderId="24" xfId="323" applyNumberFormat="1" applyFont="1" applyFill="1" applyBorder="1" applyAlignment="1">
      <alignment horizontal="right"/>
    </xf>
    <xf numFmtId="167" fontId="59" fillId="26" borderId="0" xfId="323" applyNumberFormat="1" applyFont="1" applyFill="1" applyBorder="1" applyAlignment="1">
      <alignment horizontal="right" vertical="center"/>
    </xf>
    <xf numFmtId="49" fontId="47" fillId="26" borderId="19" xfId="0" applyNumberFormat="1" applyFont="1" applyFill="1" applyBorder="1" applyAlignment="1">
      <alignment horizontal="left" vertical="center"/>
    </xf>
    <xf numFmtId="49" fontId="47" fillId="26" borderId="14" xfId="0" applyNumberFormat="1" applyFont="1" applyFill="1" applyBorder="1" applyAlignment="1">
      <alignment horizontal="left" vertical="center"/>
    </xf>
    <xf numFmtId="49" fontId="47" fillId="26" borderId="17" xfId="0" applyNumberFormat="1" applyFont="1" applyFill="1" applyBorder="1" applyAlignment="1">
      <alignment horizontal="left" vertical="center"/>
    </xf>
    <xf numFmtId="3" fontId="0" fillId="0" borderId="0" xfId="0" applyNumberFormat="1" applyFont="1" applyFill="1" applyBorder="1" applyAlignment="1">
      <alignment horizontal="right" indent="1"/>
    </xf>
    <xf numFmtId="174" fontId="79" fillId="0" borderId="0" xfId="0" applyFont="1" applyFill="1" applyBorder="1" applyAlignment="1">
      <alignment horizontal="center" vertical="center" wrapText="1"/>
    </xf>
    <xf numFmtId="175" fontId="64" fillId="26" borderId="22" xfId="0" applyNumberFormat="1" applyFont="1" applyFill="1" applyBorder="1" applyAlignment="1" applyProtection="1">
      <alignment horizontal="center"/>
    </xf>
    <xf numFmtId="43" fontId="61" fillId="26" borderId="13" xfId="394" applyNumberFormat="1" applyFont="1" applyFill="1" applyBorder="1" applyAlignment="1">
      <alignment horizontal="center" vertical="center" wrapText="1"/>
    </xf>
    <xf numFmtId="43" fontId="61" fillId="26" borderId="23" xfId="394" applyNumberFormat="1" applyFont="1" applyFill="1" applyBorder="1" applyAlignment="1">
      <alignment horizontal="center" vertical="center" wrapText="1"/>
    </xf>
    <xf numFmtId="17" fontId="61" fillId="26" borderId="19" xfId="394" applyNumberFormat="1" applyFont="1" applyFill="1" applyBorder="1" applyAlignment="1">
      <alignment horizontal="center"/>
    </xf>
    <xf numFmtId="167" fontId="61" fillId="26" borderId="19" xfId="323" applyNumberFormat="1" applyFont="1" applyFill="1" applyBorder="1" applyAlignment="1">
      <alignment horizontal="center"/>
    </xf>
    <xf numFmtId="2" fontId="61" fillId="26" borderId="19" xfId="394" applyNumberFormat="1" applyFont="1" applyFill="1" applyBorder="1" applyAlignment="1">
      <alignment horizontal="center"/>
    </xf>
    <xf numFmtId="167" fontId="77" fillId="26" borderId="0" xfId="324" applyNumberFormat="1" applyFont="1" applyFill="1" applyBorder="1" applyAlignment="1">
      <alignment horizontal="center" vertical="center"/>
    </xf>
    <xf numFmtId="167" fontId="77" fillId="26" borderId="24" xfId="324" applyNumberFormat="1" applyFont="1" applyFill="1" applyBorder="1" applyAlignment="1">
      <alignment horizontal="center" vertical="center"/>
    </xf>
    <xf numFmtId="171" fontId="0" fillId="0" borderId="0" xfId="551" applyNumberFormat="1" applyFont="1" applyAlignment="1">
      <alignment horizontal="right"/>
    </xf>
    <xf numFmtId="49" fontId="76" fillId="26" borderId="19" xfId="0" applyNumberFormat="1" applyFont="1" applyFill="1" applyBorder="1" applyAlignment="1">
      <alignment horizontal="center"/>
    </xf>
    <xf numFmtId="0" fontId="56" fillId="0" borderId="0" xfId="744" applyFont="1" applyAlignment="1">
      <alignment vertical="center"/>
    </xf>
    <xf numFmtId="199" fontId="0" fillId="0" borderId="0" xfId="0" applyNumberFormat="1" applyBorder="1"/>
    <xf numFmtId="180" fontId="42" fillId="0" borderId="0" xfId="388" applyNumberFormat="1" applyFont="1"/>
    <xf numFmtId="171" fontId="64" fillId="26" borderId="22" xfId="446" applyNumberFormat="1" applyFont="1" applyFill="1" applyBorder="1" applyAlignment="1">
      <alignment horizontal="right" vertical="center"/>
    </xf>
    <xf numFmtId="43" fontId="48" fillId="26" borderId="11" xfId="323" applyNumberFormat="1" applyFont="1" applyFill="1" applyBorder="1" applyAlignment="1">
      <alignment horizontal="right" vertical="center"/>
    </xf>
    <xf numFmtId="10" fontId="64" fillId="26" borderId="11" xfId="446" applyNumberFormat="1" applyFont="1" applyFill="1" applyBorder="1" applyAlignment="1">
      <alignment horizontal="right" vertical="center"/>
    </xf>
    <xf numFmtId="171" fontId="64" fillId="26" borderId="24" xfId="446" applyNumberFormat="1" applyFont="1" applyFill="1" applyBorder="1" applyAlignment="1">
      <alignment horizontal="right" vertical="center"/>
    </xf>
    <xf numFmtId="43" fontId="48" fillId="26" borderId="0" xfId="323" applyNumberFormat="1" applyFont="1" applyFill="1" applyBorder="1" applyAlignment="1">
      <alignment horizontal="right" vertical="center"/>
    </xf>
    <xf numFmtId="10" fontId="64" fillId="26" borderId="0" xfId="446" applyNumberFormat="1" applyFont="1" applyFill="1" applyBorder="1" applyAlignment="1">
      <alignment horizontal="right" vertical="center"/>
    </xf>
    <xf numFmtId="43" fontId="48" fillId="26" borderId="20" xfId="323" applyNumberFormat="1" applyFont="1" applyFill="1" applyBorder="1" applyAlignment="1">
      <alignment horizontal="right" vertical="center"/>
    </xf>
    <xf numFmtId="180" fontId="67" fillId="0" borderId="0" xfId="0" applyNumberFormat="1" applyFont="1" applyAlignment="1">
      <alignment horizontal="center" vertical="center"/>
    </xf>
    <xf numFmtId="49" fontId="64" fillId="26" borderId="23" xfId="394" applyNumberFormat="1" applyFont="1" applyFill="1" applyBorder="1" applyAlignment="1">
      <alignment horizontal="center" vertical="center"/>
    </xf>
    <xf numFmtId="49" fontId="64" fillId="26" borderId="13" xfId="394" applyNumberFormat="1" applyFont="1" applyFill="1" applyBorder="1" applyAlignment="1">
      <alignment horizontal="center" vertical="center"/>
    </xf>
    <xf numFmtId="174" fontId="76" fillId="26" borderId="23" xfId="0" applyNumberFormat="1" applyFont="1" applyFill="1" applyBorder="1" applyAlignment="1">
      <alignment horizontal="center" vertical="center" wrapText="1"/>
    </xf>
    <xf numFmtId="174" fontId="76" fillId="26" borderId="13" xfId="0" applyNumberFormat="1" applyFont="1" applyFill="1" applyBorder="1" applyAlignment="1">
      <alignment horizontal="center" vertical="center"/>
    </xf>
    <xf numFmtId="41" fontId="78" fillId="0" borderId="23" xfId="361" applyNumberFormat="1" applyFont="1" applyFill="1" applyBorder="1" applyAlignment="1">
      <alignment horizontal="right" vertical="center"/>
    </xf>
    <xf numFmtId="167" fontId="76" fillId="26" borderId="17" xfId="323" applyNumberFormat="1" applyFont="1" applyFill="1" applyBorder="1" applyAlignment="1">
      <alignment vertical="center"/>
    </xf>
    <xf numFmtId="198" fontId="76" fillId="26" borderId="23" xfId="0" applyNumberFormat="1" applyFont="1" applyFill="1" applyBorder="1" applyAlignment="1">
      <alignment horizontal="center" vertical="center"/>
    </xf>
    <xf numFmtId="171" fontId="76" fillId="26" borderId="23" xfId="0" applyNumberFormat="1" applyFont="1" applyFill="1" applyBorder="1" applyAlignment="1">
      <alignment horizontal="center" vertical="center"/>
    </xf>
    <xf numFmtId="43" fontId="76" fillId="26" borderId="0" xfId="336" applyFont="1" applyFill="1" applyBorder="1" applyAlignment="1">
      <alignment horizontal="center" vertical="center" wrapText="1"/>
    </xf>
    <xf numFmtId="43" fontId="77" fillId="0" borderId="0" xfId="328" applyFont="1" applyFill="1" applyBorder="1" applyAlignment="1">
      <alignment horizontal="center" vertical="center"/>
    </xf>
    <xf numFmtId="43" fontId="77" fillId="26" borderId="20" xfId="328" applyFont="1" applyFill="1" applyBorder="1" applyAlignment="1">
      <alignment horizontal="center" vertical="center"/>
    </xf>
    <xf numFmtId="43" fontId="77" fillId="26" borderId="0" xfId="328" applyFont="1" applyFill="1" applyBorder="1" applyAlignment="1">
      <alignment horizontal="center" vertical="center"/>
    </xf>
    <xf numFmtId="43" fontId="77" fillId="0" borderId="20" xfId="328" applyFont="1" applyFill="1" applyBorder="1" applyAlignment="1">
      <alignment horizontal="center" vertical="center"/>
    </xf>
    <xf numFmtId="43" fontId="77" fillId="26" borderId="0" xfId="328" applyNumberFormat="1" applyFont="1" applyFill="1" applyBorder="1" applyAlignment="1">
      <alignment horizontal="center" vertical="center"/>
    </xf>
    <xf numFmtId="43" fontId="77" fillId="26" borderId="11" xfId="328" applyFont="1" applyFill="1" applyBorder="1" applyAlignment="1">
      <alignment horizontal="center" vertical="center"/>
    </xf>
    <xf numFmtId="174" fontId="58" fillId="0" borderId="0" xfId="0" applyFont="1" applyBorder="1" applyAlignment="1">
      <alignment vertical="center"/>
    </xf>
    <xf numFmtId="174" fontId="58" fillId="0" borderId="0" xfId="0" applyFont="1" applyAlignment="1">
      <alignment vertical="center"/>
    </xf>
    <xf numFmtId="0" fontId="60" fillId="0" borderId="0" xfId="579" applyFont="1" applyBorder="1" applyAlignment="1">
      <alignment horizontal="center"/>
    </xf>
    <xf numFmtId="0" fontId="58" fillId="0" borderId="0" xfId="579" applyFont="1" applyAlignment="1"/>
    <xf numFmtId="0" fontId="42" fillId="0" borderId="0" xfId="579" applyAlignment="1"/>
    <xf numFmtId="43" fontId="42" fillId="0" borderId="0" xfId="579" applyNumberFormat="1" applyAlignment="1"/>
    <xf numFmtId="43" fontId="58" fillId="0" borderId="0" xfId="579" applyNumberFormat="1" applyFont="1" applyAlignment="1"/>
    <xf numFmtId="174" fontId="76" fillId="26" borderId="13" xfId="347" applyNumberFormat="1" applyFont="1" applyFill="1" applyBorder="1" applyAlignment="1">
      <alignment horizontal="center" vertical="center"/>
    </xf>
    <xf numFmtId="174" fontId="76" fillId="26" borderId="13" xfId="347" applyFont="1" applyFill="1" applyBorder="1" applyAlignment="1">
      <alignment horizontal="center" vertical="center" wrapText="1"/>
    </xf>
    <xf numFmtId="174" fontId="76" fillId="26" borderId="23" xfId="347" applyFont="1" applyFill="1" applyBorder="1" applyAlignment="1">
      <alignment horizontal="center" vertical="center" wrapText="1"/>
    </xf>
    <xf numFmtId="174" fontId="76" fillId="26" borderId="16" xfId="347" applyFont="1" applyFill="1" applyBorder="1" applyAlignment="1">
      <alignment horizontal="center" vertical="center" wrapText="1"/>
    </xf>
    <xf numFmtId="171" fontId="76" fillId="26" borderId="19" xfId="551" applyNumberFormat="1" applyFont="1" applyFill="1" applyBorder="1" applyAlignment="1">
      <alignment horizontal="right" vertical="center"/>
    </xf>
    <xf numFmtId="41" fontId="76" fillId="0" borderId="23" xfId="361" applyNumberFormat="1" applyFont="1" applyFill="1" applyBorder="1" applyAlignment="1">
      <alignment horizontal="right" vertical="center"/>
    </xf>
    <xf numFmtId="9" fontId="76" fillId="26" borderId="13" xfId="551" applyFont="1" applyFill="1" applyBorder="1" applyAlignment="1">
      <alignment horizontal="right" vertical="center"/>
    </xf>
    <xf numFmtId="3" fontId="77" fillId="0" borderId="0" xfId="0" applyNumberFormat="1" applyFont="1" applyFill="1" applyBorder="1" applyAlignment="1">
      <alignment horizontal="right" vertical="center"/>
    </xf>
    <xf numFmtId="40" fontId="0" fillId="0" borderId="0" xfId="0" applyNumberFormat="1"/>
    <xf numFmtId="174" fontId="68" fillId="26" borderId="13" xfId="0" applyNumberFormat="1" applyFont="1" applyFill="1" applyBorder="1" applyAlignment="1">
      <alignment horizontal="center" vertical="center"/>
    </xf>
    <xf numFmtId="174" fontId="68" fillId="26" borderId="23" xfId="0" applyNumberFormat="1" applyFont="1" applyFill="1" applyBorder="1" applyAlignment="1">
      <alignment horizontal="center" vertical="center" wrapText="1"/>
    </xf>
    <xf numFmtId="174" fontId="68" fillId="26" borderId="13" xfId="0" applyNumberFormat="1" applyFont="1" applyFill="1" applyBorder="1" applyAlignment="1">
      <alignment horizontal="center" vertical="center" wrapText="1"/>
    </xf>
    <xf numFmtId="174" fontId="59" fillId="0" borderId="0" xfId="0" applyNumberFormat="1" applyFont="1" applyFill="1" applyBorder="1" applyAlignment="1" applyProtection="1"/>
    <xf numFmtId="174" fontId="62" fillId="0" borderId="0" xfId="0" applyFont="1" applyBorder="1" applyAlignment="1">
      <alignment vertical="center"/>
    </xf>
    <xf numFmtId="43" fontId="32" fillId="0" borderId="0" xfId="328" applyFont="1" applyAlignment="1">
      <alignment vertical="center"/>
    </xf>
    <xf numFmtId="43" fontId="48" fillId="26" borderId="18" xfId="323" applyNumberFormat="1" applyFont="1" applyFill="1" applyBorder="1" applyAlignment="1">
      <alignment horizontal="right" vertical="center"/>
    </xf>
    <xf numFmtId="10" fontId="77" fillId="26" borderId="11" xfId="633" applyNumberFormat="1" applyFont="1" applyFill="1" applyBorder="1" applyAlignment="1">
      <alignment horizontal="center"/>
    </xf>
    <xf numFmtId="167" fontId="88" fillId="26" borderId="0" xfId="0" applyNumberFormat="1" applyFont="1" applyFill="1" applyBorder="1" applyAlignment="1">
      <alignment horizontal="center" vertical="center" wrapText="1"/>
    </xf>
    <xf numFmtId="171" fontId="96" fillId="26" borderId="24" xfId="0" applyNumberFormat="1" applyFont="1" applyFill="1" applyBorder="1" applyAlignment="1">
      <alignment horizontal="right" vertical="center"/>
    </xf>
    <xf numFmtId="171" fontId="96" fillId="26" borderId="16" xfId="0" applyNumberFormat="1" applyFont="1" applyFill="1" applyBorder="1" applyAlignment="1">
      <alignment horizontal="right" vertical="center"/>
    </xf>
    <xf numFmtId="174" fontId="62" fillId="0" borderId="0" xfId="0" applyFont="1" applyAlignment="1">
      <alignment horizontal="center" vertical="center"/>
    </xf>
    <xf numFmtId="49" fontId="76" fillId="26" borderId="17" xfId="394" applyNumberFormat="1" applyFont="1" applyFill="1" applyBorder="1" applyAlignment="1">
      <alignment horizontal="center" vertical="center"/>
    </xf>
    <xf numFmtId="10" fontId="62" fillId="0" borderId="0" xfId="0" applyNumberFormat="1" applyFont="1" applyAlignment="1">
      <alignment horizontal="center" vertical="center"/>
    </xf>
    <xf numFmtId="180" fontId="62" fillId="0" borderId="0" xfId="0" applyNumberFormat="1" applyFont="1" applyAlignment="1">
      <alignment horizontal="center" vertical="center"/>
    </xf>
    <xf numFmtId="167" fontId="50" fillId="26" borderId="0" xfId="394" applyNumberFormat="1" applyFont="1" applyFill="1" applyBorder="1" applyAlignment="1">
      <alignment horizontal="right"/>
    </xf>
    <xf numFmtId="2" fontId="61" fillId="26" borderId="24" xfId="394" applyNumberFormat="1" applyFont="1" applyFill="1" applyBorder="1" applyAlignment="1">
      <alignment horizontal="right"/>
    </xf>
    <xf numFmtId="167" fontId="50" fillId="0" borderId="11" xfId="394" applyNumberFormat="1" applyFont="1" applyFill="1" applyBorder="1" applyAlignment="1">
      <alignment horizontal="right"/>
    </xf>
    <xf numFmtId="2" fontId="61" fillId="26" borderId="22" xfId="394" applyNumberFormat="1" applyFont="1" applyFill="1" applyBorder="1" applyAlignment="1">
      <alignment horizontal="right"/>
    </xf>
    <xf numFmtId="172" fontId="56" fillId="0" borderId="0" xfId="0" applyNumberFormat="1" applyFont="1" applyFill="1" applyBorder="1" applyAlignment="1">
      <alignment vertical="center"/>
    </xf>
    <xf numFmtId="174" fontId="56" fillId="0" borderId="0" xfId="0" applyFont="1" applyAlignment="1">
      <alignment vertical="center"/>
    </xf>
    <xf numFmtId="41" fontId="46" fillId="0" borderId="0" xfId="0" applyNumberFormat="1" applyFont="1" applyAlignment="1">
      <alignment horizontal="right" vertical="center"/>
    </xf>
    <xf numFmtId="174" fontId="0" fillId="0" borderId="0" xfId="0" applyFont="1" applyAlignment="1">
      <alignment horizontal="right" vertical="center"/>
    </xf>
    <xf numFmtId="41" fontId="0" fillId="0" borderId="13" xfId="0" applyNumberFormat="1" applyFont="1" applyBorder="1" applyAlignment="1">
      <alignment horizontal="right" vertical="center"/>
    </xf>
    <xf numFmtId="10" fontId="0" fillId="0" borderId="0" xfId="551" applyNumberFormat="1" applyFont="1" applyAlignment="1">
      <alignment horizontal="right" vertical="center"/>
    </xf>
    <xf numFmtId="171" fontId="46" fillId="0" borderId="0" xfId="551" applyNumberFormat="1" applyFont="1" applyAlignment="1">
      <alignment horizontal="right" vertical="center"/>
    </xf>
    <xf numFmtId="9" fontId="46" fillId="0" borderId="0" xfId="551" applyNumberFormat="1" applyFont="1" applyAlignment="1">
      <alignment horizontal="right" vertical="center"/>
    </xf>
    <xf numFmtId="10" fontId="46" fillId="0" borderId="0" xfId="551" applyNumberFormat="1" applyFont="1" applyAlignment="1">
      <alignment horizontal="right" vertical="center"/>
    </xf>
    <xf numFmtId="189" fontId="0" fillId="0" borderId="0" xfId="0" applyNumberFormat="1" applyFont="1" applyAlignment="1">
      <alignment horizontal="right" vertical="center"/>
    </xf>
    <xf numFmtId="0" fontId="0" fillId="0" borderId="0" xfId="0" applyNumberFormat="1" applyFont="1" applyAlignment="1">
      <alignment horizontal="right" vertical="center"/>
    </xf>
    <xf numFmtId="200" fontId="46" fillId="0" borderId="0" xfId="0" applyNumberFormat="1" applyFont="1" applyAlignment="1">
      <alignment horizontal="right" vertical="center"/>
    </xf>
    <xf numFmtId="171" fontId="76" fillId="26" borderId="22" xfId="551" applyNumberFormat="1" applyFont="1" applyFill="1" applyBorder="1" applyAlignment="1" applyProtection="1">
      <alignment horizontal="center" vertical="center"/>
    </xf>
    <xf numFmtId="3" fontId="76" fillId="26" borderId="18" xfId="0" applyNumberFormat="1" applyFont="1" applyFill="1" applyBorder="1" applyAlignment="1" applyProtection="1">
      <alignment horizontal="center" vertical="center"/>
    </xf>
    <xf numFmtId="3" fontId="76" fillId="26" borderId="11" xfId="0" applyNumberFormat="1" applyFont="1" applyFill="1" applyBorder="1" applyAlignment="1" applyProtection="1">
      <alignment horizontal="center" vertical="center"/>
    </xf>
    <xf numFmtId="171" fontId="76" fillId="26" borderId="11" xfId="551" applyNumberFormat="1" applyFont="1" applyFill="1" applyBorder="1" applyAlignment="1" applyProtection="1">
      <alignment horizontal="center" vertical="center"/>
    </xf>
    <xf numFmtId="0" fontId="63" fillId="0" borderId="0" xfId="743" applyFont="1" applyBorder="1" applyAlignment="1">
      <alignment horizontal="center"/>
    </xf>
    <xf numFmtId="0" fontId="64" fillId="26" borderId="13" xfId="743" applyFont="1" applyFill="1" applyBorder="1" applyAlignment="1">
      <alignment horizontal="center" vertical="center" wrapText="1"/>
    </xf>
    <xf numFmtId="0" fontId="64" fillId="26" borderId="23" xfId="743" applyFont="1" applyFill="1" applyBorder="1" applyAlignment="1">
      <alignment horizontal="center" vertical="center" wrapText="1"/>
    </xf>
    <xf numFmtId="0" fontId="64" fillId="0" borderId="19" xfId="323" applyNumberFormat="1" applyFont="1" applyFill="1" applyBorder="1" applyAlignment="1">
      <alignment horizontal="center" vertical="center"/>
    </xf>
    <xf numFmtId="40" fontId="48" fillId="0" borderId="0" xfId="323" applyNumberFormat="1" applyFont="1" applyFill="1" applyBorder="1" applyAlignment="1">
      <alignment horizontal="right" vertical="center"/>
    </xf>
    <xf numFmtId="40" fontId="64" fillId="0" borderId="19" xfId="323" applyNumberFormat="1" applyFont="1" applyFill="1" applyBorder="1" applyAlignment="1">
      <alignment vertical="center"/>
    </xf>
    <xf numFmtId="40" fontId="48" fillId="0" borderId="0" xfId="323" applyNumberFormat="1" applyFont="1" applyFill="1" applyBorder="1" applyAlignment="1">
      <alignment vertical="center"/>
    </xf>
    <xf numFmtId="40" fontId="64" fillId="0" borderId="19" xfId="323" applyNumberFormat="1" applyFont="1" applyFill="1" applyBorder="1" applyAlignment="1"/>
    <xf numFmtId="40" fontId="64" fillId="0" borderId="0" xfId="323" applyNumberFormat="1" applyFont="1" applyFill="1" applyBorder="1" applyAlignment="1"/>
    <xf numFmtId="40" fontId="64" fillId="0" borderId="24" xfId="323" applyNumberFormat="1" applyFont="1" applyFill="1" applyBorder="1" applyAlignment="1"/>
    <xf numFmtId="174" fontId="56" fillId="0" borderId="0" xfId="0" applyFont="1" applyFill="1" applyAlignment="1"/>
    <xf numFmtId="43" fontId="50" fillId="0" borderId="18" xfId="323" applyFont="1" applyFill="1" applyBorder="1" applyAlignment="1">
      <alignment horizontal="center"/>
    </xf>
    <xf numFmtId="174" fontId="69" fillId="0" borderId="0" xfId="442" applyFont="1" applyAlignment="1">
      <alignment vertical="center"/>
    </xf>
    <xf numFmtId="174" fontId="76" fillId="26" borderId="13" xfId="388" applyNumberFormat="1" applyFont="1" applyFill="1" applyBorder="1" applyAlignment="1">
      <alignment horizontal="center" vertical="center"/>
    </xf>
    <xf numFmtId="174" fontId="76" fillId="26" borderId="16" xfId="388" applyFont="1" applyFill="1" applyBorder="1" applyAlignment="1">
      <alignment horizontal="center" vertical="center" wrapText="1"/>
    </xf>
    <xf numFmtId="174" fontId="62" fillId="0" borderId="0" xfId="388" applyFont="1" applyBorder="1"/>
    <xf numFmtId="49" fontId="76" fillId="26" borderId="19" xfId="388" applyNumberFormat="1" applyFont="1" applyFill="1" applyBorder="1" applyAlignment="1">
      <alignment horizontal="center"/>
    </xf>
    <xf numFmtId="4" fontId="77" fillId="26" borderId="24" xfId="323" applyNumberFormat="1" applyFont="1" applyFill="1" applyBorder="1" applyAlignment="1">
      <alignment horizontal="right"/>
    </xf>
    <xf numFmtId="182" fontId="62" fillId="0" borderId="0" xfId="388" applyNumberFormat="1" applyFont="1" applyBorder="1"/>
    <xf numFmtId="180" fontId="62" fillId="0" borderId="0" xfId="0" applyNumberFormat="1" applyFont="1" applyBorder="1"/>
    <xf numFmtId="199" fontId="62" fillId="0" borderId="0" xfId="388" applyNumberFormat="1" applyFont="1" applyBorder="1"/>
    <xf numFmtId="199" fontId="62" fillId="0" borderId="0" xfId="0" applyNumberFormat="1" applyFont="1" applyBorder="1"/>
    <xf numFmtId="180" fontId="62" fillId="0" borderId="0" xfId="388" applyNumberFormat="1" applyFont="1" applyBorder="1"/>
    <xf numFmtId="182" fontId="62" fillId="0" borderId="0" xfId="0" applyNumberFormat="1" applyFont="1"/>
    <xf numFmtId="49" fontId="76" fillId="26" borderId="13" xfId="388" applyNumberFormat="1" applyFont="1" applyFill="1" applyBorder="1" applyAlignment="1">
      <alignment horizontal="center" vertical="center"/>
    </xf>
    <xf numFmtId="4" fontId="76" fillId="26" borderId="16" xfId="323" applyNumberFormat="1" applyFont="1" applyFill="1" applyBorder="1" applyAlignment="1">
      <alignment horizontal="right" vertical="center"/>
    </xf>
    <xf numFmtId="180" fontId="62" fillId="0" borderId="0" xfId="388" applyNumberFormat="1" applyFont="1"/>
    <xf numFmtId="0" fontId="42" fillId="0" borderId="0" xfId="579" applyFont="1" applyAlignment="1">
      <alignment vertical="center"/>
    </xf>
    <xf numFmtId="4" fontId="42" fillId="0" borderId="0" xfId="579" applyNumberFormat="1" applyFont="1" applyAlignment="1">
      <alignment vertical="center"/>
    </xf>
    <xf numFmtId="43" fontId="42" fillId="0" borderId="0" xfId="323" applyFont="1" applyAlignment="1">
      <alignment vertical="center"/>
    </xf>
    <xf numFmtId="174" fontId="0" fillId="26" borderId="0" xfId="448" applyFont="1" applyFill="1" applyAlignment="1">
      <alignment vertical="center"/>
    </xf>
    <xf numFmtId="43" fontId="42" fillId="26" borderId="0" xfId="323" applyFont="1" applyFill="1" applyAlignment="1">
      <alignment vertical="center"/>
    </xf>
    <xf numFmtId="174" fontId="42" fillId="26" borderId="0" xfId="448" applyFont="1" applyFill="1" applyAlignment="1">
      <alignment horizontal="center" vertical="center"/>
    </xf>
    <xf numFmtId="180" fontId="42" fillId="0" borderId="0" xfId="448" applyNumberFormat="1" applyFont="1" applyAlignment="1">
      <alignment vertical="center"/>
    </xf>
    <xf numFmtId="174" fontId="42" fillId="0" borderId="0" xfId="448" applyFont="1" applyAlignment="1">
      <alignment vertical="center"/>
    </xf>
    <xf numFmtId="174" fontId="47" fillId="0" borderId="13" xfId="0" applyFont="1" applyFill="1" applyBorder="1" applyAlignment="1">
      <alignment horizontal="center" vertical="center"/>
    </xf>
    <xf numFmtId="0" fontId="47" fillId="0" borderId="19" xfId="0" applyNumberFormat="1" applyFont="1" applyFill="1" applyBorder="1" applyAlignment="1">
      <alignment horizontal="center"/>
    </xf>
    <xf numFmtId="167" fontId="62" fillId="0" borderId="0" xfId="323" applyNumberFormat="1" applyFont="1" applyFill="1" applyBorder="1" applyAlignment="1">
      <alignment horizontal="center"/>
    </xf>
    <xf numFmtId="49" fontId="47" fillId="0" borderId="19" xfId="0" applyNumberFormat="1" applyFont="1" applyFill="1" applyBorder="1" applyAlignment="1">
      <alignment horizontal="center"/>
    </xf>
    <xf numFmtId="49" fontId="76" fillId="0" borderId="19" xfId="0" applyNumberFormat="1" applyFont="1" applyFill="1" applyBorder="1" applyAlignment="1">
      <alignment horizontal="center"/>
    </xf>
    <xf numFmtId="10" fontId="64" fillId="26" borderId="24" xfId="0" applyNumberFormat="1" applyFont="1" applyFill="1" applyBorder="1" applyAlignment="1">
      <alignment horizontal="right" vertical="center"/>
    </xf>
    <xf numFmtId="167" fontId="64" fillId="26" borderId="15" xfId="0" applyNumberFormat="1" applyFont="1" applyFill="1" applyBorder="1" applyAlignment="1">
      <alignment horizontal="right" wrapText="1"/>
    </xf>
    <xf numFmtId="10" fontId="64" fillId="26" borderId="23" xfId="0" applyNumberFormat="1" applyFont="1" applyFill="1" applyBorder="1" applyAlignment="1">
      <alignment horizontal="right" vertical="center"/>
    </xf>
    <xf numFmtId="10" fontId="64" fillId="26" borderId="16" xfId="0" applyNumberFormat="1" applyFont="1" applyFill="1" applyBorder="1" applyAlignment="1">
      <alignment horizontal="right" vertical="center"/>
    </xf>
    <xf numFmtId="174" fontId="78" fillId="0" borderId="12" xfId="0" applyNumberFormat="1" applyFont="1" applyFill="1" applyBorder="1" applyAlignment="1">
      <alignment horizontal="center" vertical="center" wrapText="1"/>
    </xf>
    <xf numFmtId="174" fontId="76" fillId="26" borderId="23" xfId="0" applyNumberFormat="1" applyFont="1" applyFill="1" applyBorder="1" applyAlignment="1">
      <alignment horizontal="center" vertical="center" wrapText="1"/>
    </xf>
    <xf numFmtId="174" fontId="76" fillId="26" borderId="16" xfId="0" applyNumberFormat="1" applyFont="1" applyFill="1" applyBorder="1" applyAlignment="1">
      <alignment horizontal="center" vertical="center" wrapText="1"/>
    </xf>
    <xf numFmtId="49" fontId="64" fillId="26" borderId="23" xfId="0" applyNumberFormat="1" applyFont="1" applyFill="1" applyBorder="1" applyAlignment="1">
      <alignment horizontal="center" vertical="center"/>
    </xf>
    <xf numFmtId="49" fontId="64" fillId="26" borderId="15" xfId="0" applyNumberFormat="1" applyFont="1" applyFill="1" applyBorder="1" applyAlignment="1">
      <alignment horizontal="center" vertical="center"/>
    </xf>
    <xf numFmtId="49" fontId="64" fillId="26" borderId="16" xfId="0" applyNumberFormat="1" applyFont="1" applyFill="1" applyBorder="1" applyAlignment="1">
      <alignment horizontal="center" vertical="center"/>
    </xf>
    <xf numFmtId="167" fontId="48" fillId="26" borderId="20" xfId="323" applyNumberFormat="1" applyFont="1" applyFill="1" applyBorder="1" applyAlignment="1">
      <alignment horizontal="center"/>
    </xf>
    <xf numFmtId="167" fontId="48" fillId="26" borderId="0" xfId="323" applyNumberFormat="1" applyFont="1" applyFill="1" applyBorder="1" applyAlignment="1">
      <alignment horizontal="center"/>
    </xf>
    <xf numFmtId="37" fontId="48" fillId="26" borderId="0" xfId="323" applyNumberFormat="1" applyFont="1" applyFill="1" applyBorder="1" applyAlignment="1">
      <alignment horizontal="center"/>
    </xf>
    <xf numFmtId="37" fontId="48" fillId="26" borderId="24" xfId="323" applyNumberFormat="1" applyFont="1" applyFill="1" applyBorder="1" applyAlignment="1">
      <alignment horizontal="center"/>
    </xf>
    <xf numFmtId="37" fontId="64" fillId="26" borderId="15" xfId="323" applyNumberFormat="1" applyFont="1" applyFill="1" applyBorder="1" applyAlignment="1">
      <alignment horizontal="center" vertical="center"/>
    </xf>
    <xf numFmtId="37" fontId="64" fillId="26" borderId="23" xfId="323" applyNumberFormat="1" applyFont="1" applyFill="1" applyBorder="1" applyAlignment="1">
      <alignment horizontal="center" vertical="center"/>
    </xf>
    <xf numFmtId="37" fontId="64" fillId="26" borderId="16" xfId="323" applyNumberFormat="1" applyFont="1" applyFill="1" applyBorder="1" applyAlignment="1">
      <alignment horizontal="center" vertical="center"/>
    </xf>
    <xf numFmtId="14" fontId="76" fillId="26" borderId="13" xfId="0" applyNumberFormat="1" applyFont="1" applyFill="1" applyBorder="1" applyAlignment="1">
      <alignment horizontal="center" vertical="center" wrapText="1"/>
    </xf>
    <xf numFmtId="49" fontId="64" fillId="26" borderId="18" xfId="0" applyNumberFormat="1" applyFont="1" applyFill="1" applyBorder="1" applyAlignment="1">
      <alignment horizontal="center" vertical="center"/>
    </xf>
    <xf numFmtId="3" fontId="48" fillId="26" borderId="18" xfId="323" applyNumberFormat="1" applyFont="1" applyFill="1" applyBorder="1" applyAlignment="1">
      <alignment horizontal="center" vertical="center"/>
    </xf>
    <xf numFmtId="3" fontId="48" fillId="26" borderId="11" xfId="323" applyNumberFormat="1" applyFont="1" applyFill="1" applyBorder="1" applyAlignment="1">
      <alignment horizontal="center" vertical="center"/>
    </xf>
    <xf numFmtId="3" fontId="48" fillId="26" borderId="11" xfId="0" applyNumberFormat="1" applyFont="1" applyFill="1" applyBorder="1" applyAlignment="1">
      <alignment horizontal="center" vertical="center"/>
    </xf>
    <xf numFmtId="3" fontId="64" fillId="26" borderId="11" xfId="0" applyNumberFormat="1" applyFont="1" applyFill="1" applyBorder="1" applyAlignment="1">
      <alignment horizontal="center" vertical="center"/>
    </xf>
    <xf numFmtId="3" fontId="64" fillId="26" borderId="25" xfId="323" applyNumberFormat="1" applyFont="1" applyFill="1" applyBorder="1" applyAlignment="1">
      <alignment horizontal="center" vertical="center"/>
    </xf>
    <xf numFmtId="3" fontId="64" fillId="26" borderId="24" xfId="323" applyNumberFormat="1" applyFont="1" applyFill="1" applyBorder="1" applyAlignment="1">
      <alignment horizontal="center" vertical="center"/>
    </xf>
    <xf numFmtId="3" fontId="64" fillId="26" borderId="22" xfId="323" applyNumberFormat="1" applyFont="1" applyFill="1" applyBorder="1" applyAlignment="1">
      <alignment horizontal="center" vertical="center"/>
    </xf>
    <xf numFmtId="174" fontId="64" fillId="26" borderId="20" xfId="0" applyNumberFormat="1" applyFont="1" applyFill="1" applyBorder="1" applyAlignment="1">
      <alignment horizontal="left" vertical="center"/>
    </xf>
    <xf numFmtId="37" fontId="64" fillId="26" borderId="0" xfId="323" applyNumberFormat="1" applyFont="1" applyFill="1" applyBorder="1" applyAlignment="1">
      <alignment horizontal="center"/>
    </xf>
    <xf numFmtId="0" fontId="57" fillId="26" borderId="17" xfId="793" applyFont="1" applyFill="1" applyBorder="1" applyAlignment="1">
      <alignment horizontal="left" vertical="center"/>
    </xf>
    <xf numFmtId="41" fontId="50" fillId="26" borderId="0" xfId="793" applyNumberFormat="1" applyFont="1" applyFill="1" applyBorder="1" applyAlignment="1">
      <alignment horizontal="left"/>
    </xf>
    <xf numFmtId="41" fontId="61" fillId="26" borderId="19" xfId="793" applyNumberFormat="1" applyFont="1" applyFill="1" applyBorder="1" applyAlignment="1">
      <alignment horizontal="left"/>
    </xf>
    <xf numFmtId="0" fontId="42" fillId="0" borderId="0" xfId="793" applyAlignment="1">
      <alignment horizontal="left"/>
    </xf>
    <xf numFmtId="0" fontId="57" fillId="26" borderId="19" xfId="793" applyFont="1" applyFill="1" applyBorder="1" applyAlignment="1">
      <alignment horizontal="left" vertical="center"/>
    </xf>
    <xf numFmtId="41" fontId="42" fillId="0" borderId="0" xfId="793" applyNumberFormat="1" applyAlignment="1">
      <alignment horizontal="left"/>
    </xf>
    <xf numFmtId="0" fontId="57" fillId="26" borderId="14" xfId="793" applyFont="1" applyFill="1" applyBorder="1" applyAlignment="1">
      <alignment horizontal="left" vertical="center"/>
    </xf>
    <xf numFmtId="3" fontId="142" fillId="0" borderId="0" xfId="0" applyNumberFormat="1" applyFont="1" applyFill="1" applyBorder="1" applyAlignment="1">
      <alignment horizontal="center"/>
    </xf>
    <xf numFmtId="174" fontId="50" fillId="0" borderId="0" xfId="0" applyNumberFormat="1" applyFont="1"/>
    <xf numFmtId="174" fontId="50" fillId="0" borderId="0" xfId="0" applyFont="1" applyFill="1" applyBorder="1"/>
    <xf numFmtId="174" fontId="61" fillId="0" borderId="0" xfId="0" applyFont="1"/>
    <xf numFmtId="3" fontId="93" fillId="26" borderId="0" xfId="392" applyNumberFormat="1" applyFont="1" applyFill="1" applyBorder="1" applyAlignment="1">
      <alignment horizontal="center" vertical="center"/>
    </xf>
    <xf numFmtId="3" fontId="93" fillId="26" borderId="11" xfId="392" applyNumberFormat="1" applyFont="1" applyFill="1" applyBorder="1" applyAlignment="1">
      <alignment horizontal="center" vertical="center"/>
    </xf>
    <xf numFmtId="43" fontId="77" fillId="26" borderId="18" xfId="328" applyFont="1" applyFill="1" applyBorder="1" applyAlignment="1">
      <alignment horizontal="center" vertical="center"/>
    </xf>
    <xf numFmtId="174" fontId="76" fillId="26" borderId="23" xfId="391" applyFont="1" applyFill="1" applyBorder="1" applyAlignment="1">
      <alignment horizontal="center" vertical="center"/>
    </xf>
    <xf numFmtId="43" fontId="76" fillId="26" borderId="23" xfId="391" applyNumberFormat="1" applyFont="1" applyFill="1" applyBorder="1" applyAlignment="1">
      <alignment horizontal="center" vertical="center"/>
    </xf>
    <xf numFmtId="171" fontId="76" fillId="26" borderId="13" xfId="391" applyNumberFormat="1" applyFont="1" applyFill="1" applyBorder="1" applyAlignment="1">
      <alignment horizontal="center" vertical="center"/>
    </xf>
    <xf numFmtId="174" fontId="42" fillId="0" borderId="0" xfId="391" applyFont="1" applyAlignment="1">
      <alignment horizontal="center" vertical="center"/>
    </xf>
    <xf numFmtId="174" fontId="42" fillId="0" borderId="0" xfId="442" applyFont="1" applyAlignment="1">
      <alignment horizontal="center" vertical="center"/>
    </xf>
    <xf numFmtId="174" fontId="42" fillId="0" borderId="0" xfId="442" applyFont="1" applyAlignment="1">
      <alignment vertical="center"/>
    </xf>
    <xf numFmtId="180" fontId="42" fillId="0" borderId="0" xfId="391" applyNumberFormat="1" applyFont="1" applyAlignment="1">
      <alignment vertical="center"/>
    </xf>
    <xf numFmtId="10" fontId="78" fillId="26" borderId="19" xfId="391" applyNumberFormat="1" applyFont="1" applyFill="1" applyBorder="1" applyAlignment="1">
      <alignment horizontal="center" vertical="center"/>
    </xf>
    <xf numFmtId="43" fontId="143" fillId="26" borderId="20" xfId="336" applyFont="1" applyFill="1" applyBorder="1" applyAlignment="1">
      <alignment horizontal="left" vertical="center"/>
    </xf>
    <xf numFmtId="10" fontId="78" fillId="26" borderId="13" xfId="391" applyNumberFormat="1" applyFont="1" applyFill="1" applyBorder="1" applyAlignment="1">
      <alignment horizontal="center" vertical="center"/>
    </xf>
    <xf numFmtId="43" fontId="143" fillId="26" borderId="13" xfId="336" applyFont="1" applyFill="1" applyBorder="1" applyAlignment="1">
      <alignment horizontal="left" vertical="center"/>
    </xf>
    <xf numFmtId="43" fontId="143" fillId="26" borderId="15" xfId="336" applyFont="1" applyFill="1" applyBorder="1" applyAlignment="1">
      <alignment horizontal="center" vertical="center"/>
    </xf>
    <xf numFmtId="43" fontId="143" fillId="26" borderId="13" xfId="336" applyFont="1" applyFill="1" applyBorder="1" applyAlignment="1">
      <alignment horizontal="center" vertical="center"/>
    </xf>
    <xf numFmtId="43" fontId="78" fillId="26" borderId="15" xfId="391" applyNumberFormat="1" applyFont="1" applyFill="1" applyBorder="1" applyAlignment="1">
      <alignment horizontal="center" vertical="center"/>
    </xf>
    <xf numFmtId="167" fontId="76" fillId="26" borderId="23" xfId="336" applyNumberFormat="1" applyFont="1" applyFill="1" applyBorder="1" applyAlignment="1">
      <alignment horizontal="center" vertical="center" wrapText="1"/>
    </xf>
    <xf numFmtId="167" fontId="76" fillId="26" borderId="13" xfId="336" applyNumberFormat="1" applyFont="1" applyFill="1" applyBorder="1" applyAlignment="1">
      <alignment horizontal="center" vertical="center" wrapText="1"/>
    </xf>
    <xf numFmtId="167" fontId="48" fillId="26" borderId="20" xfId="323" applyNumberFormat="1" applyFont="1" applyFill="1" applyBorder="1" applyAlignment="1">
      <alignment horizontal="center" vertical="center"/>
    </xf>
    <xf numFmtId="171" fontId="64" fillId="26" borderId="20" xfId="0" applyNumberFormat="1" applyFont="1" applyFill="1" applyBorder="1" applyAlignment="1">
      <alignment vertical="center"/>
    </xf>
    <xf numFmtId="171" fontId="64" fillId="26" borderId="0" xfId="0" applyNumberFormat="1" applyFont="1" applyFill="1" applyBorder="1" applyAlignment="1">
      <alignment vertical="center"/>
    </xf>
    <xf numFmtId="167" fontId="48" fillId="26" borderId="20" xfId="323" applyNumberFormat="1" applyFont="1" applyFill="1" applyBorder="1" applyAlignment="1">
      <alignment vertical="center"/>
    </xf>
    <xf numFmtId="167" fontId="48" fillId="26" borderId="24" xfId="323" applyNumberFormat="1" applyFont="1" applyFill="1" applyBorder="1" applyAlignment="1">
      <alignment vertical="center"/>
    </xf>
    <xf numFmtId="167" fontId="64" fillId="26" borderId="19" xfId="323" applyNumberFormat="1" applyFont="1" applyFill="1" applyBorder="1" applyAlignment="1">
      <alignment vertical="center"/>
    </xf>
    <xf numFmtId="171" fontId="64" fillId="26" borderId="24" xfId="0" applyNumberFormat="1" applyFont="1" applyFill="1" applyBorder="1" applyAlignment="1">
      <alignment vertical="center"/>
    </xf>
    <xf numFmtId="171" fontId="64" fillId="26" borderId="20" xfId="551" applyNumberFormat="1" applyFont="1" applyFill="1" applyBorder="1" applyAlignment="1">
      <alignment vertical="center"/>
    </xf>
    <xf numFmtId="171" fontId="64" fillId="26" borderId="0" xfId="551" applyNumberFormat="1" applyFont="1" applyFill="1" applyBorder="1" applyAlignment="1">
      <alignment vertical="center"/>
    </xf>
    <xf numFmtId="171" fontId="64" fillId="26" borderId="18" xfId="551" applyNumberFormat="1" applyFont="1" applyFill="1" applyBorder="1" applyAlignment="1">
      <alignment vertical="center"/>
    </xf>
    <xf numFmtId="171" fontId="64" fillId="26" borderId="11" xfId="551" applyNumberFormat="1" applyFont="1" applyFill="1" applyBorder="1" applyAlignment="1">
      <alignment vertical="center"/>
    </xf>
    <xf numFmtId="167" fontId="48" fillId="26" borderId="18" xfId="323" applyNumberFormat="1" applyFont="1" applyFill="1" applyBorder="1" applyAlignment="1">
      <alignment vertical="center"/>
    </xf>
    <xf numFmtId="167" fontId="48" fillId="26" borderId="22" xfId="323" applyNumberFormat="1" applyFont="1" applyFill="1" applyBorder="1" applyAlignment="1">
      <alignment vertical="center"/>
    </xf>
    <xf numFmtId="167" fontId="64" fillId="26" borderId="14" xfId="323" applyNumberFormat="1" applyFont="1" applyFill="1" applyBorder="1" applyAlignment="1">
      <alignment vertical="center"/>
    </xf>
    <xf numFmtId="171" fontId="64" fillId="26" borderId="22" xfId="0" applyNumberFormat="1" applyFont="1" applyFill="1" applyBorder="1" applyAlignment="1">
      <alignment vertical="center"/>
    </xf>
    <xf numFmtId="167" fontId="64" fillId="26" borderId="13" xfId="323" applyNumberFormat="1" applyFont="1" applyFill="1" applyBorder="1" applyAlignment="1">
      <alignment vertical="center"/>
    </xf>
    <xf numFmtId="43" fontId="64" fillId="26" borderId="13" xfId="394" applyNumberFormat="1" applyFont="1" applyFill="1" applyBorder="1" applyAlignment="1">
      <alignment horizontal="center" vertical="center" wrapText="1"/>
    </xf>
    <xf numFmtId="167" fontId="64" fillId="26" borderId="17" xfId="323" applyNumberFormat="1" applyFont="1" applyFill="1" applyBorder="1" applyAlignment="1">
      <alignment horizontal="center"/>
    </xf>
    <xf numFmtId="167" fontId="64" fillId="26" borderId="19" xfId="323" applyNumberFormat="1" applyFont="1" applyFill="1" applyBorder="1" applyAlignment="1">
      <alignment horizontal="center"/>
    </xf>
    <xf numFmtId="167" fontId="48" fillId="26" borderId="12" xfId="394" applyNumberFormat="1" applyFont="1" applyFill="1" applyBorder="1" applyAlignment="1"/>
    <xf numFmtId="167" fontId="48" fillId="26" borderId="0" xfId="394" applyNumberFormat="1" applyFont="1" applyFill="1" applyBorder="1" applyAlignment="1"/>
    <xf numFmtId="167" fontId="48" fillId="0" borderId="0" xfId="394" applyNumberFormat="1" applyFont="1" applyFill="1" applyBorder="1" applyAlignment="1"/>
    <xf numFmtId="2" fontId="64" fillId="26" borderId="17" xfId="394" applyNumberFormat="1" applyFont="1" applyFill="1" applyBorder="1" applyAlignment="1">
      <alignment horizontal="center"/>
    </xf>
    <xf numFmtId="2" fontId="64" fillId="26" borderId="19" xfId="394" applyNumberFormat="1" applyFont="1" applyFill="1" applyBorder="1" applyAlignment="1">
      <alignment horizontal="center"/>
    </xf>
    <xf numFmtId="17" fontId="64" fillId="26" borderId="17" xfId="394" applyNumberFormat="1" applyFont="1" applyFill="1" applyBorder="1" applyAlignment="1">
      <alignment horizontal="center" vertical="center"/>
    </xf>
    <xf numFmtId="17" fontId="64" fillId="26" borderId="19" xfId="394" applyNumberFormat="1" applyFont="1" applyFill="1" applyBorder="1" applyAlignment="1">
      <alignment horizontal="center" vertical="center"/>
    </xf>
    <xf numFmtId="17" fontId="64" fillId="26" borderId="14" xfId="394" applyNumberFormat="1" applyFont="1" applyFill="1" applyBorder="1" applyAlignment="1">
      <alignment horizontal="center" vertical="center"/>
    </xf>
    <xf numFmtId="17" fontId="64" fillId="26" borderId="0" xfId="394" applyNumberFormat="1" applyFont="1" applyFill="1" applyBorder="1" applyAlignment="1">
      <alignment horizontal="center"/>
    </xf>
    <xf numFmtId="174" fontId="76" fillId="0" borderId="0" xfId="0" applyFont="1" applyFill="1" applyBorder="1" applyAlignment="1">
      <alignment horizontal="center" vertical="center" wrapText="1"/>
    </xf>
    <xf numFmtId="0" fontId="56" fillId="0" borderId="0" xfId="579" applyFont="1" applyAlignment="1">
      <alignment vertical="center"/>
    </xf>
    <xf numFmtId="182" fontId="77" fillId="0" borderId="0" xfId="1094" applyFont="1" applyFill="1" applyBorder="1" applyAlignment="1">
      <alignment vertical="center"/>
    </xf>
    <xf numFmtId="182" fontId="42" fillId="0" borderId="0" xfId="1094" applyFill="1" applyBorder="1" applyAlignment="1">
      <alignment vertical="center"/>
    </xf>
    <xf numFmtId="10" fontId="77" fillId="0" borderId="0" xfId="1094" applyNumberFormat="1" applyFont="1" applyFill="1" applyBorder="1" applyAlignment="1">
      <alignment vertical="center"/>
    </xf>
    <xf numFmtId="182" fontId="51" fillId="0" borderId="0" xfId="1094" applyNumberFormat="1" applyFont="1" applyFill="1" applyBorder="1" applyAlignment="1">
      <alignment horizontal="center" vertical="center"/>
    </xf>
    <xf numFmtId="9" fontId="46" fillId="0" borderId="0" xfId="551" applyNumberFormat="1" applyFont="1"/>
    <xf numFmtId="167" fontId="47" fillId="0" borderId="19" xfId="323" applyNumberFormat="1" applyFont="1" applyFill="1" applyBorder="1" applyAlignment="1">
      <alignment horizontal="center"/>
    </xf>
    <xf numFmtId="167" fontId="76" fillId="0" borderId="13" xfId="323" applyNumberFormat="1" applyFont="1" applyFill="1" applyBorder="1" applyAlignment="1">
      <alignment horizontal="center" vertical="center"/>
    </xf>
    <xf numFmtId="171" fontId="47" fillId="0" borderId="0" xfId="0" applyNumberFormat="1" applyFont="1" applyFill="1" applyBorder="1" applyAlignment="1">
      <alignment horizontal="right"/>
    </xf>
    <xf numFmtId="171" fontId="47" fillId="0" borderId="24" xfId="0" applyNumberFormat="1" applyFont="1" applyFill="1" applyBorder="1" applyAlignment="1">
      <alignment horizontal="right"/>
    </xf>
    <xf numFmtId="171" fontId="47" fillId="26" borderId="0" xfId="0" applyNumberFormat="1" applyFont="1" applyFill="1" applyBorder="1" applyAlignment="1">
      <alignment horizontal="right"/>
    </xf>
    <xf numFmtId="171" fontId="47" fillId="26" borderId="24" xfId="0" applyNumberFormat="1" applyFont="1" applyFill="1" applyBorder="1" applyAlignment="1">
      <alignment horizontal="right"/>
    </xf>
    <xf numFmtId="3" fontId="48" fillId="26" borderId="21" xfId="0" applyNumberFormat="1" applyFont="1" applyFill="1" applyBorder="1" applyAlignment="1" applyProtection="1">
      <alignment horizontal="center"/>
    </xf>
    <xf numFmtId="3" fontId="48" fillId="26" borderId="12" xfId="0" applyNumberFormat="1" applyFont="1" applyFill="1" applyBorder="1" applyAlignment="1" applyProtection="1">
      <alignment horizontal="center"/>
    </xf>
    <xf numFmtId="3" fontId="48" fillId="26" borderId="25" xfId="0" applyNumberFormat="1" applyFont="1" applyFill="1" applyBorder="1" applyAlignment="1" applyProtection="1">
      <alignment horizontal="center"/>
    </xf>
    <xf numFmtId="3" fontId="48" fillId="26" borderId="24" xfId="0" applyNumberFormat="1" applyFont="1" applyFill="1" applyBorder="1" applyAlignment="1" applyProtection="1">
      <alignment horizontal="center"/>
    </xf>
    <xf numFmtId="41" fontId="77" fillId="26" borderId="0" xfId="347" applyNumberFormat="1" applyFont="1" applyFill="1" applyBorder="1" applyAlignment="1">
      <alignment horizontal="right"/>
    </xf>
    <xf numFmtId="17" fontId="76" fillId="26" borderId="14" xfId="394" applyNumberFormat="1" applyFont="1" applyFill="1" applyBorder="1" applyAlignment="1">
      <alignment horizontal="center"/>
    </xf>
    <xf numFmtId="41" fontId="77" fillId="26" borderId="11" xfId="347" applyNumberFormat="1" applyFont="1" applyFill="1" applyBorder="1" applyAlignment="1">
      <alignment horizontal="right"/>
    </xf>
    <xf numFmtId="174" fontId="46" fillId="0" borderId="0" xfId="0" applyNumberFormat="1" applyFont="1" applyBorder="1"/>
    <xf numFmtId="17" fontId="76" fillId="26" borderId="17" xfId="450" applyNumberFormat="1" applyFont="1" applyFill="1" applyBorder="1" applyAlignment="1">
      <alignment horizontal="left" vertical="center"/>
    </xf>
    <xf numFmtId="10" fontId="77" fillId="26" borderId="12" xfId="450" applyNumberFormat="1" applyFont="1" applyFill="1" applyBorder="1" applyAlignment="1">
      <alignment horizontal="center" vertical="center"/>
    </xf>
    <xf numFmtId="10" fontId="77" fillId="26" borderId="25" xfId="450" applyNumberFormat="1" applyFont="1" applyFill="1" applyBorder="1" applyAlignment="1">
      <alignment horizontal="center" vertical="center"/>
    </xf>
    <xf numFmtId="17" fontId="76" fillId="26" borderId="19" xfId="450" applyNumberFormat="1" applyFont="1" applyFill="1" applyBorder="1" applyAlignment="1">
      <alignment horizontal="left" vertical="center"/>
    </xf>
    <xf numFmtId="10" fontId="77" fillId="26" borderId="0" xfId="450" applyNumberFormat="1" applyFont="1" applyFill="1" applyBorder="1" applyAlignment="1">
      <alignment horizontal="center" vertical="center"/>
    </xf>
    <xf numFmtId="10" fontId="77" fillId="26" borderId="24" xfId="450" applyNumberFormat="1" applyFont="1" applyFill="1" applyBorder="1" applyAlignment="1">
      <alignment horizontal="center" vertical="center"/>
    </xf>
    <xf numFmtId="17" fontId="76" fillId="26" borderId="14" xfId="450" applyNumberFormat="1" applyFont="1" applyFill="1" applyBorder="1" applyAlignment="1">
      <alignment horizontal="left" vertical="center"/>
    </xf>
    <xf numFmtId="10" fontId="77" fillId="26" borderId="11" xfId="450" applyNumberFormat="1" applyFont="1" applyFill="1" applyBorder="1" applyAlignment="1">
      <alignment horizontal="center" vertical="center"/>
    </xf>
    <xf numFmtId="10" fontId="77" fillId="26" borderId="22" xfId="450" applyNumberFormat="1" applyFont="1" applyFill="1" applyBorder="1" applyAlignment="1">
      <alignment horizontal="center" vertical="center"/>
    </xf>
    <xf numFmtId="167" fontId="63" fillId="26" borderId="19" xfId="0" applyNumberFormat="1" applyFont="1" applyFill="1" applyBorder="1" applyAlignment="1">
      <alignment horizontal="right" vertical="center" wrapText="1"/>
    </xf>
    <xf numFmtId="167" fontId="63" fillId="26" borderId="13" xfId="0" applyNumberFormat="1" applyFont="1" applyFill="1" applyBorder="1" applyAlignment="1">
      <alignment horizontal="right" vertical="center" wrapText="1"/>
    </xf>
    <xf numFmtId="10" fontId="63" fillId="26" borderId="23" xfId="0" applyNumberFormat="1" applyFont="1" applyFill="1" applyBorder="1" applyAlignment="1">
      <alignment horizontal="right" vertical="center"/>
    </xf>
    <xf numFmtId="174" fontId="79" fillId="0" borderId="0" xfId="0" applyFont="1" applyFill="1" applyBorder="1" applyAlignment="1">
      <alignment horizontal="center" vertical="center" wrapText="1"/>
    </xf>
    <xf numFmtId="38" fontId="68" fillId="26" borderId="22" xfId="0" applyNumberFormat="1" applyFont="1" applyFill="1" applyBorder="1" applyAlignment="1">
      <alignment horizontal="center" vertical="center"/>
    </xf>
    <xf numFmtId="3" fontId="48" fillId="26" borderId="18" xfId="0" applyNumberFormat="1" applyFont="1" applyFill="1" applyBorder="1" applyAlignment="1" applyProtection="1">
      <alignment horizontal="center"/>
    </xf>
    <xf numFmtId="3" fontId="48" fillId="26" borderId="11" xfId="0" applyNumberFormat="1" applyFont="1" applyFill="1" applyBorder="1" applyAlignment="1" applyProtection="1">
      <alignment horizontal="center"/>
    </xf>
    <xf numFmtId="3" fontId="64" fillId="26" borderId="14" xfId="0" applyNumberFormat="1" applyFont="1" applyFill="1" applyBorder="1" applyAlignment="1" applyProtection="1">
      <alignment horizontal="center"/>
    </xf>
    <xf numFmtId="3" fontId="48" fillId="26" borderId="22" xfId="0" applyNumberFormat="1" applyFont="1" applyFill="1" applyBorder="1" applyAlignment="1" applyProtection="1">
      <alignment horizontal="center"/>
    </xf>
    <xf numFmtId="174" fontId="0" fillId="26" borderId="0" xfId="0" applyFont="1" applyFill="1" applyBorder="1"/>
    <xf numFmtId="173" fontId="77" fillId="26" borderId="11" xfId="0" applyNumberFormat="1" applyFont="1" applyFill="1" applyBorder="1" applyAlignment="1" applyProtection="1">
      <alignment horizontal="center" vertical="center"/>
    </xf>
    <xf numFmtId="173" fontId="77" fillId="26" borderId="22" xfId="0" applyNumberFormat="1" applyFont="1" applyFill="1" applyBorder="1" applyAlignment="1" applyProtection="1">
      <alignment horizontal="center" vertical="center"/>
    </xf>
    <xf numFmtId="3" fontId="77" fillId="26" borderId="22" xfId="328" applyNumberFormat="1" applyFont="1" applyFill="1" applyBorder="1" applyAlignment="1">
      <alignment horizontal="center" vertical="center"/>
    </xf>
    <xf numFmtId="3" fontId="76" fillId="26" borderId="18" xfId="328" applyNumberFormat="1" applyFont="1" applyFill="1" applyBorder="1" applyAlignment="1">
      <alignment horizontal="center" vertical="center"/>
    </xf>
    <xf numFmtId="17" fontId="76" fillId="26" borderId="20" xfId="394" applyNumberFormat="1" applyFont="1" applyFill="1" applyBorder="1" applyAlignment="1">
      <alignment horizontal="center"/>
    </xf>
    <xf numFmtId="17" fontId="76" fillId="26" borderId="18" xfId="394" applyNumberFormat="1" applyFont="1" applyFill="1" applyBorder="1" applyAlignment="1">
      <alignment horizontal="center"/>
    </xf>
    <xf numFmtId="167" fontId="77" fillId="26" borderId="21" xfId="323" applyNumberFormat="1" applyFont="1" applyFill="1" applyBorder="1" applyAlignment="1">
      <alignment horizontal="right" vertical="center"/>
    </xf>
    <xf numFmtId="167" fontId="77" fillId="26" borderId="12" xfId="323" applyNumberFormat="1" applyFont="1" applyFill="1" applyBorder="1" applyAlignment="1">
      <alignment horizontal="right" vertical="center"/>
    </xf>
    <xf numFmtId="167" fontId="77" fillId="26" borderId="25" xfId="323" applyNumberFormat="1" applyFont="1" applyFill="1" applyBorder="1" applyAlignment="1">
      <alignment horizontal="right" vertical="center"/>
    </xf>
    <xf numFmtId="174" fontId="42" fillId="26" borderId="0" xfId="388" applyFont="1" applyFill="1" applyBorder="1"/>
    <xf numFmtId="167" fontId="93" fillId="26" borderId="20" xfId="323" applyNumberFormat="1" applyFont="1" applyFill="1" applyBorder="1" applyAlignment="1">
      <alignment horizontal="center" vertical="center"/>
    </xf>
    <xf numFmtId="167" fontId="93" fillId="26" borderId="18" xfId="323" applyNumberFormat="1" applyFont="1" applyFill="1" applyBorder="1" applyAlignment="1">
      <alignment horizontal="center" vertical="center"/>
    </xf>
    <xf numFmtId="167" fontId="88" fillId="26" borderId="12" xfId="323" applyNumberFormat="1" applyFont="1" applyFill="1" applyBorder="1" applyAlignment="1">
      <alignment vertical="center"/>
    </xf>
    <xf numFmtId="167" fontId="88" fillId="26" borderId="0" xfId="323" applyNumberFormat="1" applyFont="1" applyFill="1" applyBorder="1" applyAlignment="1">
      <alignment vertical="center"/>
    </xf>
    <xf numFmtId="3" fontId="77" fillId="26" borderId="21" xfId="0" applyNumberFormat="1" applyFont="1" applyFill="1" applyBorder="1" applyAlignment="1" applyProtection="1">
      <alignment horizontal="center"/>
    </xf>
    <xf numFmtId="171" fontId="76" fillId="26" borderId="12" xfId="551" applyNumberFormat="1" applyFont="1" applyFill="1" applyBorder="1" applyAlignment="1" applyProtection="1">
      <alignment horizontal="center"/>
    </xf>
    <xf numFmtId="3" fontId="77" fillId="26" borderId="12" xfId="0" applyNumberFormat="1" applyFont="1" applyFill="1" applyBorder="1" applyAlignment="1" applyProtection="1">
      <alignment horizontal="center"/>
    </xf>
    <xf numFmtId="171" fontId="76" fillId="26" borderId="25" xfId="551" applyNumberFormat="1" applyFont="1" applyFill="1" applyBorder="1" applyAlignment="1" applyProtection="1">
      <alignment horizontal="center"/>
    </xf>
    <xf numFmtId="171" fontId="76" fillId="26" borderId="0" xfId="551" applyNumberFormat="1" applyFont="1" applyFill="1" applyBorder="1" applyAlignment="1" applyProtection="1">
      <alignment horizontal="center"/>
    </xf>
    <xf numFmtId="171" fontId="76" fillId="26" borderId="24" xfId="551" applyNumberFormat="1" applyFont="1" applyFill="1" applyBorder="1" applyAlignment="1" applyProtection="1">
      <alignment horizontal="center"/>
    </xf>
    <xf numFmtId="171" fontId="76" fillId="26" borderId="11" xfId="551" applyNumberFormat="1" applyFont="1" applyFill="1" applyBorder="1" applyAlignment="1" applyProtection="1">
      <alignment horizontal="center"/>
    </xf>
    <xf numFmtId="171" fontId="76" fillId="26" borderId="22" xfId="551" applyNumberFormat="1" applyFont="1" applyFill="1" applyBorder="1" applyAlignment="1" applyProtection="1">
      <alignment horizontal="center"/>
    </xf>
    <xf numFmtId="174" fontId="83" fillId="0" borderId="20" xfId="0" applyFont="1" applyFill="1" applyBorder="1" applyAlignment="1">
      <alignment horizontal="center" vertical="center" wrapText="1"/>
    </xf>
    <xf numFmtId="174" fontId="83" fillId="0" borderId="0" xfId="0" applyFont="1" applyFill="1" applyBorder="1" applyAlignment="1">
      <alignment horizontal="center" vertical="center" wrapText="1"/>
    </xf>
    <xf numFmtId="174" fontId="83" fillId="0" borderId="17" xfId="0" applyFont="1" applyFill="1" applyBorder="1" applyAlignment="1">
      <alignment horizontal="center" vertical="center" wrapText="1"/>
    </xf>
    <xf numFmtId="17" fontId="61" fillId="0" borderId="17" xfId="0" applyNumberFormat="1" applyFont="1" applyFill="1" applyBorder="1" applyAlignment="1">
      <alignment horizontal="center"/>
    </xf>
    <xf numFmtId="3" fontId="50" fillId="0" borderId="21" xfId="0" applyNumberFormat="1" applyFont="1" applyFill="1" applyBorder="1" applyAlignment="1">
      <alignment horizontal="center"/>
    </xf>
    <xf numFmtId="3" fontId="50" fillId="0" borderId="12" xfId="0" applyNumberFormat="1" applyFont="1" applyFill="1" applyBorder="1" applyAlignment="1">
      <alignment horizontal="center"/>
    </xf>
    <xf numFmtId="3" fontId="61" fillId="0" borderId="17" xfId="0" applyNumberFormat="1" applyFont="1" applyFill="1" applyBorder="1" applyAlignment="1">
      <alignment horizontal="center"/>
    </xf>
    <xf numFmtId="17" fontId="61" fillId="0" borderId="19" xfId="0" applyNumberFormat="1" applyFont="1" applyFill="1" applyBorder="1" applyAlignment="1">
      <alignment horizontal="center"/>
    </xf>
    <xf numFmtId="3" fontId="50" fillId="0" borderId="20" xfId="0" applyNumberFormat="1" applyFont="1" applyFill="1" applyBorder="1" applyAlignment="1">
      <alignment horizontal="center"/>
    </xf>
    <xf numFmtId="3" fontId="50" fillId="0" borderId="0" xfId="0" applyNumberFormat="1" applyFont="1" applyFill="1" applyBorder="1" applyAlignment="1">
      <alignment horizontal="center"/>
    </xf>
    <xf numFmtId="3" fontId="61" fillId="0" borderId="19" xfId="0" applyNumberFormat="1" applyFont="1" applyFill="1" applyBorder="1" applyAlignment="1">
      <alignment horizontal="center"/>
    </xf>
    <xf numFmtId="17" fontId="61" fillId="0" borderId="14" xfId="0" applyNumberFormat="1" applyFont="1" applyFill="1" applyBorder="1" applyAlignment="1">
      <alignment horizontal="center"/>
    </xf>
    <xf numFmtId="3" fontId="50" fillId="0" borderId="18" xfId="0" applyNumberFormat="1" applyFont="1" applyFill="1" applyBorder="1" applyAlignment="1">
      <alignment horizontal="center"/>
    </xf>
    <xf numFmtId="3" fontId="50" fillId="0" borderId="11" xfId="0" applyNumberFormat="1" applyFont="1" applyFill="1" applyBorder="1" applyAlignment="1">
      <alignment horizontal="center"/>
    </xf>
    <xf numFmtId="3" fontId="61" fillId="0" borderId="14" xfId="0" applyNumberFormat="1" applyFont="1" applyFill="1" applyBorder="1" applyAlignment="1">
      <alignment horizontal="center"/>
    </xf>
    <xf numFmtId="43" fontId="88" fillId="26" borderId="0" xfId="336" applyNumberFormat="1" applyFont="1" applyFill="1" applyBorder="1" applyAlignment="1">
      <alignment horizontal="center" vertical="center" wrapText="1"/>
    </xf>
    <xf numFmtId="43" fontId="64" fillId="26" borderId="19" xfId="336" applyNumberFormat="1" applyFont="1" applyFill="1" applyBorder="1" applyAlignment="1">
      <alignment horizontal="center" vertical="center"/>
    </xf>
    <xf numFmtId="43" fontId="96" fillId="26" borderId="23" xfId="0" applyNumberFormat="1" applyFont="1" applyFill="1" applyBorder="1" applyAlignment="1">
      <alignment horizontal="center" vertical="center"/>
    </xf>
    <xf numFmtId="174" fontId="64" fillId="26" borderId="19" xfId="0" applyNumberFormat="1" applyFont="1" applyFill="1" applyBorder="1" applyAlignment="1">
      <alignment horizontal="left" vertical="center"/>
    </xf>
    <xf numFmtId="43" fontId="64" fillId="26" borderId="15" xfId="0" applyNumberFormat="1" applyFont="1" applyFill="1" applyBorder="1" applyAlignment="1">
      <alignment horizontal="center" vertical="center"/>
    </xf>
    <xf numFmtId="171" fontId="64" fillId="26" borderId="13" xfId="551" applyNumberFormat="1" applyFont="1" applyFill="1" applyBorder="1" applyAlignment="1">
      <alignment horizontal="center" vertical="center"/>
    </xf>
    <xf numFmtId="174" fontId="81" fillId="0" borderId="0" xfId="0" applyFont="1" applyAlignment="1">
      <alignment horizontal="justify" vertical="justify" wrapText="1"/>
    </xf>
    <xf numFmtId="174" fontId="66" fillId="0" borderId="0" xfId="0" applyFont="1" applyFill="1" applyBorder="1" applyAlignment="1">
      <alignment horizontal="center" vertical="center" wrapText="1"/>
    </xf>
    <xf numFmtId="174" fontId="0" fillId="0" borderId="0" xfId="0" applyAlignment="1">
      <alignment horizontal="center"/>
    </xf>
    <xf numFmtId="41" fontId="59" fillId="0" borderId="20" xfId="336" applyNumberFormat="1" applyFont="1" applyFill="1" applyBorder="1" applyAlignment="1">
      <alignment horizontal="center" vertical="center"/>
    </xf>
    <xf numFmtId="41" fontId="59" fillId="0" borderId="0" xfId="336" applyNumberFormat="1" applyFont="1" applyFill="1" applyBorder="1" applyAlignment="1">
      <alignment horizontal="center" vertical="center"/>
    </xf>
    <xf numFmtId="174" fontId="51" fillId="0" borderId="13" xfId="0" applyNumberFormat="1" applyFont="1" applyFill="1" applyBorder="1" applyAlignment="1">
      <alignment horizontal="center" vertical="center"/>
    </xf>
    <xf numFmtId="174" fontId="51" fillId="0" borderId="15" xfId="0" applyNumberFormat="1" applyFont="1" applyFill="1" applyBorder="1" applyAlignment="1">
      <alignment horizontal="center" vertical="center" wrapText="1"/>
    </xf>
    <xf numFmtId="174" fontId="51" fillId="0" borderId="23" xfId="0" applyNumberFormat="1" applyFont="1" applyFill="1" applyBorder="1" applyAlignment="1">
      <alignment horizontal="center" vertical="center"/>
    </xf>
    <xf numFmtId="174" fontId="51" fillId="26" borderId="23" xfId="0" applyNumberFormat="1" applyFont="1" applyFill="1" applyBorder="1" applyAlignment="1">
      <alignment horizontal="center" vertical="center" wrapText="1"/>
    </xf>
    <xf numFmtId="174" fontId="51" fillId="0" borderId="17" xfId="0" applyNumberFormat="1" applyFont="1" applyFill="1" applyBorder="1" applyAlignment="1">
      <alignment horizontal="center" vertical="center" wrapText="1"/>
    </xf>
    <xf numFmtId="49" fontId="54" fillId="26" borderId="21" xfId="0" applyNumberFormat="1" applyFont="1" applyFill="1" applyBorder="1" applyAlignment="1">
      <alignment horizontal="center" vertical="center"/>
    </xf>
    <xf numFmtId="49" fontId="54" fillId="26" borderId="20" xfId="0" applyNumberFormat="1" applyFont="1" applyFill="1" applyBorder="1" applyAlignment="1">
      <alignment horizontal="center" vertical="center"/>
    </xf>
    <xf numFmtId="174" fontId="81" fillId="0" borderId="0" xfId="0" applyFont="1" applyAlignment="1">
      <alignment horizontal="center" vertical="justify" wrapText="1"/>
    </xf>
    <xf numFmtId="49" fontId="63" fillId="0" borderId="0" xfId="0" applyNumberFormat="1" applyFont="1" applyFill="1" applyBorder="1" applyAlignment="1">
      <alignment horizontal="center" vertical="center" wrapText="1"/>
    </xf>
    <xf numFmtId="174" fontId="76" fillId="0" borderId="15" xfId="347" applyFont="1" applyFill="1" applyBorder="1" applyAlignment="1">
      <alignment horizontal="center" vertical="center" wrapText="1"/>
    </xf>
    <xf numFmtId="174" fontId="76" fillId="26" borderId="13" xfId="388" applyFont="1" applyFill="1" applyBorder="1" applyAlignment="1">
      <alignment horizontal="center" vertical="center" wrapText="1"/>
    </xf>
    <xf numFmtId="174" fontId="76" fillId="26" borderId="15" xfId="388" applyFont="1" applyFill="1" applyBorder="1" applyAlignment="1">
      <alignment horizontal="center" vertical="center" wrapText="1"/>
    </xf>
    <xf numFmtId="174" fontId="0" fillId="0" borderId="0" xfId="0" applyAlignment="1">
      <alignment horizontal="center"/>
    </xf>
    <xf numFmtId="49" fontId="63" fillId="0" borderId="15" xfId="0" applyNumberFormat="1" applyFont="1" applyFill="1" applyBorder="1" applyAlignment="1">
      <alignment horizontal="center" vertical="center" wrapText="1"/>
    </xf>
    <xf numFmtId="41" fontId="76" fillId="26" borderId="17" xfId="323" applyNumberFormat="1" applyFont="1" applyFill="1" applyBorder="1" applyAlignment="1">
      <alignment horizontal="center" vertical="center"/>
    </xf>
    <xf numFmtId="41" fontId="76" fillId="26" borderId="19" xfId="323" applyNumberFormat="1" applyFont="1" applyFill="1" applyBorder="1" applyAlignment="1">
      <alignment horizontal="center" vertical="center"/>
    </xf>
    <xf numFmtId="41" fontId="76" fillId="26" borderId="14" xfId="323" applyNumberFormat="1" applyFont="1" applyFill="1" applyBorder="1" applyAlignment="1">
      <alignment horizontal="center" vertical="center"/>
    </xf>
    <xf numFmtId="167" fontId="77" fillId="26" borderId="17" xfId="324" applyNumberFormat="1" applyFont="1" applyFill="1" applyBorder="1" applyAlignment="1">
      <alignment horizontal="center" vertical="center"/>
    </xf>
    <xf numFmtId="167" fontId="77" fillId="26" borderId="19" xfId="324" applyNumberFormat="1" applyFont="1" applyFill="1" applyBorder="1" applyAlignment="1">
      <alignment horizontal="center" vertical="center"/>
    </xf>
    <xf numFmtId="3" fontId="76" fillId="26" borderId="23" xfId="328" applyNumberFormat="1" applyFont="1" applyFill="1" applyBorder="1" applyAlignment="1">
      <alignment horizontal="center" vertical="center"/>
    </xf>
    <xf numFmtId="3" fontId="76" fillId="26" borderId="13" xfId="328" applyNumberFormat="1" applyFont="1" applyFill="1" applyBorder="1" applyAlignment="1">
      <alignment horizontal="center" vertical="center"/>
    </xf>
    <xf numFmtId="4" fontId="77" fillId="26" borderId="0" xfId="323" applyNumberFormat="1" applyFont="1" applyFill="1" applyBorder="1" applyAlignment="1">
      <alignment horizontal="center"/>
    </xf>
    <xf numFmtId="43" fontId="77" fillId="26" borderId="0" xfId="323" applyNumberFormat="1" applyFont="1" applyFill="1" applyBorder="1" applyAlignment="1"/>
    <xf numFmtId="4" fontId="76" fillId="26" borderId="19" xfId="323" applyNumberFormat="1" applyFont="1" applyFill="1" applyBorder="1" applyAlignment="1">
      <alignment horizontal="center"/>
    </xf>
    <xf numFmtId="17" fontId="64" fillId="0" borderId="14" xfId="0" applyNumberFormat="1" applyFont="1" applyFill="1" applyBorder="1" applyAlignment="1" applyProtection="1">
      <alignment horizontal="center" vertical="center"/>
    </xf>
    <xf numFmtId="167" fontId="76" fillId="26" borderId="14" xfId="324" applyNumberFormat="1" applyFont="1" applyFill="1" applyBorder="1" applyAlignment="1">
      <alignment horizontal="center" vertical="center"/>
    </xf>
    <xf numFmtId="167" fontId="77" fillId="26" borderId="11" xfId="324" applyNumberFormat="1" applyFont="1" applyFill="1" applyBorder="1" applyAlignment="1">
      <alignment horizontal="center" vertical="center"/>
    </xf>
    <xf numFmtId="174" fontId="0" fillId="26" borderId="0" xfId="0" applyFill="1" applyAlignment="1">
      <alignment horizontal="center"/>
    </xf>
    <xf numFmtId="10" fontId="76" fillId="26" borderId="17" xfId="324" applyNumberFormat="1" applyFont="1" applyFill="1" applyBorder="1" applyAlignment="1">
      <alignment horizontal="right"/>
    </xf>
    <xf numFmtId="49" fontId="48" fillId="26" borderId="0" xfId="0" applyNumberFormat="1" applyFont="1" applyFill="1" applyBorder="1" applyAlignment="1">
      <alignment horizontal="center" vertical="center"/>
    </xf>
    <xf numFmtId="0" fontId="61" fillId="26" borderId="19" xfId="743" applyFont="1" applyFill="1" applyBorder="1" applyAlignment="1">
      <alignment horizontal="center" vertical="center"/>
    </xf>
    <xf numFmtId="43" fontId="50" fillId="26" borderId="0" xfId="323" applyFont="1" applyFill="1" applyBorder="1" applyAlignment="1">
      <alignment vertical="center"/>
    </xf>
    <xf numFmtId="43" fontId="61" fillId="26" borderId="19" xfId="323" applyFont="1" applyFill="1" applyBorder="1" applyAlignment="1">
      <alignment vertical="center"/>
    </xf>
    <xf numFmtId="0" fontId="61" fillId="26" borderId="20" xfId="743" applyFont="1" applyFill="1" applyBorder="1" applyAlignment="1">
      <alignment horizontal="center" vertical="center"/>
    </xf>
    <xf numFmtId="0" fontId="61" fillId="26" borderId="15" xfId="743" applyFont="1" applyFill="1" applyBorder="1" applyAlignment="1">
      <alignment horizontal="center" vertical="center"/>
    </xf>
    <xf numFmtId="43" fontId="61" fillId="26" borderId="23" xfId="323" applyFont="1" applyFill="1" applyBorder="1" applyAlignment="1">
      <alignment vertical="center"/>
    </xf>
    <xf numFmtId="0" fontId="42" fillId="0" borderId="0" xfId="743" applyAlignment="1">
      <alignment vertical="center"/>
    </xf>
    <xf numFmtId="49" fontId="76" fillId="26" borderId="23" xfId="336" applyNumberFormat="1" applyFont="1" applyFill="1" applyBorder="1" applyAlignment="1">
      <alignment horizontal="center" vertical="center" wrapText="1"/>
    </xf>
    <xf numFmtId="3" fontId="106" fillId="26" borderId="12" xfId="0" applyNumberFormat="1" applyFont="1" applyFill="1" applyBorder="1" applyAlignment="1">
      <alignment horizontal="center" vertical="center"/>
    </xf>
    <xf numFmtId="3" fontId="106" fillId="26" borderId="0" xfId="0" applyNumberFormat="1" applyFont="1" applyFill="1" applyBorder="1" applyAlignment="1">
      <alignment horizontal="center" vertical="center"/>
    </xf>
    <xf numFmtId="182" fontId="54" fillId="0" borderId="17" xfId="1094" applyNumberFormat="1" applyFont="1" applyFill="1" applyBorder="1" applyAlignment="1">
      <alignment horizontal="center" vertical="center"/>
    </xf>
    <xf numFmtId="182" fontId="54" fillId="0" borderId="12" xfId="1094" applyNumberFormat="1" applyFont="1" applyFill="1" applyBorder="1" applyAlignment="1">
      <alignment horizontal="center" vertical="center" wrapText="1"/>
    </xf>
    <xf numFmtId="182" fontId="51" fillId="0" borderId="17" xfId="1094" applyNumberFormat="1" applyFont="1" applyFill="1" applyBorder="1" applyAlignment="1">
      <alignment horizontal="center" vertical="center" wrapText="1"/>
    </xf>
    <xf numFmtId="17" fontId="54" fillId="0" borderId="17" xfId="393" applyNumberFormat="1" applyFont="1" applyFill="1" applyBorder="1" applyAlignment="1">
      <alignment horizontal="center"/>
    </xf>
    <xf numFmtId="17" fontId="54" fillId="0" borderId="19" xfId="393" applyNumberFormat="1" applyFont="1" applyFill="1" applyBorder="1" applyAlignment="1">
      <alignment horizontal="center"/>
    </xf>
    <xf numFmtId="174" fontId="0" fillId="0" borderId="0" xfId="0" applyBorder="1" applyAlignment="1">
      <alignment horizontal="center"/>
    </xf>
    <xf numFmtId="174" fontId="0" fillId="0" borderId="0" xfId="0" applyAlignment="1">
      <alignment horizontal="center"/>
    </xf>
    <xf numFmtId="17" fontId="54" fillId="0" borderId="14" xfId="393" applyNumberFormat="1" applyFont="1" applyFill="1" applyBorder="1" applyAlignment="1">
      <alignment horizontal="center"/>
    </xf>
    <xf numFmtId="41" fontId="75" fillId="26" borderId="0" xfId="0" applyNumberFormat="1" applyFont="1" applyFill="1" applyBorder="1" applyAlignment="1">
      <alignment horizontal="center" vertical="center"/>
    </xf>
    <xf numFmtId="41" fontId="57" fillId="26" borderId="23" xfId="0" applyNumberFormat="1" applyFont="1" applyFill="1" applyBorder="1" applyAlignment="1">
      <alignment horizontal="center" vertical="center"/>
    </xf>
    <xf numFmtId="174" fontId="50" fillId="26" borderId="0" xfId="0" applyFont="1" applyFill="1" applyBorder="1" applyAlignment="1">
      <alignment horizontal="center"/>
    </xf>
    <xf numFmtId="174" fontId="76" fillId="26" borderId="15" xfId="0" applyFont="1" applyFill="1" applyBorder="1" applyAlignment="1">
      <alignment horizontal="center" vertical="center"/>
    </xf>
    <xf numFmtId="49" fontId="76" fillId="26" borderId="13" xfId="0" applyNumberFormat="1" applyFont="1" applyFill="1" applyBorder="1" applyAlignment="1">
      <alignment horizontal="center" vertical="center" wrapText="1"/>
    </xf>
    <xf numFmtId="49" fontId="76" fillId="26" borderId="25" xfId="0" applyNumberFormat="1" applyFont="1" applyFill="1" applyBorder="1" applyAlignment="1">
      <alignment horizontal="center" vertical="center" wrapText="1"/>
    </xf>
    <xf numFmtId="49" fontId="76" fillId="26" borderId="20" xfId="0" applyNumberFormat="1" applyFont="1" applyFill="1" applyBorder="1" applyAlignment="1">
      <alignment horizontal="left"/>
    </xf>
    <xf numFmtId="167" fontId="77" fillId="26" borderId="0" xfId="323" applyNumberFormat="1" applyFont="1" applyFill="1" applyBorder="1"/>
    <xf numFmtId="167" fontId="76" fillId="26" borderId="20" xfId="0" applyNumberFormat="1" applyFont="1" applyFill="1" applyBorder="1" applyAlignment="1">
      <alignment horizontal="center" wrapText="1"/>
    </xf>
    <xf numFmtId="171" fontId="76" fillId="26" borderId="17" xfId="0" applyNumberFormat="1" applyFont="1" applyFill="1" applyBorder="1"/>
    <xf numFmtId="171" fontId="76" fillId="26" borderId="19" xfId="0" applyNumberFormat="1" applyFont="1" applyFill="1" applyBorder="1"/>
    <xf numFmtId="49" fontId="76" fillId="26" borderId="20" xfId="0" applyNumberFormat="1" applyFont="1" applyFill="1" applyBorder="1" applyAlignment="1">
      <alignment horizontal="left" vertical="center"/>
    </xf>
    <xf numFmtId="49" fontId="76" fillId="26" borderId="15" xfId="0" applyNumberFormat="1" applyFont="1" applyFill="1" applyBorder="1" applyAlignment="1">
      <alignment horizontal="center" vertical="center" wrapText="1"/>
    </xf>
    <xf numFmtId="167" fontId="76" fillId="26" borderId="23" xfId="0" applyNumberFormat="1" applyFont="1" applyFill="1" applyBorder="1" applyAlignment="1">
      <alignment vertical="center" wrapText="1"/>
    </xf>
    <xf numFmtId="167" fontId="76" fillId="26" borderId="15" xfId="0" applyNumberFormat="1" applyFont="1" applyFill="1" applyBorder="1" applyAlignment="1">
      <alignment vertical="center" wrapText="1"/>
    </xf>
    <xf numFmtId="167" fontId="56" fillId="0" borderId="0" xfId="323" applyNumberFormat="1" applyFont="1" applyFill="1" applyBorder="1" applyAlignment="1">
      <alignment horizontal="center" vertical="center"/>
    </xf>
    <xf numFmtId="171" fontId="56" fillId="0" borderId="0" xfId="0" applyNumberFormat="1" applyFont="1" applyFill="1" applyBorder="1" applyAlignment="1">
      <alignment horizontal="center" vertical="center"/>
    </xf>
    <xf numFmtId="171" fontId="56" fillId="0" borderId="24" xfId="0" applyNumberFormat="1" applyFont="1" applyFill="1" applyBorder="1" applyAlignment="1">
      <alignment horizontal="center" vertical="center"/>
    </xf>
    <xf numFmtId="171" fontId="63" fillId="0" borderId="23" xfId="0" applyNumberFormat="1" applyFont="1" applyFill="1" applyBorder="1" applyAlignment="1">
      <alignment horizontal="center" vertical="center"/>
    </xf>
    <xf numFmtId="171" fontId="63" fillId="0" borderId="16" xfId="0" applyNumberFormat="1" applyFont="1" applyFill="1" applyBorder="1" applyAlignment="1">
      <alignment horizontal="center" vertical="center"/>
    </xf>
    <xf numFmtId="10" fontId="63" fillId="26" borderId="24" xfId="0" applyNumberFormat="1" applyFont="1" applyFill="1" applyBorder="1" applyAlignment="1">
      <alignment horizontal="center" vertical="center"/>
    </xf>
    <xf numFmtId="180" fontId="0" fillId="0" borderId="0" xfId="0" applyNumberFormat="1" applyFill="1" applyBorder="1" applyAlignment="1">
      <alignment horizontal="center"/>
    </xf>
    <xf numFmtId="10" fontId="63" fillId="26" borderId="21" xfId="0" applyNumberFormat="1" applyFont="1" applyFill="1" applyBorder="1" applyAlignment="1">
      <alignment horizontal="center" vertical="center"/>
    </xf>
    <xf numFmtId="10" fontId="63" fillId="26" borderId="20" xfId="0" applyNumberFormat="1" applyFont="1" applyFill="1" applyBorder="1" applyAlignment="1">
      <alignment horizontal="center" vertical="center"/>
    </xf>
    <xf numFmtId="167" fontId="64" fillId="26" borderId="13" xfId="0" applyNumberFormat="1" applyFont="1" applyFill="1" applyBorder="1" applyAlignment="1">
      <alignment horizontal="center" vertical="center" wrapText="1"/>
    </xf>
    <xf numFmtId="10" fontId="63" fillId="26" borderId="15" xfId="0" applyNumberFormat="1" applyFont="1" applyFill="1" applyBorder="1" applyAlignment="1">
      <alignment horizontal="center" vertical="center"/>
    </xf>
    <xf numFmtId="10" fontId="63" fillId="26" borderId="16" xfId="0" applyNumberFormat="1" applyFont="1" applyFill="1" applyBorder="1" applyAlignment="1">
      <alignment horizontal="center" vertical="center"/>
    </xf>
    <xf numFmtId="171" fontId="62" fillId="26" borderId="20" xfId="0" applyNumberFormat="1" applyFont="1" applyFill="1" applyBorder="1" applyAlignment="1">
      <alignment vertical="center"/>
    </xf>
    <xf numFmtId="171" fontId="62" fillId="26" borderId="24" xfId="0" applyNumberFormat="1" applyFont="1" applyFill="1" applyBorder="1" applyAlignment="1">
      <alignment vertical="center"/>
    </xf>
    <xf numFmtId="171" fontId="47" fillId="26" borderId="15" xfId="0" applyNumberFormat="1" applyFont="1" applyFill="1" applyBorder="1" applyAlignment="1">
      <alignment vertical="center" wrapText="1"/>
    </xf>
    <xf numFmtId="171" fontId="47" fillId="26" borderId="16" xfId="0" applyNumberFormat="1" applyFont="1" applyFill="1" applyBorder="1" applyAlignment="1">
      <alignment vertical="center" wrapText="1"/>
    </xf>
    <xf numFmtId="43" fontId="32" fillId="26" borderId="20" xfId="336" applyFont="1" applyFill="1" applyBorder="1" applyAlignment="1">
      <alignment horizontal="center" vertical="center"/>
    </xf>
    <xf numFmtId="3" fontId="54" fillId="26" borderId="19" xfId="0" applyNumberFormat="1" applyFont="1" applyFill="1" applyBorder="1" applyAlignment="1">
      <alignment horizontal="center" vertical="center"/>
    </xf>
    <xf numFmtId="174" fontId="69" fillId="0" borderId="0" xfId="0" applyNumberFormat="1" applyFont="1" applyBorder="1" applyAlignment="1">
      <alignment vertical="center"/>
    </xf>
    <xf numFmtId="171" fontId="78" fillId="26" borderId="23" xfId="551" applyNumberFormat="1" applyFont="1" applyFill="1" applyBorder="1" applyAlignment="1">
      <alignment horizontal="right" vertical="center" indent="1"/>
    </xf>
    <xf numFmtId="167" fontId="78" fillId="0" borderId="23" xfId="0" applyNumberFormat="1" applyFont="1" applyFill="1" applyBorder="1" applyAlignment="1">
      <alignment horizontal="right" vertical="center" indent="1"/>
    </xf>
    <xf numFmtId="171" fontId="78" fillId="0" borderId="23" xfId="0" applyNumberFormat="1" applyFont="1" applyFill="1" applyBorder="1" applyAlignment="1">
      <alignment horizontal="right" indent="1"/>
    </xf>
    <xf numFmtId="171" fontId="78" fillId="26" borderId="16" xfId="0" applyNumberFormat="1" applyFont="1" applyFill="1" applyBorder="1" applyAlignment="1">
      <alignment horizontal="right" indent="1"/>
    </xf>
    <xf numFmtId="17" fontId="76" fillId="26" borderId="19" xfId="0" applyNumberFormat="1" applyFont="1" applyFill="1" applyBorder="1" applyAlignment="1" applyProtection="1">
      <alignment horizontal="center" vertical="center"/>
    </xf>
    <xf numFmtId="3" fontId="77" fillId="26" borderId="0" xfId="0" applyNumberFormat="1" applyFont="1" applyFill="1" applyBorder="1" applyAlignment="1" applyProtection="1">
      <alignment horizontal="center" vertical="center"/>
    </xf>
    <xf numFmtId="3" fontId="76" fillId="26" borderId="19" xfId="0" applyNumberFormat="1" applyFont="1" applyFill="1" applyBorder="1" applyAlignment="1" applyProtection="1">
      <alignment horizontal="center" vertical="center"/>
    </xf>
    <xf numFmtId="17" fontId="76" fillId="26" borderId="14" xfId="0" applyNumberFormat="1" applyFont="1" applyFill="1" applyBorder="1" applyAlignment="1" applyProtection="1">
      <alignment horizontal="center" vertical="center"/>
    </xf>
    <xf numFmtId="3" fontId="77" fillId="26" borderId="11" xfId="0" applyNumberFormat="1" applyFont="1" applyFill="1" applyBorder="1" applyAlignment="1" applyProtection="1">
      <alignment horizontal="center" vertical="center"/>
    </xf>
    <xf numFmtId="3" fontId="76" fillId="26" borderId="14" xfId="0" applyNumberFormat="1" applyFont="1" applyFill="1" applyBorder="1" applyAlignment="1" applyProtection="1">
      <alignment horizontal="center" vertical="center"/>
    </xf>
    <xf numFmtId="190" fontId="51" fillId="26" borderId="19" xfId="336" applyNumberFormat="1" applyFont="1" applyFill="1" applyBorder="1" applyAlignment="1">
      <alignment horizontal="right" vertical="center"/>
    </xf>
    <xf numFmtId="190" fontId="51" fillId="26" borderId="14" xfId="336" applyNumberFormat="1" applyFont="1" applyFill="1" applyBorder="1" applyAlignment="1">
      <alignment horizontal="right" vertical="center"/>
    </xf>
    <xf numFmtId="43" fontId="0" fillId="26" borderId="0" xfId="0" applyNumberFormat="1" applyFill="1" applyAlignment="1"/>
    <xf numFmtId="174" fontId="64" fillId="26" borderId="17" xfId="0" applyNumberFormat="1" applyFont="1" applyFill="1" applyBorder="1" applyAlignment="1">
      <alignment horizontal="center" vertical="center" wrapText="1"/>
    </xf>
    <xf numFmtId="17" fontId="76" fillId="0" borderId="14" xfId="0" applyNumberFormat="1" applyFont="1" applyFill="1" applyBorder="1" applyAlignment="1">
      <alignment horizontal="center" vertical="center"/>
    </xf>
    <xf numFmtId="174" fontId="47" fillId="26" borderId="13" xfId="0" applyNumberFormat="1" applyFont="1" applyFill="1" applyBorder="1" applyAlignment="1">
      <alignment horizontal="center" vertical="center" wrapText="1"/>
    </xf>
    <xf numFmtId="2" fontId="76" fillId="0" borderId="19" xfId="328" applyNumberFormat="1" applyFont="1" applyFill="1" applyBorder="1" applyAlignment="1">
      <alignment horizontal="center"/>
    </xf>
    <xf numFmtId="167" fontId="61" fillId="26" borderId="24" xfId="394" applyNumberFormat="1" applyFont="1" applyFill="1" applyBorder="1" applyAlignment="1">
      <alignment horizontal="right"/>
    </xf>
    <xf numFmtId="174" fontId="61" fillId="26" borderId="12" xfId="0" applyNumberFormat="1" applyFont="1" applyFill="1" applyBorder="1" applyAlignment="1">
      <alignment horizontal="center" vertical="center" wrapText="1"/>
    </xf>
    <xf numFmtId="167" fontId="50" fillId="0" borderId="0" xfId="394" applyNumberFormat="1" applyFont="1" applyFill="1" applyBorder="1" applyAlignment="1">
      <alignment horizontal="right"/>
    </xf>
    <xf numFmtId="167" fontId="50" fillId="26" borderId="24" xfId="394" applyNumberFormat="1" applyFont="1" applyFill="1" applyBorder="1" applyAlignment="1">
      <alignment horizontal="right"/>
    </xf>
    <xf numFmtId="167" fontId="50" fillId="0" borderId="24" xfId="394" applyNumberFormat="1" applyFont="1" applyFill="1" applyBorder="1" applyAlignment="1">
      <alignment horizontal="right"/>
    </xf>
    <xf numFmtId="167" fontId="50" fillId="0" borderId="22" xfId="394" applyNumberFormat="1" applyFont="1" applyFill="1" applyBorder="1" applyAlignment="1">
      <alignment horizontal="right"/>
    </xf>
    <xf numFmtId="49" fontId="61" fillId="26" borderId="19" xfId="394" applyNumberFormat="1" applyFont="1" applyFill="1" applyBorder="1" applyAlignment="1">
      <alignment horizontal="center"/>
    </xf>
    <xf numFmtId="49" fontId="61" fillId="26" borderId="14" xfId="394" applyNumberFormat="1" applyFont="1" applyFill="1" applyBorder="1" applyAlignment="1">
      <alignment horizontal="center"/>
    </xf>
    <xf numFmtId="174" fontId="0" fillId="0" borderId="0" xfId="0" applyAlignment="1">
      <alignment horizontal="center"/>
    </xf>
    <xf numFmtId="174" fontId="0" fillId="0" borderId="0" xfId="0" applyAlignment="1">
      <alignment horizontal="center"/>
    </xf>
    <xf numFmtId="0" fontId="97" fillId="0" borderId="0" xfId="626" applyFont="1" applyFill="1" applyBorder="1" applyAlignment="1">
      <alignment horizontal="center" vertical="center"/>
    </xf>
    <xf numFmtId="0" fontId="97" fillId="0" borderId="20" xfId="626" applyFont="1" applyFill="1" applyBorder="1" applyAlignment="1">
      <alignment horizontal="center" vertical="center"/>
    </xf>
    <xf numFmtId="3" fontId="97" fillId="0" borderId="21" xfId="626" applyNumberFormat="1" applyFont="1" applyFill="1" applyBorder="1" applyAlignment="1">
      <alignment horizontal="center" vertical="center"/>
    </xf>
    <xf numFmtId="3" fontId="93" fillId="0" borderId="12" xfId="392" applyNumberFormat="1" applyFont="1" applyFill="1" applyBorder="1" applyAlignment="1">
      <alignment horizontal="center" vertical="center"/>
    </xf>
    <xf numFmtId="3" fontId="93" fillId="0" borderId="25" xfId="392" applyNumberFormat="1" applyFont="1" applyFill="1" applyBorder="1" applyAlignment="1">
      <alignment horizontal="center" vertical="center"/>
    </xf>
    <xf numFmtId="3" fontId="97" fillId="0" borderId="20" xfId="626" applyNumberFormat="1" applyFont="1" applyFill="1" applyBorder="1" applyAlignment="1">
      <alignment horizontal="center" vertical="center"/>
    </xf>
    <xf numFmtId="3" fontId="93" fillId="0" borderId="24" xfId="392" applyNumberFormat="1" applyFont="1" applyFill="1" applyBorder="1" applyAlignment="1">
      <alignment horizontal="center" vertical="center"/>
    </xf>
    <xf numFmtId="3" fontId="97" fillId="26" borderId="20" xfId="626" applyNumberFormat="1" applyFont="1" applyFill="1" applyBorder="1" applyAlignment="1">
      <alignment horizontal="center" vertical="center"/>
    </xf>
    <xf numFmtId="3" fontId="93" fillId="26" borderId="24" xfId="392" applyNumberFormat="1" applyFont="1" applyFill="1" applyBorder="1" applyAlignment="1">
      <alignment horizontal="center" vertical="center"/>
    </xf>
    <xf numFmtId="3" fontId="97" fillId="26" borderId="18" xfId="626" applyNumberFormat="1" applyFont="1" applyFill="1" applyBorder="1" applyAlignment="1">
      <alignment horizontal="center" vertical="center"/>
    </xf>
    <xf numFmtId="3" fontId="93" fillId="26" borderId="22" xfId="392" applyNumberFormat="1" applyFont="1" applyFill="1" applyBorder="1" applyAlignment="1">
      <alignment horizontal="center" vertical="center"/>
    </xf>
    <xf numFmtId="171" fontId="97" fillId="0" borderId="21" xfId="392" applyNumberFormat="1" applyFont="1" applyFill="1" applyBorder="1" applyAlignment="1">
      <alignment horizontal="center" vertical="center"/>
    </xf>
    <xf numFmtId="171" fontId="97" fillId="0" borderId="25" xfId="392" applyNumberFormat="1" applyFont="1" applyFill="1" applyBorder="1" applyAlignment="1">
      <alignment horizontal="center" vertical="center"/>
    </xf>
    <xf numFmtId="167" fontId="97" fillId="0" borderId="17" xfId="323" applyNumberFormat="1" applyFont="1" applyFill="1" applyBorder="1" applyAlignment="1">
      <alignment horizontal="center" vertical="center"/>
    </xf>
    <xf numFmtId="167" fontId="97" fillId="0" borderId="19" xfId="323" applyNumberFormat="1" applyFont="1" applyFill="1" applyBorder="1" applyAlignment="1">
      <alignment horizontal="center" vertical="center"/>
    </xf>
    <xf numFmtId="167" fontId="97" fillId="0" borderId="14" xfId="323" applyNumberFormat="1" applyFont="1" applyFill="1" applyBorder="1" applyAlignment="1">
      <alignment horizontal="center" vertical="center"/>
    </xf>
    <xf numFmtId="167" fontId="93" fillId="0" borderId="21" xfId="323" applyNumberFormat="1" applyFont="1" applyFill="1" applyBorder="1" applyAlignment="1">
      <alignment horizontal="center" vertical="center"/>
    </xf>
    <xf numFmtId="167" fontId="93" fillId="0" borderId="25" xfId="323" applyNumberFormat="1" applyFont="1" applyFill="1" applyBorder="1" applyAlignment="1">
      <alignment horizontal="center" vertical="center"/>
    </xf>
    <xf numFmtId="167" fontId="93" fillId="0" borderId="24" xfId="323" applyNumberFormat="1" applyFont="1" applyFill="1" applyBorder="1" applyAlignment="1">
      <alignment horizontal="center" vertical="center"/>
    </xf>
    <xf numFmtId="167" fontId="93" fillId="26" borderId="24" xfId="323" applyNumberFormat="1" applyFont="1" applyFill="1" applyBorder="1" applyAlignment="1">
      <alignment horizontal="center" vertical="center"/>
    </xf>
    <xf numFmtId="167" fontId="93" fillId="26" borderId="22" xfId="323" applyNumberFormat="1" applyFont="1" applyFill="1" applyBorder="1" applyAlignment="1">
      <alignment horizontal="center" vertical="center"/>
    </xf>
    <xf numFmtId="171" fontId="97" fillId="0" borderId="12" xfId="626" applyNumberFormat="1" applyFont="1" applyFill="1" applyBorder="1" applyAlignment="1">
      <alignment horizontal="center" vertical="center"/>
    </xf>
    <xf numFmtId="10" fontId="97" fillId="0" borderId="12" xfId="626" applyNumberFormat="1" applyFont="1" applyFill="1" applyBorder="1" applyAlignment="1">
      <alignment horizontal="center" vertical="center"/>
    </xf>
    <xf numFmtId="10" fontId="97" fillId="0" borderId="25" xfId="626" applyNumberFormat="1" applyFont="1" applyFill="1" applyBorder="1" applyAlignment="1">
      <alignment horizontal="center" vertical="center"/>
    </xf>
    <xf numFmtId="9" fontId="47" fillId="26" borderId="19" xfId="0" applyNumberFormat="1" applyFont="1" applyFill="1" applyBorder="1" applyAlignment="1">
      <alignment horizontal="center" vertical="center"/>
    </xf>
    <xf numFmtId="43" fontId="50" fillId="0" borderId="20" xfId="323" applyFont="1" applyFill="1" applyBorder="1" applyAlignment="1">
      <alignment horizontal="center"/>
    </xf>
    <xf numFmtId="43" fontId="76" fillId="26" borderId="19" xfId="336" applyFont="1" applyFill="1" applyBorder="1" applyAlignment="1">
      <alignment horizontal="center" vertical="center"/>
    </xf>
    <xf numFmtId="43" fontId="76" fillId="26" borderId="14" xfId="336" applyFont="1" applyFill="1" applyBorder="1" applyAlignment="1">
      <alignment horizontal="center" vertical="center"/>
    </xf>
    <xf numFmtId="43" fontId="76" fillId="26" borderId="17" xfId="0" applyNumberFormat="1" applyFont="1" applyFill="1" applyBorder="1" applyAlignment="1">
      <alignment horizontal="center" vertical="center" wrapText="1"/>
    </xf>
    <xf numFmtId="174" fontId="76" fillId="26" borderId="18" xfId="0" applyNumberFormat="1" applyFont="1" applyFill="1" applyBorder="1" applyAlignment="1">
      <alignment horizontal="center" vertical="center"/>
    </xf>
    <xf numFmtId="167" fontId="64" fillId="26" borderId="12" xfId="0" applyNumberFormat="1" applyFont="1" applyFill="1" applyBorder="1" applyAlignment="1">
      <alignment horizontal="center" vertical="center" wrapText="1"/>
    </xf>
    <xf numFmtId="167" fontId="64" fillId="26" borderId="0" xfId="0" applyNumberFormat="1" applyFont="1" applyFill="1" applyBorder="1" applyAlignment="1">
      <alignment horizontal="center" vertical="center" wrapText="1"/>
    </xf>
    <xf numFmtId="167" fontId="64" fillId="26" borderId="18" xfId="0" applyNumberFormat="1" applyFont="1" applyFill="1" applyBorder="1" applyAlignment="1">
      <alignment horizontal="center" vertical="center" wrapText="1"/>
    </xf>
    <xf numFmtId="167" fontId="64" fillId="26" borderId="11" xfId="0" applyNumberFormat="1" applyFont="1" applyFill="1" applyBorder="1" applyAlignment="1">
      <alignment horizontal="center" vertical="center" wrapText="1"/>
    </xf>
    <xf numFmtId="167" fontId="48" fillId="26" borderId="24" xfId="323" applyNumberFormat="1" applyFont="1" applyFill="1" applyBorder="1" applyAlignment="1">
      <alignment horizontal="center" vertical="center"/>
    </xf>
    <xf numFmtId="167" fontId="96" fillId="26" borderId="17" xfId="0" applyNumberFormat="1" applyFont="1" applyFill="1" applyBorder="1" applyAlignment="1">
      <alignment horizontal="center" vertical="center" wrapText="1"/>
    </xf>
    <xf numFmtId="10" fontId="96" fillId="26" borderId="20" xfId="0" applyNumberFormat="1" applyFont="1" applyFill="1" applyBorder="1" applyAlignment="1">
      <alignment vertical="center"/>
    </xf>
    <xf numFmtId="10" fontId="96" fillId="26" borderId="18" xfId="0" applyNumberFormat="1" applyFont="1" applyFill="1" applyBorder="1" applyAlignment="1">
      <alignment vertical="center"/>
    </xf>
    <xf numFmtId="10" fontId="47" fillId="26" borderId="20" xfId="323" applyNumberFormat="1" applyFont="1" applyFill="1" applyBorder="1"/>
    <xf numFmtId="0" fontId="62" fillId="26" borderId="0" xfId="323" applyNumberFormat="1" applyFont="1" applyFill="1" applyBorder="1" applyAlignment="1">
      <alignment horizontal="center" vertical="center"/>
    </xf>
    <xf numFmtId="167" fontId="47" fillId="26" borderId="19" xfId="0" applyNumberFormat="1" applyFont="1" applyFill="1" applyBorder="1" applyAlignment="1">
      <alignment horizontal="center" vertical="center" wrapText="1"/>
    </xf>
    <xf numFmtId="174" fontId="74" fillId="0" borderId="0" xfId="0" applyFont="1" applyAlignment="1">
      <alignment horizontal="center"/>
    </xf>
    <xf numFmtId="174" fontId="159" fillId="0" borderId="0" xfId="0" applyFont="1" applyFill="1" applyBorder="1" applyAlignment="1">
      <alignment horizontal="right" vertical="center" wrapText="1"/>
    </xf>
    <xf numFmtId="174" fontId="0" fillId="0" borderId="0" xfId="0" applyFont="1" applyBorder="1" applyAlignment="1">
      <alignment horizontal="right"/>
    </xf>
    <xf numFmtId="49" fontId="57" fillId="26" borderId="13" xfId="0" applyNumberFormat="1" applyFont="1" applyFill="1" applyBorder="1" applyAlignment="1">
      <alignment horizontal="center" vertical="center" wrapText="1"/>
    </xf>
    <xf numFmtId="40" fontId="64" fillId="26" borderId="13" xfId="323" applyNumberFormat="1" applyFont="1" applyFill="1" applyBorder="1" applyAlignment="1">
      <alignment horizontal="right" vertical="center"/>
    </xf>
    <xf numFmtId="43" fontId="50" fillId="0" borderId="19" xfId="323" applyFont="1" applyFill="1" applyBorder="1"/>
    <xf numFmtId="43" fontId="50" fillId="26" borderId="19" xfId="323" applyFont="1" applyFill="1" applyBorder="1"/>
    <xf numFmtId="43" fontId="50" fillId="26" borderId="14" xfId="323" applyFont="1" applyFill="1" applyBorder="1"/>
    <xf numFmtId="43" fontId="76" fillId="26" borderId="13" xfId="336" applyFont="1" applyFill="1" applyBorder="1" applyAlignment="1">
      <alignment horizontal="center" vertical="center" wrapText="1"/>
    </xf>
    <xf numFmtId="43" fontId="76" fillId="26" borderId="15" xfId="336" applyFont="1" applyFill="1" applyBorder="1" applyAlignment="1">
      <alignment horizontal="center" vertical="center" wrapText="1"/>
    </xf>
    <xf numFmtId="43" fontId="76" fillId="26" borderId="23" xfId="336" applyFont="1" applyFill="1" applyBorder="1" applyAlignment="1">
      <alignment horizontal="center" vertical="center" wrapText="1"/>
    </xf>
    <xf numFmtId="167" fontId="77" fillId="26" borderId="12" xfId="323" applyNumberFormat="1" applyFont="1" applyFill="1" applyBorder="1" applyAlignment="1">
      <alignment vertical="center"/>
    </xf>
    <xf numFmtId="167" fontId="77" fillId="26" borderId="0" xfId="394" applyNumberFormat="1" applyFont="1" applyFill="1" applyBorder="1" applyAlignment="1">
      <alignment vertical="center"/>
    </xf>
    <xf numFmtId="167" fontId="77" fillId="0" borderId="0" xfId="394" applyNumberFormat="1" applyFont="1" applyFill="1" applyBorder="1" applyAlignment="1">
      <alignment vertical="center"/>
    </xf>
    <xf numFmtId="167" fontId="59" fillId="26" borderId="19" xfId="361" applyNumberFormat="1" applyFont="1" applyFill="1" applyBorder="1" applyAlignment="1">
      <alignment horizontal="left" vertical="center"/>
    </xf>
    <xf numFmtId="171" fontId="59" fillId="26" borderId="19" xfId="551" applyNumberFormat="1" applyFont="1" applyFill="1" applyBorder="1" applyAlignment="1">
      <alignment horizontal="right" vertical="center"/>
    </xf>
    <xf numFmtId="0" fontId="97" fillId="0" borderId="12" xfId="626" applyFont="1" applyFill="1" applyBorder="1" applyAlignment="1">
      <alignment horizontal="center" vertical="center" wrapText="1"/>
    </xf>
    <xf numFmtId="0" fontId="97" fillId="0" borderId="21" xfId="626" applyFont="1" applyFill="1" applyBorder="1" applyAlignment="1">
      <alignment horizontal="center" vertical="center" wrapText="1"/>
    </xf>
    <xf numFmtId="0" fontId="97" fillId="0" borderId="25" xfId="626" applyFont="1" applyFill="1" applyBorder="1" applyAlignment="1">
      <alignment horizontal="center" vertical="center" wrapText="1"/>
    </xf>
    <xf numFmtId="169" fontId="64" fillId="26" borderId="23" xfId="323" applyNumberFormat="1" applyFont="1" applyFill="1" applyBorder="1" applyAlignment="1">
      <alignment vertical="center"/>
    </xf>
    <xf numFmtId="169" fontId="48" fillId="26" borderId="0" xfId="323" applyNumberFormat="1" applyFont="1" applyFill="1" applyBorder="1" applyAlignment="1">
      <alignment vertical="center"/>
    </xf>
    <xf numFmtId="10" fontId="64" fillId="26" borderId="19" xfId="448" applyNumberFormat="1" applyFont="1" applyFill="1" applyBorder="1" applyAlignment="1">
      <alignment horizontal="center" vertical="center"/>
    </xf>
    <xf numFmtId="10" fontId="64" fillId="26" borderId="11" xfId="551" applyNumberFormat="1" applyFont="1" applyFill="1" applyBorder="1" applyAlignment="1">
      <alignment horizontal="right" vertical="center"/>
    </xf>
    <xf numFmtId="171" fontId="76" fillId="26" borderId="23" xfId="551" applyNumberFormat="1" applyFont="1" applyFill="1" applyBorder="1" applyAlignment="1">
      <alignment vertical="center"/>
    </xf>
    <xf numFmtId="171" fontId="76" fillId="26" borderId="16" xfId="551" applyNumberFormat="1" applyFont="1" applyFill="1" applyBorder="1" applyAlignment="1">
      <alignment vertical="center"/>
    </xf>
    <xf numFmtId="174" fontId="141" fillId="0" borderId="0" xfId="0" applyFont="1"/>
    <xf numFmtId="9" fontId="76" fillId="26" borderId="13" xfId="551" applyNumberFormat="1" applyFont="1" applyFill="1" applyBorder="1" applyAlignment="1">
      <alignment horizontal="right" vertical="center"/>
    </xf>
    <xf numFmtId="0" fontId="0" fillId="0" borderId="0" xfId="919" applyFont="1" applyBorder="1" applyAlignment="1">
      <alignment horizontal="center" vertical="center"/>
    </xf>
    <xf numFmtId="0" fontId="42" fillId="0" borderId="0" xfId="919" applyAlignment="1">
      <alignment horizontal="center" vertical="center"/>
    </xf>
    <xf numFmtId="171" fontId="50" fillId="26" borderId="0" xfId="551" applyNumberFormat="1" applyFont="1" applyFill="1" applyBorder="1" applyAlignment="1">
      <alignment vertical="center"/>
    </xf>
    <xf numFmtId="167" fontId="0" fillId="0" borderId="0" xfId="919" applyNumberFormat="1" applyFont="1"/>
    <xf numFmtId="17" fontId="76" fillId="26" borderId="13" xfId="323" applyNumberFormat="1" applyFont="1" applyFill="1" applyBorder="1" applyAlignment="1">
      <alignment horizontal="center" vertical="center"/>
    </xf>
    <xf numFmtId="0" fontId="63" fillId="0" borderId="0" xfId="743" applyFont="1" applyBorder="1" applyAlignment="1">
      <alignment horizontal="center" wrapText="1"/>
    </xf>
    <xf numFmtId="43" fontId="96" fillId="26" borderId="13" xfId="0" applyNumberFormat="1" applyFont="1" applyFill="1" applyBorder="1" applyAlignment="1">
      <alignment horizontal="center" vertical="center"/>
    </xf>
    <xf numFmtId="43" fontId="48" fillId="26" borderId="20" xfId="0" applyNumberFormat="1" applyFont="1" applyFill="1" applyBorder="1" applyAlignment="1">
      <alignment horizontal="center" vertical="center"/>
    </xf>
    <xf numFmtId="43" fontId="64" fillId="26" borderId="21" xfId="0" applyNumberFormat="1" applyFont="1" applyFill="1" applyBorder="1" applyAlignment="1">
      <alignment horizontal="center" vertical="center"/>
    </xf>
    <xf numFmtId="171" fontId="64" fillId="26" borderId="19" xfId="551" applyNumberFormat="1" applyFont="1" applyFill="1" applyBorder="1" applyAlignment="1">
      <alignment horizontal="center" vertical="center"/>
    </xf>
    <xf numFmtId="43" fontId="64" fillId="26" borderId="20" xfId="0" applyNumberFormat="1" applyFont="1" applyFill="1" applyBorder="1" applyAlignment="1">
      <alignment horizontal="center" vertical="center"/>
    </xf>
    <xf numFmtId="0" fontId="61" fillId="26" borderId="19" xfId="1101" applyFont="1" applyFill="1" applyBorder="1" applyAlignment="1">
      <alignment vertical="center"/>
    </xf>
    <xf numFmtId="0" fontId="61" fillId="26" borderId="13" xfId="1101" applyFont="1" applyFill="1" applyBorder="1" applyAlignment="1">
      <alignment vertical="center"/>
    </xf>
    <xf numFmtId="43" fontId="61" fillId="26" borderId="23" xfId="1101" applyNumberFormat="1" applyFont="1" applyFill="1" applyBorder="1" applyAlignment="1">
      <alignment vertical="center"/>
    </xf>
    <xf numFmtId="43" fontId="61" fillId="26" borderId="13" xfId="579" applyNumberFormat="1" applyFont="1" applyFill="1" applyBorder="1" applyAlignment="1">
      <alignment horizontal="center" vertical="center"/>
    </xf>
    <xf numFmtId="174" fontId="51" fillId="0" borderId="0" xfId="1094" applyNumberFormat="1" applyFont="1" applyFill="1" applyBorder="1" applyAlignment="1">
      <alignment horizontal="center" vertical="center" wrapText="1"/>
    </xf>
    <xf numFmtId="3" fontId="106" fillId="26" borderId="11" xfId="0" applyNumberFormat="1" applyFont="1" applyFill="1" applyBorder="1" applyAlignment="1">
      <alignment horizontal="center" vertical="center"/>
    </xf>
    <xf numFmtId="1" fontId="64" fillId="26" borderId="15" xfId="347" applyNumberFormat="1" applyFont="1" applyFill="1" applyBorder="1" applyAlignment="1">
      <alignment horizontal="center" vertical="center"/>
    </xf>
    <xf numFmtId="4" fontId="64" fillId="26" borderId="16" xfId="0" applyNumberFormat="1" applyFont="1" applyFill="1" applyBorder="1" applyAlignment="1">
      <alignment horizontal="right" vertical="center"/>
    </xf>
    <xf numFmtId="171" fontId="47" fillId="26" borderId="14" xfId="0" applyNumberFormat="1" applyFont="1" applyFill="1" applyBorder="1" applyAlignment="1">
      <alignment horizontal="center" vertical="center"/>
    </xf>
    <xf numFmtId="9" fontId="47" fillId="26" borderId="14" xfId="0" applyNumberFormat="1" applyFont="1" applyFill="1" applyBorder="1" applyAlignment="1">
      <alignment horizontal="center" vertical="center"/>
    </xf>
    <xf numFmtId="194" fontId="76" fillId="0" borderId="0" xfId="551" applyNumberFormat="1" applyFont="1" applyFill="1" applyBorder="1" applyAlignment="1">
      <alignment horizontal="right" vertical="center"/>
    </xf>
    <xf numFmtId="200" fontId="59" fillId="0" borderId="0" xfId="336" applyNumberFormat="1" applyFont="1" applyFill="1" applyBorder="1" applyAlignment="1">
      <alignment horizontal="center" vertical="center"/>
    </xf>
    <xf numFmtId="3" fontId="68" fillId="0" borderId="20" xfId="0" applyNumberFormat="1" applyFont="1" applyFill="1" applyBorder="1" applyAlignment="1">
      <alignment horizontal="center" vertical="center"/>
    </xf>
    <xf numFmtId="41" fontId="78" fillId="0" borderId="20" xfId="328" applyNumberFormat="1" applyFont="1" applyFill="1" applyBorder="1" applyAlignment="1">
      <alignment horizontal="right" vertical="center" wrapText="1"/>
    </xf>
    <xf numFmtId="9" fontId="78" fillId="0" borderId="0" xfId="551" applyFont="1" applyFill="1" applyBorder="1" applyAlignment="1">
      <alignment horizontal="right" vertical="center" wrapText="1"/>
    </xf>
    <xf numFmtId="41" fontId="78" fillId="0" borderId="24" xfId="551" applyNumberFormat="1" applyFont="1" applyFill="1" applyBorder="1" applyAlignment="1">
      <alignment horizontal="right" vertical="center" wrapText="1"/>
    </xf>
    <xf numFmtId="10" fontId="78" fillId="0" borderId="20" xfId="328" applyNumberFormat="1" applyFont="1" applyFill="1" applyBorder="1" applyAlignment="1">
      <alignment horizontal="right" vertical="center" wrapText="1"/>
    </xf>
    <xf numFmtId="10" fontId="78" fillId="0" borderId="0" xfId="328" applyNumberFormat="1" applyFont="1" applyFill="1" applyBorder="1" applyAlignment="1">
      <alignment horizontal="right" vertical="center" wrapText="1"/>
    </xf>
    <xf numFmtId="49" fontId="54" fillId="26" borderId="18" xfId="0" applyNumberFormat="1" applyFont="1" applyFill="1" applyBorder="1" applyAlignment="1">
      <alignment horizontal="center" vertical="center"/>
    </xf>
    <xf numFmtId="3" fontId="54" fillId="26" borderId="14" xfId="0" applyNumberFormat="1" applyFont="1" applyFill="1" applyBorder="1" applyAlignment="1">
      <alignment horizontal="center" vertical="center"/>
    </xf>
    <xf numFmtId="43" fontId="64" fillId="0" borderId="23" xfId="0" applyNumberFormat="1" applyFont="1" applyFill="1" applyBorder="1" applyAlignment="1">
      <alignment horizontal="center" vertical="center" wrapText="1"/>
    </xf>
    <xf numFmtId="41" fontId="81" fillId="26" borderId="21" xfId="394" applyNumberFormat="1" applyFont="1" applyFill="1" applyBorder="1" applyAlignment="1">
      <alignment horizontal="center" vertical="center"/>
    </xf>
    <xf numFmtId="3" fontId="81" fillId="26" borderId="12" xfId="328" applyNumberFormat="1" applyFont="1" applyFill="1" applyBorder="1" applyAlignment="1">
      <alignment horizontal="center" vertical="center"/>
    </xf>
    <xf numFmtId="43" fontId="81" fillId="26" borderId="12" xfId="336" applyNumberFormat="1" applyFont="1" applyFill="1" applyBorder="1" applyAlignment="1">
      <alignment horizontal="center" vertical="center"/>
    </xf>
    <xf numFmtId="41" fontId="81" fillId="26" borderId="20" xfId="328" applyNumberFormat="1" applyFont="1" applyFill="1" applyBorder="1" applyAlignment="1">
      <alignment horizontal="center" vertical="center"/>
    </xf>
    <xf numFmtId="3" fontId="81" fillId="26" borderId="0" xfId="328" applyNumberFormat="1" applyFont="1" applyFill="1" applyBorder="1" applyAlignment="1">
      <alignment horizontal="center" vertical="center"/>
    </xf>
    <xf numFmtId="43" fontId="81" fillId="26" borderId="0" xfId="336" applyNumberFormat="1" applyFont="1" applyFill="1" applyBorder="1" applyAlignment="1">
      <alignment horizontal="center" vertical="center"/>
    </xf>
    <xf numFmtId="3" fontId="81" fillId="26" borderId="20" xfId="328" applyNumberFormat="1" applyFont="1" applyFill="1" applyBorder="1" applyAlignment="1">
      <alignment horizontal="center" vertical="center"/>
    </xf>
    <xf numFmtId="171" fontId="76" fillId="26" borderId="0" xfId="328" applyNumberFormat="1" applyFont="1" applyFill="1" applyBorder="1" applyAlignment="1">
      <alignment horizontal="center" vertical="center"/>
    </xf>
    <xf numFmtId="167" fontId="77" fillId="26" borderId="0" xfId="919" applyNumberFormat="1" applyFont="1" applyFill="1" applyBorder="1" applyAlignment="1">
      <alignment horizontal="right" vertical="center"/>
    </xf>
    <xf numFmtId="167" fontId="77" fillId="26" borderId="0" xfId="323" applyNumberFormat="1" applyFont="1" applyFill="1" applyBorder="1" applyAlignment="1">
      <alignment horizontal="right" vertical="center"/>
    </xf>
    <xf numFmtId="174" fontId="46" fillId="0" borderId="17" xfId="0" applyFont="1" applyBorder="1" applyAlignment="1">
      <alignment horizontal="right" vertical="top"/>
    </xf>
    <xf numFmtId="174" fontId="46" fillId="0" borderId="13" xfId="0" applyFont="1" applyBorder="1" applyAlignment="1">
      <alignment horizontal="right" vertical="top"/>
    </xf>
    <xf numFmtId="41" fontId="46" fillId="0" borderId="13" xfId="0" applyNumberFormat="1" applyFont="1" applyBorder="1" applyAlignment="1">
      <alignment horizontal="right" vertical="center"/>
    </xf>
    <xf numFmtId="183" fontId="0" fillId="0" borderId="0" xfId="0" applyNumberFormat="1" applyAlignment="1">
      <alignment horizontal="right"/>
    </xf>
    <xf numFmtId="189" fontId="0" fillId="0" borderId="0" xfId="0" applyNumberFormat="1" applyAlignment="1">
      <alignment horizontal="right" vertical="center"/>
    </xf>
    <xf numFmtId="43" fontId="54" fillId="26" borderId="20" xfId="328" applyNumberFormat="1" applyFont="1" applyFill="1" applyBorder="1" applyAlignment="1">
      <alignment horizontal="right" vertical="center" wrapText="1"/>
    </xf>
    <xf numFmtId="171" fontId="54" fillId="26" borderId="0" xfId="328" applyNumberFormat="1" applyFont="1" applyFill="1" applyBorder="1" applyAlignment="1">
      <alignment horizontal="right" vertical="center" wrapText="1"/>
    </xf>
    <xf numFmtId="43" fontId="54" fillId="26" borderId="0" xfId="336" applyNumberFormat="1" applyFont="1" applyFill="1" applyBorder="1" applyAlignment="1">
      <alignment horizontal="right" vertical="center"/>
    </xf>
    <xf numFmtId="43" fontId="54" fillId="26" borderId="24" xfId="336" applyNumberFormat="1" applyFont="1" applyFill="1" applyBorder="1" applyAlignment="1">
      <alignment horizontal="right" vertical="center"/>
    </xf>
    <xf numFmtId="171" fontId="54" fillId="26" borderId="20" xfId="328" applyNumberFormat="1" applyFont="1" applyFill="1" applyBorder="1" applyAlignment="1">
      <alignment horizontal="right" vertical="center" wrapText="1"/>
    </xf>
    <xf numFmtId="10" fontId="54" fillId="26" borderId="0" xfId="551" applyNumberFormat="1" applyFont="1" applyFill="1" applyBorder="1" applyAlignment="1">
      <alignment horizontal="right" vertical="center"/>
    </xf>
    <xf numFmtId="10" fontId="54" fillId="26" borderId="24" xfId="551" applyNumberFormat="1" applyFont="1" applyFill="1" applyBorder="1" applyAlignment="1">
      <alignment horizontal="right" vertical="center"/>
    </xf>
    <xf numFmtId="171" fontId="54" fillId="26" borderId="18" xfId="328" applyNumberFormat="1" applyFont="1" applyFill="1" applyBorder="1" applyAlignment="1">
      <alignment horizontal="right" vertical="center" wrapText="1"/>
    </xf>
    <xf numFmtId="171" fontId="54" fillId="26" borderId="11" xfId="328" applyNumberFormat="1" applyFont="1" applyFill="1" applyBorder="1" applyAlignment="1">
      <alignment horizontal="right" vertical="center" wrapText="1"/>
    </xf>
    <xf numFmtId="10" fontId="54" fillId="26" borderId="22" xfId="551" applyNumberFormat="1" applyFont="1" applyFill="1" applyBorder="1" applyAlignment="1">
      <alignment horizontal="right" vertical="center"/>
    </xf>
    <xf numFmtId="174" fontId="76" fillId="0" borderId="0" xfId="347" applyFont="1" applyAlignment="1">
      <alignment vertical="center"/>
    </xf>
    <xf numFmtId="174" fontId="76" fillId="0" borderId="0" xfId="347" applyFont="1" applyBorder="1" applyAlignment="1">
      <alignment vertical="center"/>
    </xf>
    <xf numFmtId="174" fontId="64" fillId="0" borderId="0" xfId="347" applyFont="1" applyBorder="1" applyAlignment="1">
      <alignment vertical="center"/>
    </xf>
    <xf numFmtId="174" fontId="46" fillId="0" borderId="0" xfId="0" applyFont="1" applyAlignment="1">
      <alignment vertical="center"/>
    </xf>
    <xf numFmtId="201" fontId="50" fillId="26" borderId="0" xfId="323" applyNumberFormat="1" applyFont="1" applyFill="1" applyBorder="1" applyAlignment="1">
      <alignment vertical="center"/>
    </xf>
    <xf numFmtId="43" fontId="50" fillId="26" borderId="0" xfId="323" applyFont="1" applyFill="1" applyBorder="1" applyAlignment="1">
      <alignment horizontal="left" vertical="center" indent="1"/>
    </xf>
    <xf numFmtId="182" fontId="62" fillId="0" borderId="0" xfId="1094" applyFont="1" applyFill="1" applyBorder="1" applyAlignment="1">
      <alignment vertical="top" wrapText="1"/>
    </xf>
    <xf numFmtId="2" fontId="76" fillId="26" borderId="19" xfId="551" applyNumberFormat="1" applyFont="1" applyFill="1" applyBorder="1" applyAlignment="1">
      <alignment horizontal="center" vertical="center"/>
    </xf>
    <xf numFmtId="174" fontId="46" fillId="26" borderId="13" xfId="0" applyFont="1" applyFill="1" applyBorder="1" applyAlignment="1">
      <alignment horizontal="center" vertical="center"/>
    </xf>
    <xf numFmtId="174" fontId="141" fillId="0" borderId="0" xfId="0" applyFont="1" applyAlignment="1">
      <alignment vertical="center"/>
    </xf>
    <xf numFmtId="0" fontId="42" fillId="26" borderId="0" xfId="919" applyFill="1"/>
    <xf numFmtId="49" fontId="47" fillId="26" borderId="14" xfId="0" applyNumberFormat="1" applyFont="1" applyFill="1" applyBorder="1" applyAlignment="1">
      <alignment horizontal="center" vertical="center"/>
    </xf>
    <xf numFmtId="171" fontId="76" fillId="26" borderId="11" xfId="328" applyNumberFormat="1" applyFont="1" applyFill="1" applyBorder="1" applyAlignment="1">
      <alignment horizontal="center" vertical="center"/>
    </xf>
    <xf numFmtId="2" fontId="76" fillId="26" borderId="14" xfId="551" applyNumberFormat="1" applyFont="1" applyFill="1" applyBorder="1" applyAlignment="1">
      <alignment horizontal="center" vertical="center"/>
    </xf>
    <xf numFmtId="174" fontId="76" fillId="26" borderId="25" xfId="0" applyNumberFormat="1" applyFont="1" applyFill="1" applyBorder="1" applyAlignment="1">
      <alignment horizontal="center" vertical="center" wrapText="1"/>
    </xf>
    <xf numFmtId="3" fontId="81" fillId="26" borderId="11" xfId="328" applyNumberFormat="1" applyFont="1" applyFill="1" applyBorder="1" applyAlignment="1">
      <alignment horizontal="center" vertical="center"/>
    </xf>
    <xf numFmtId="17" fontId="64" fillId="26" borderId="17" xfId="0" applyNumberFormat="1" applyFont="1" applyFill="1" applyBorder="1" applyAlignment="1">
      <alignment horizontal="center" vertical="center"/>
    </xf>
    <xf numFmtId="174" fontId="64" fillId="26" borderId="12" xfId="0" applyNumberFormat="1" applyFont="1" applyFill="1" applyBorder="1" applyAlignment="1">
      <alignment horizontal="center" vertical="center" wrapText="1"/>
    </xf>
    <xf numFmtId="2" fontId="76" fillId="0" borderId="25" xfId="328" applyNumberFormat="1" applyFont="1" applyFill="1" applyBorder="1" applyAlignment="1">
      <alignment horizontal="center" vertical="center"/>
    </xf>
    <xf numFmtId="2" fontId="76" fillId="0" borderId="24" xfId="328" applyNumberFormat="1" applyFont="1" applyFill="1" applyBorder="1" applyAlignment="1">
      <alignment horizontal="center" vertical="center"/>
    </xf>
    <xf numFmtId="2" fontId="76" fillId="0" borderId="22" xfId="328" applyNumberFormat="1" applyFont="1" applyFill="1" applyBorder="1" applyAlignment="1">
      <alignment horizontal="center" vertical="center"/>
    </xf>
    <xf numFmtId="174" fontId="64" fillId="26" borderId="25" xfId="0" applyNumberFormat="1" applyFont="1" applyFill="1" applyBorder="1" applyAlignment="1">
      <alignment horizontal="center" vertical="center" wrapText="1"/>
    </xf>
    <xf numFmtId="174" fontId="76" fillId="26" borderId="12" xfId="0" applyNumberFormat="1" applyFont="1" applyFill="1" applyBorder="1" applyAlignment="1">
      <alignment horizontal="center" vertical="center" wrapText="1"/>
    </xf>
    <xf numFmtId="2" fontId="76" fillId="26" borderId="25" xfId="328" applyNumberFormat="1" applyFont="1" applyFill="1" applyBorder="1" applyAlignment="1">
      <alignment horizontal="center" vertical="center"/>
    </xf>
    <xf numFmtId="10" fontId="76" fillId="0" borderId="17" xfId="551" applyNumberFormat="1" applyFont="1" applyFill="1" applyBorder="1" applyAlignment="1">
      <alignment horizontal="center"/>
    </xf>
    <xf numFmtId="10" fontId="76" fillId="0" borderId="19" xfId="551" applyNumberFormat="1" applyFont="1" applyFill="1" applyBorder="1" applyAlignment="1">
      <alignment horizontal="center"/>
    </xf>
    <xf numFmtId="10" fontId="76" fillId="0" borderId="14" xfId="551" applyNumberFormat="1" applyFont="1" applyFill="1" applyBorder="1" applyAlignment="1">
      <alignment horizontal="center"/>
    </xf>
    <xf numFmtId="181" fontId="102" fillId="26" borderId="15" xfId="0" applyNumberFormat="1" applyFont="1" applyFill="1" applyBorder="1" applyAlignment="1">
      <alignment horizontal="left" vertical="center" wrapText="1"/>
    </xf>
    <xf numFmtId="181" fontId="102" fillId="26" borderId="15" xfId="0" applyNumberFormat="1" applyFont="1" applyFill="1" applyBorder="1" applyAlignment="1">
      <alignment horizontal="center" vertical="center" wrapText="1"/>
    </xf>
    <xf numFmtId="43" fontId="98" fillId="26" borderId="20" xfId="607" applyFont="1" applyFill="1" applyBorder="1" applyAlignment="1">
      <alignment horizontal="center"/>
    </xf>
    <xf numFmtId="43" fontId="98" fillId="26" borderId="24" xfId="607" applyFont="1" applyFill="1" applyBorder="1" applyAlignment="1">
      <alignment horizontal="center"/>
    </xf>
    <xf numFmtId="0" fontId="76" fillId="26" borderId="13" xfId="919" applyFont="1" applyFill="1" applyBorder="1" applyAlignment="1">
      <alignment horizontal="right" vertical="center" wrapText="1"/>
    </xf>
    <xf numFmtId="167" fontId="76" fillId="26" borderId="19" xfId="323" applyNumberFormat="1" applyFont="1" applyFill="1" applyBorder="1" applyAlignment="1">
      <alignment horizontal="right" vertical="center"/>
    </xf>
    <xf numFmtId="167" fontId="76" fillId="26" borderId="23" xfId="919" applyNumberFormat="1" applyFont="1" applyFill="1" applyBorder="1" applyAlignment="1">
      <alignment horizontal="right" vertical="center"/>
    </xf>
    <xf numFmtId="167" fontId="76" fillId="26" borderId="13" xfId="323" applyNumberFormat="1" applyFont="1" applyFill="1" applyBorder="1" applyAlignment="1">
      <alignment horizontal="right" vertical="center"/>
    </xf>
    <xf numFmtId="0" fontId="78" fillId="26" borderId="13" xfId="919" applyFont="1" applyFill="1" applyBorder="1" applyAlignment="1">
      <alignment horizontal="right" vertical="center" wrapText="1"/>
    </xf>
    <xf numFmtId="49" fontId="47" fillId="0" borderId="18" xfId="0" applyNumberFormat="1" applyFont="1" applyFill="1" applyBorder="1" applyAlignment="1">
      <alignment horizontal="center" vertical="center"/>
    </xf>
    <xf numFmtId="3" fontId="76" fillId="0" borderId="18" xfId="328" applyNumberFormat="1" applyFont="1" applyFill="1" applyBorder="1" applyAlignment="1">
      <alignment horizontal="center"/>
    </xf>
    <xf numFmtId="2" fontId="76" fillId="0" borderId="14" xfId="328" applyNumberFormat="1" applyFont="1" applyFill="1" applyBorder="1" applyAlignment="1">
      <alignment horizontal="center"/>
    </xf>
    <xf numFmtId="3" fontId="76" fillId="0" borderId="11" xfId="328" applyNumberFormat="1" applyFont="1" applyFill="1" applyBorder="1" applyAlignment="1">
      <alignment horizontal="center"/>
    </xf>
    <xf numFmtId="3" fontId="77" fillId="0" borderId="18" xfId="328" applyNumberFormat="1" applyFont="1" applyFill="1" applyBorder="1" applyAlignment="1">
      <alignment horizontal="center"/>
    </xf>
    <xf numFmtId="3" fontId="77" fillId="0" borderId="11" xfId="328" applyNumberFormat="1" applyFont="1" applyFill="1" applyBorder="1" applyAlignment="1">
      <alignment horizontal="center"/>
    </xf>
    <xf numFmtId="3" fontId="76" fillId="0" borderId="11" xfId="328" applyNumberFormat="1" applyFont="1" applyFill="1" applyBorder="1" applyAlignment="1">
      <alignment horizontal="center" vertical="center"/>
    </xf>
    <xf numFmtId="174" fontId="0" fillId="0" borderId="0" xfId="0" applyFill="1" applyAlignment="1">
      <alignment horizontal="center" vertical="center"/>
    </xf>
    <xf numFmtId="174" fontId="79" fillId="0" borderId="0" xfId="0" applyFont="1" applyFill="1" applyBorder="1" applyAlignment="1">
      <alignment horizontal="center" vertical="center" wrapText="1"/>
    </xf>
    <xf numFmtId="3" fontId="78" fillId="26" borderId="19" xfId="0" applyNumberFormat="1" applyFont="1" applyFill="1" applyBorder="1" applyAlignment="1" applyProtection="1">
      <alignment horizontal="right"/>
    </xf>
    <xf numFmtId="167" fontId="78" fillId="26" borderId="13" xfId="0" applyNumberFormat="1" applyFont="1" applyFill="1" applyBorder="1" applyAlignment="1">
      <alignment horizontal="right" vertical="center"/>
    </xf>
    <xf numFmtId="17" fontId="76" fillId="26" borderId="20" xfId="0" applyNumberFormat="1" applyFont="1" applyFill="1" applyBorder="1" applyAlignment="1">
      <alignment horizontal="center" vertical="center"/>
    </xf>
    <xf numFmtId="17" fontId="76" fillId="26" borderId="18" xfId="0" applyNumberFormat="1" applyFont="1" applyFill="1" applyBorder="1" applyAlignment="1">
      <alignment horizontal="center" vertical="center"/>
    </xf>
    <xf numFmtId="4" fontId="77" fillId="26" borderId="11" xfId="323" applyNumberFormat="1" applyFont="1" applyFill="1" applyBorder="1" applyAlignment="1">
      <alignment horizontal="center"/>
    </xf>
    <xf numFmtId="4" fontId="76" fillId="26" borderId="14" xfId="323" applyNumberFormat="1" applyFont="1" applyFill="1" applyBorder="1" applyAlignment="1">
      <alignment horizontal="center"/>
    </xf>
    <xf numFmtId="43" fontId="77" fillId="26" borderId="11" xfId="323" applyNumberFormat="1" applyFont="1" applyFill="1" applyBorder="1" applyAlignment="1"/>
    <xf numFmtId="0" fontId="64" fillId="26" borderId="23" xfId="579" applyFont="1" applyFill="1" applyBorder="1" applyAlignment="1">
      <alignment horizontal="center" vertical="center"/>
    </xf>
    <xf numFmtId="174" fontId="76" fillId="26" borderId="17" xfId="0" applyNumberFormat="1" applyFont="1" applyFill="1" applyBorder="1" applyAlignment="1">
      <alignment horizontal="center" vertical="center" wrapText="1"/>
    </xf>
    <xf numFmtId="17" fontId="76" fillId="26" borderId="17" xfId="0" applyNumberFormat="1" applyFont="1" applyFill="1" applyBorder="1" applyAlignment="1">
      <alignment horizontal="center" vertical="center"/>
    </xf>
    <xf numFmtId="17" fontId="76" fillId="26" borderId="14" xfId="0" applyNumberFormat="1" applyFont="1" applyFill="1" applyBorder="1" applyAlignment="1">
      <alignment horizontal="center" vertical="center"/>
    </xf>
    <xf numFmtId="41" fontId="59" fillId="26" borderId="20" xfId="336" applyNumberFormat="1" applyFont="1" applyFill="1" applyBorder="1" applyAlignment="1">
      <alignment horizontal="center" vertical="center"/>
    </xf>
    <xf numFmtId="41" fontId="59" fillId="26" borderId="0" xfId="336" applyNumberFormat="1" applyFont="1" applyFill="1" applyBorder="1" applyAlignment="1">
      <alignment horizontal="center" vertical="center"/>
    </xf>
    <xf numFmtId="10" fontId="78" fillId="26" borderId="20" xfId="328" applyNumberFormat="1" applyFont="1" applyFill="1" applyBorder="1" applyAlignment="1">
      <alignment horizontal="right" vertical="center" wrapText="1"/>
    </xf>
    <xf numFmtId="10" fontId="78" fillId="26" borderId="0" xfId="328" applyNumberFormat="1" applyFont="1" applyFill="1" applyBorder="1" applyAlignment="1">
      <alignment horizontal="right" vertical="center" wrapText="1"/>
    </xf>
    <xf numFmtId="10" fontId="78" fillId="26" borderId="18" xfId="328" applyNumberFormat="1" applyFont="1" applyFill="1" applyBorder="1" applyAlignment="1">
      <alignment horizontal="right" vertical="center" wrapText="1"/>
    </xf>
    <xf numFmtId="10" fontId="78" fillId="26" borderId="11" xfId="328" applyNumberFormat="1" applyFont="1" applyFill="1" applyBorder="1" applyAlignment="1">
      <alignment horizontal="right" vertical="center" wrapText="1"/>
    </xf>
    <xf numFmtId="3" fontId="76" fillId="0" borderId="0" xfId="328" applyNumberFormat="1" applyFont="1" applyFill="1" applyBorder="1" applyAlignment="1">
      <alignment horizontal="center" vertical="center"/>
    </xf>
    <xf numFmtId="3" fontId="76" fillId="0" borderId="19" xfId="328" applyNumberFormat="1" applyFont="1" applyFill="1" applyBorder="1" applyAlignment="1">
      <alignment horizontal="center" vertical="center"/>
    </xf>
    <xf numFmtId="167" fontId="48" fillId="26" borderId="11" xfId="394" applyNumberFormat="1" applyFont="1" applyFill="1" applyBorder="1" applyAlignment="1"/>
    <xf numFmtId="167" fontId="64" fillId="26" borderId="14" xfId="323" applyNumberFormat="1" applyFont="1" applyFill="1" applyBorder="1" applyAlignment="1">
      <alignment horizontal="center"/>
    </xf>
    <xf numFmtId="2" fontId="64" fillId="26" borderId="14" xfId="394" applyNumberFormat="1" applyFont="1" applyFill="1" applyBorder="1" applyAlignment="1">
      <alignment horizontal="center"/>
    </xf>
    <xf numFmtId="167" fontId="76" fillId="26" borderId="20" xfId="324" applyNumberFormat="1" applyFont="1" applyFill="1" applyBorder="1" applyAlignment="1">
      <alignment horizontal="center" vertical="center"/>
    </xf>
    <xf numFmtId="167" fontId="77" fillId="26" borderId="20" xfId="324" applyNumberFormat="1" applyFont="1" applyFill="1" applyBorder="1" applyAlignment="1">
      <alignment horizontal="center" vertical="center"/>
    </xf>
    <xf numFmtId="167" fontId="76" fillId="26" borderId="17" xfId="324" applyNumberFormat="1" applyFont="1" applyFill="1" applyBorder="1" applyAlignment="1">
      <alignment horizontal="center" vertical="center"/>
    </xf>
    <xf numFmtId="167" fontId="76" fillId="26" borderId="18" xfId="324" applyNumberFormat="1" applyFont="1" applyFill="1" applyBorder="1" applyAlignment="1">
      <alignment horizontal="center" vertical="center"/>
    </xf>
    <xf numFmtId="167" fontId="77" fillId="26" borderId="18" xfId="324" applyNumberFormat="1" applyFont="1" applyFill="1" applyBorder="1" applyAlignment="1">
      <alignment horizontal="center" vertical="center"/>
    </xf>
    <xf numFmtId="203" fontId="58" fillId="0" borderId="0" xfId="0" applyNumberFormat="1" applyFont="1" applyFill="1" applyBorder="1" applyAlignment="1">
      <alignment horizontal="left" indent="1"/>
    </xf>
    <xf numFmtId="174" fontId="76" fillId="26" borderId="17" xfId="0" applyNumberFormat="1" applyFont="1" applyFill="1" applyBorder="1" applyAlignment="1" applyProtection="1">
      <alignment horizontal="center" vertical="center"/>
    </xf>
    <xf numFmtId="174" fontId="76" fillId="26" borderId="17" xfId="388" applyFont="1" applyFill="1" applyBorder="1" applyAlignment="1">
      <alignment horizontal="center" vertical="center" wrapText="1"/>
    </xf>
    <xf numFmtId="174" fontId="163" fillId="0" borderId="0" xfId="0" applyFont="1"/>
    <xf numFmtId="3" fontId="81" fillId="26" borderId="18" xfId="328" applyNumberFormat="1" applyFont="1" applyFill="1" applyBorder="1" applyAlignment="1">
      <alignment horizontal="center" vertical="center"/>
    </xf>
    <xf numFmtId="17" fontId="76" fillId="26" borderId="17" xfId="0" applyNumberFormat="1" applyFont="1" applyFill="1" applyBorder="1" applyAlignment="1" applyProtection="1">
      <alignment horizontal="center" vertical="center"/>
    </xf>
    <xf numFmtId="3" fontId="77" fillId="26" borderId="12" xfId="0" applyNumberFormat="1" applyFont="1" applyFill="1" applyBorder="1" applyAlignment="1" applyProtection="1">
      <alignment horizontal="center" vertical="center"/>
    </xf>
    <xf numFmtId="3" fontId="76" fillId="26" borderId="17" xfId="0" applyNumberFormat="1" applyFont="1" applyFill="1" applyBorder="1" applyAlignment="1" applyProtection="1">
      <alignment horizontal="center" vertical="center"/>
    </xf>
    <xf numFmtId="174" fontId="76" fillId="26" borderId="12" xfId="0" applyNumberFormat="1" applyFont="1" applyFill="1" applyBorder="1" applyAlignment="1" applyProtection="1">
      <alignment horizontal="center" vertical="center"/>
    </xf>
    <xf numFmtId="174" fontId="61" fillId="26" borderId="19" xfId="0" applyNumberFormat="1" applyFont="1" applyFill="1" applyBorder="1" applyAlignment="1">
      <alignment horizontal="left" vertical="center"/>
    </xf>
    <xf numFmtId="43" fontId="51" fillId="26" borderId="12" xfId="0" applyNumberFormat="1" applyFont="1" applyFill="1" applyBorder="1" applyAlignment="1">
      <alignment horizontal="center" vertical="center"/>
    </xf>
    <xf numFmtId="43" fontId="51" fillId="26" borderId="12" xfId="0" applyNumberFormat="1" applyFont="1" applyFill="1" applyBorder="1" applyAlignment="1">
      <alignment horizontal="center" vertical="center" wrapText="1"/>
    </xf>
    <xf numFmtId="43" fontId="106" fillId="26" borderId="0" xfId="336" applyNumberFormat="1" applyFont="1" applyFill="1" applyBorder="1" applyAlignment="1">
      <alignment horizontal="right" vertical="center"/>
    </xf>
    <xf numFmtId="43" fontId="106" fillId="26" borderId="11" xfId="336" applyNumberFormat="1" applyFont="1" applyFill="1" applyBorder="1" applyAlignment="1">
      <alignment horizontal="right" vertical="center"/>
    </xf>
    <xf numFmtId="4" fontId="76" fillId="26" borderId="24" xfId="323" applyNumberFormat="1" applyFont="1" applyFill="1" applyBorder="1" applyAlignment="1">
      <alignment horizontal="center"/>
    </xf>
    <xf numFmtId="4" fontId="76" fillId="26" borderId="22" xfId="323" applyNumberFormat="1" applyFont="1" applyFill="1" applyBorder="1" applyAlignment="1">
      <alignment horizontal="center"/>
    </xf>
    <xf numFmtId="43" fontId="76" fillId="26" borderId="19" xfId="0" applyNumberFormat="1" applyFont="1" applyFill="1" applyBorder="1" applyAlignment="1">
      <alignment horizontal="center"/>
    </xf>
    <xf numFmtId="43" fontId="76" fillId="26" borderId="14" xfId="0" applyNumberFormat="1" applyFont="1" applyFill="1" applyBorder="1" applyAlignment="1">
      <alignment horizontal="center"/>
    </xf>
    <xf numFmtId="174" fontId="0" fillId="0" borderId="14" xfId="0" applyBorder="1"/>
    <xf numFmtId="43" fontId="76" fillId="26" borderId="19" xfId="323" applyNumberFormat="1" applyFont="1" applyFill="1" applyBorder="1" applyAlignment="1"/>
    <xf numFmtId="43" fontId="76" fillId="26" borderId="14" xfId="323" applyNumberFormat="1" applyFont="1" applyFill="1" applyBorder="1" applyAlignment="1"/>
    <xf numFmtId="174" fontId="164" fillId="0" borderId="0" xfId="0" applyFont="1" applyFill="1" applyBorder="1" applyAlignment="1">
      <alignment horizontal="center" vertical="center" wrapText="1"/>
    </xf>
    <xf numFmtId="41" fontId="124" fillId="0" borderId="0" xfId="0" applyNumberFormat="1" applyFont="1" applyFill="1" applyBorder="1" applyAlignment="1">
      <alignment horizontal="center" vertical="center" wrapText="1"/>
    </xf>
    <xf numFmtId="41" fontId="164" fillId="0" borderId="0" xfId="0" applyNumberFormat="1" applyFont="1" applyFill="1" applyBorder="1" applyAlignment="1">
      <alignment horizontal="center" vertical="center" wrapText="1"/>
    </xf>
    <xf numFmtId="41" fontId="0" fillId="0" borderId="0" xfId="0" applyNumberFormat="1" applyBorder="1" applyAlignment="1">
      <alignment horizontal="left"/>
    </xf>
    <xf numFmtId="183" fontId="0" fillId="0" borderId="0" xfId="0" applyNumberFormat="1" applyAlignment="1">
      <alignment vertical="center"/>
    </xf>
    <xf numFmtId="183" fontId="68" fillId="0" borderId="0" xfId="0" applyNumberFormat="1" applyFont="1" applyFill="1" applyBorder="1" applyAlignment="1">
      <alignment vertical="center"/>
    </xf>
    <xf numFmtId="4" fontId="68" fillId="0" borderId="0" xfId="0" applyNumberFormat="1" applyFont="1" applyFill="1" applyBorder="1" applyAlignment="1">
      <alignment vertical="center"/>
    </xf>
    <xf numFmtId="174" fontId="99" fillId="0" borderId="0" xfId="0" applyFont="1" applyBorder="1" applyAlignment="1">
      <alignment horizontal="center" vertical="center"/>
    </xf>
    <xf numFmtId="175" fontId="64" fillId="26" borderId="24" xfId="0" applyNumberFormat="1" applyFont="1" applyFill="1" applyBorder="1" applyAlignment="1">
      <alignment horizontal="right"/>
    </xf>
    <xf numFmtId="3" fontId="48" fillId="26" borderId="24" xfId="0" applyNumberFormat="1" applyFont="1" applyFill="1" applyBorder="1" applyAlignment="1">
      <alignment horizontal="right"/>
    </xf>
    <xf numFmtId="175" fontId="48" fillId="26" borderId="24" xfId="0" applyNumberFormat="1" applyFont="1" applyFill="1" applyBorder="1" applyAlignment="1">
      <alignment horizontal="right"/>
    </xf>
    <xf numFmtId="175" fontId="48" fillId="26" borderId="18" xfId="0" applyNumberFormat="1" applyFont="1" applyFill="1" applyBorder="1" applyAlignment="1">
      <alignment horizontal="right"/>
    </xf>
    <xf numFmtId="175" fontId="48" fillId="26" borderId="11" xfId="0" applyNumberFormat="1" applyFont="1" applyFill="1" applyBorder="1" applyAlignment="1">
      <alignment horizontal="right"/>
    </xf>
    <xf numFmtId="175" fontId="48" fillId="26" borderId="22" xfId="0" applyNumberFormat="1" applyFont="1" applyFill="1" applyBorder="1" applyAlignment="1">
      <alignment horizontal="right"/>
    </xf>
    <xf numFmtId="167" fontId="48" fillId="26" borderId="0" xfId="323" applyNumberFormat="1" applyFont="1" applyFill="1" applyBorder="1" applyAlignment="1">
      <alignment horizontal="right" vertical="center"/>
    </xf>
    <xf numFmtId="167" fontId="56" fillId="26" borderId="0" xfId="323" applyNumberFormat="1" applyFont="1" applyFill="1" applyBorder="1" applyAlignment="1">
      <alignment horizontal="center"/>
    </xf>
    <xf numFmtId="167" fontId="63" fillId="26" borderId="19" xfId="0" applyNumberFormat="1" applyFont="1" applyFill="1" applyBorder="1" applyAlignment="1">
      <alignment horizontal="center" wrapText="1"/>
    </xf>
    <xf numFmtId="167" fontId="63" fillId="26" borderId="15" xfId="0" applyNumberFormat="1" applyFont="1" applyFill="1" applyBorder="1" applyAlignment="1">
      <alignment horizontal="center" wrapText="1"/>
    </xf>
    <xf numFmtId="10" fontId="46" fillId="26" borderId="23" xfId="0" applyNumberFormat="1" applyFont="1" applyFill="1" applyBorder="1" applyAlignment="1">
      <alignment horizontal="center"/>
    </xf>
    <xf numFmtId="10" fontId="46" fillId="26" borderId="16" xfId="0" applyNumberFormat="1" applyFont="1" applyFill="1" applyBorder="1" applyAlignment="1">
      <alignment horizontal="center"/>
    </xf>
    <xf numFmtId="38" fontId="69" fillId="26" borderId="20" xfId="0" applyNumberFormat="1" applyFont="1" applyFill="1" applyBorder="1" applyAlignment="1">
      <alignment horizontal="center" vertical="center"/>
    </xf>
    <xf numFmtId="41" fontId="57" fillId="26" borderId="13" xfId="0" applyNumberFormat="1" applyFont="1" applyFill="1" applyBorder="1" applyAlignment="1">
      <alignment horizontal="center" vertical="center"/>
    </xf>
    <xf numFmtId="41" fontId="57" fillId="26" borderId="19" xfId="0" applyNumberFormat="1" applyFont="1" applyFill="1" applyBorder="1" applyAlignment="1">
      <alignment horizontal="center" vertical="center"/>
    </xf>
    <xf numFmtId="167" fontId="64" fillId="26" borderId="19" xfId="0" applyNumberFormat="1" applyFont="1" applyFill="1" applyBorder="1" applyAlignment="1">
      <alignment horizontal="center" wrapText="1"/>
    </xf>
    <xf numFmtId="167" fontId="48" fillId="26" borderId="0" xfId="323" applyNumberFormat="1" applyFont="1" applyFill="1" applyBorder="1" applyAlignment="1"/>
    <xf numFmtId="167" fontId="64" fillId="26" borderId="19" xfId="0" applyNumberFormat="1" applyFont="1" applyFill="1" applyBorder="1" applyAlignment="1">
      <alignment wrapText="1"/>
    </xf>
    <xf numFmtId="171" fontId="64" fillId="26" borderId="0" xfId="0" applyNumberFormat="1" applyFont="1" applyFill="1" applyBorder="1" applyAlignment="1"/>
    <xf numFmtId="171" fontId="64" fillId="26" borderId="24" xfId="0" applyNumberFormat="1" applyFont="1" applyFill="1" applyBorder="1" applyAlignment="1"/>
    <xf numFmtId="167" fontId="64" fillId="26" borderId="23" xfId="0" applyNumberFormat="1" applyFont="1" applyFill="1" applyBorder="1" applyAlignment="1">
      <alignment wrapText="1"/>
    </xf>
    <xf numFmtId="167" fontId="64" fillId="26" borderId="13" xfId="0" applyNumberFormat="1" applyFont="1" applyFill="1" applyBorder="1" applyAlignment="1">
      <alignment wrapText="1"/>
    </xf>
    <xf numFmtId="171" fontId="64" fillId="26" borderId="23" xfId="0" applyNumberFormat="1" applyFont="1" applyFill="1" applyBorder="1" applyAlignment="1"/>
    <xf numFmtId="171" fontId="64" fillId="26" borderId="16" xfId="0" applyNumberFormat="1" applyFont="1" applyFill="1" applyBorder="1" applyAlignment="1"/>
    <xf numFmtId="174" fontId="74" fillId="0" borderId="0" xfId="0" applyFont="1" applyAlignment="1"/>
    <xf numFmtId="174" fontId="136" fillId="0" borderId="0" xfId="0" applyFont="1" applyAlignment="1">
      <alignment horizontal="left" wrapText="1"/>
    </xf>
    <xf numFmtId="167" fontId="48" fillId="0" borderId="0" xfId="323" applyNumberFormat="1" applyFont="1" applyFill="1" applyBorder="1" applyAlignment="1">
      <alignment vertical="center"/>
    </xf>
    <xf numFmtId="167" fontId="64" fillId="0" borderId="19" xfId="323" applyNumberFormat="1" applyFont="1" applyFill="1" applyBorder="1" applyAlignment="1">
      <alignment horizontal="right" vertical="center"/>
    </xf>
    <xf numFmtId="10" fontId="63" fillId="0" borderId="20" xfId="323" applyNumberFormat="1" applyFont="1" applyFill="1" applyBorder="1" applyAlignment="1">
      <alignment horizontal="right" vertical="center"/>
    </xf>
    <xf numFmtId="10" fontId="63" fillId="0" borderId="0" xfId="323" applyNumberFormat="1" applyFont="1" applyFill="1" applyBorder="1" applyAlignment="1">
      <alignment horizontal="right" vertical="center"/>
    </xf>
    <xf numFmtId="10" fontId="63" fillId="0" borderId="24" xfId="323" applyNumberFormat="1" applyFont="1" applyFill="1" applyBorder="1" applyAlignment="1">
      <alignment horizontal="right" vertical="center"/>
    </xf>
    <xf numFmtId="49" fontId="64" fillId="26" borderId="0" xfId="0" applyNumberFormat="1" applyFont="1" applyFill="1" applyBorder="1" applyAlignment="1">
      <alignment horizontal="center" vertical="center"/>
    </xf>
    <xf numFmtId="41" fontId="59" fillId="26" borderId="18" xfId="336" applyNumberFormat="1" applyFont="1" applyFill="1" applyBorder="1" applyAlignment="1">
      <alignment horizontal="center" vertical="center"/>
    </xf>
    <xf numFmtId="41" fontId="59" fillId="26" borderId="11" xfId="336" applyNumberFormat="1" applyFont="1" applyFill="1" applyBorder="1" applyAlignment="1">
      <alignment horizontal="center" vertical="center"/>
    </xf>
    <xf numFmtId="180" fontId="77" fillId="0" borderId="0" xfId="347" applyNumberFormat="1" applyFont="1" applyBorder="1"/>
    <xf numFmtId="43" fontId="50" fillId="0" borderId="0" xfId="323" applyFont="1" applyFill="1" applyBorder="1" applyAlignment="1">
      <alignment horizontal="center"/>
    </xf>
    <xf numFmtId="43" fontId="50" fillId="26" borderId="0" xfId="323" applyFont="1" applyFill="1" applyBorder="1" applyAlignment="1">
      <alignment horizontal="center"/>
    </xf>
    <xf numFmtId="49" fontId="76" fillId="26" borderId="14" xfId="394" applyNumberFormat="1" applyFont="1" applyFill="1" applyBorder="1" applyAlignment="1">
      <alignment horizontal="center" vertical="center"/>
    </xf>
    <xf numFmtId="167" fontId="77" fillId="26" borderId="11" xfId="394" applyNumberFormat="1" applyFont="1" applyFill="1" applyBorder="1" applyAlignment="1">
      <alignment vertical="center"/>
    </xf>
    <xf numFmtId="167" fontId="76" fillId="26" borderId="14" xfId="394" applyNumberFormat="1" applyFont="1" applyFill="1" applyBorder="1" applyAlignment="1">
      <alignment horizontal="center" vertical="center"/>
    </xf>
    <xf numFmtId="43" fontId="77" fillId="26" borderId="21" xfId="328" applyFont="1" applyFill="1" applyBorder="1" applyAlignment="1">
      <alignment horizontal="center" vertical="center"/>
    </xf>
    <xf numFmtId="43" fontId="77" fillId="26" borderId="12" xfId="328" applyFont="1" applyFill="1" applyBorder="1" applyAlignment="1">
      <alignment horizontal="center" vertical="center"/>
    </xf>
    <xf numFmtId="43" fontId="77" fillId="0" borderId="12" xfId="328" applyFont="1" applyFill="1" applyBorder="1" applyAlignment="1">
      <alignment horizontal="center" vertical="center"/>
    </xf>
    <xf numFmtId="43" fontId="77" fillId="0" borderId="25" xfId="328" applyFont="1" applyFill="1" applyBorder="1" applyAlignment="1">
      <alignment horizontal="center" vertical="center"/>
    </xf>
    <xf numFmtId="43" fontId="77" fillId="0" borderId="24" xfId="328" applyFont="1" applyFill="1" applyBorder="1" applyAlignment="1">
      <alignment horizontal="center" vertical="center"/>
    </xf>
    <xf numFmtId="43" fontId="77" fillId="26" borderId="24" xfId="328" applyFont="1" applyFill="1" applyBorder="1" applyAlignment="1">
      <alignment horizontal="center" vertical="center"/>
    </xf>
    <xf numFmtId="43" fontId="77" fillId="26" borderId="22" xfId="328" applyFont="1" applyFill="1" applyBorder="1" applyAlignment="1">
      <alignment horizontal="center" vertical="center"/>
    </xf>
    <xf numFmtId="167" fontId="61" fillId="26" borderId="19" xfId="0" applyNumberFormat="1" applyFont="1" applyFill="1" applyBorder="1" applyAlignment="1">
      <alignment horizontal="center" vertical="center"/>
    </xf>
    <xf numFmtId="17" fontId="64" fillId="0" borderId="13" xfId="0" applyNumberFormat="1" applyFont="1" applyFill="1" applyBorder="1" applyAlignment="1">
      <alignment horizontal="center" vertical="center"/>
    </xf>
    <xf numFmtId="43" fontId="63" fillId="0" borderId="23" xfId="0" applyNumberFormat="1" applyFont="1" applyFill="1" applyBorder="1" applyAlignment="1">
      <alignment horizontal="center" vertical="center"/>
    </xf>
    <xf numFmtId="10" fontId="63" fillId="0" borderId="23" xfId="0" applyNumberFormat="1" applyFont="1" applyFill="1" applyBorder="1" applyAlignment="1">
      <alignment horizontal="center" vertical="center"/>
    </xf>
    <xf numFmtId="43" fontId="64" fillId="0" borderId="13" xfId="323" applyFont="1" applyFill="1" applyBorder="1" applyAlignment="1">
      <alignment horizontal="center" vertical="center"/>
    </xf>
    <xf numFmtId="49" fontId="76" fillId="26" borderId="20" xfId="0" applyNumberFormat="1" applyFont="1" applyFill="1" applyBorder="1" applyAlignment="1">
      <alignment horizontal="center" vertical="center"/>
    </xf>
    <xf numFmtId="3" fontId="77" fillId="26" borderId="21" xfId="323" applyNumberFormat="1" applyFont="1" applyFill="1" applyBorder="1" applyAlignment="1">
      <alignment horizontal="right" vertical="center"/>
    </xf>
    <xf numFmtId="3" fontId="77" fillId="26" borderId="12" xfId="323" applyNumberFormat="1" applyFont="1" applyFill="1" applyBorder="1" applyAlignment="1">
      <alignment horizontal="right" vertical="center"/>
    </xf>
    <xf numFmtId="41" fontId="77" fillId="26" borderId="12" xfId="323" applyNumberFormat="1" applyFont="1" applyFill="1" applyBorder="1" applyAlignment="1">
      <alignment horizontal="right" vertical="center"/>
    </xf>
    <xf numFmtId="3" fontId="76" fillId="26" borderId="17" xfId="323" applyNumberFormat="1" applyFont="1" applyFill="1" applyBorder="1" applyAlignment="1">
      <alignment horizontal="right" vertical="center"/>
    </xf>
    <xf numFmtId="171" fontId="76" fillId="26" borderId="12" xfId="0" applyNumberFormat="1" applyFont="1" applyFill="1" applyBorder="1" applyAlignment="1">
      <alignment horizontal="right" vertical="center"/>
    </xf>
    <xf numFmtId="171" fontId="76" fillId="26" borderId="25" xfId="0" applyNumberFormat="1" applyFont="1" applyFill="1" applyBorder="1" applyAlignment="1">
      <alignment horizontal="right" vertical="center"/>
    </xf>
    <xf numFmtId="3" fontId="76" fillId="26" borderId="19" xfId="323" applyNumberFormat="1" applyFont="1" applyFill="1" applyBorder="1" applyAlignment="1">
      <alignment horizontal="right" vertical="center"/>
    </xf>
    <xf numFmtId="171" fontId="76" fillId="26" borderId="0" xfId="0" applyNumberFormat="1" applyFont="1" applyFill="1" applyBorder="1" applyAlignment="1">
      <alignment horizontal="right" vertical="center"/>
    </xf>
    <xf numFmtId="171" fontId="76" fillId="26" borderId="24" xfId="0" applyNumberFormat="1" applyFont="1" applyFill="1" applyBorder="1" applyAlignment="1">
      <alignment horizontal="right" vertical="center"/>
    </xf>
    <xf numFmtId="171" fontId="76" fillId="26" borderId="13" xfId="0" applyNumberFormat="1" applyFont="1" applyFill="1" applyBorder="1"/>
    <xf numFmtId="167" fontId="76" fillId="26" borderId="23" xfId="323" applyNumberFormat="1" applyFont="1" applyFill="1" applyBorder="1"/>
    <xf numFmtId="10" fontId="63" fillId="26" borderId="0" xfId="0" applyNumberFormat="1" applyFont="1" applyFill="1" applyBorder="1" applyAlignment="1">
      <alignment horizontal="center"/>
    </xf>
    <xf numFmtId="10" fontId="63" fillId="26" borderId="24" xfId="0" applyNumberFormat="1" applyFont="1" applyFill="1" applyBorder="1" applyAlignment="1">
      <alignment horizontal="center"/>
    </xf>
    <xf numFmtId="174" fontId="56" fillId="0" borderId="0" xfId="0" applyFont="1" applyFill="1" applyBorder="1" applyAlignment="1">
      <alignment horizontal="right"/>
    </xf>
    <xf numFmtId="167" fontId="48" fillId="26" borderId="18" xfId="323" applyNumberFormat="1" applyFont="1" applyFill="1" applyBorder="1" applyAlignment="1">
      <alignment horizontal="center" vertical="center"/>
    </xf>
    <xf numFmtId="167" fontId="48" fillId="26" borderId="22" xfId="323" applyNumberFormat="1" applyFont="1" applyFill="1" applyBorder="1" applyAlignment="1">
      <alignment horizontal="center" vertical="center"/>
    </xf>
    <xf numFmtId="41" fontId="56" fillId="26" borderId="11" xfId="323" applyNumberFormat="1" applyFont="1" applyFill="1" applyBorder="1" applyAlignment="1">
      <alignment horizontal="center" vertical="center"/>
    </xf>
    <xf numFmtId="167" fontId="63" fillId="26" borderId="14" xfId="323" applyNumberFormat="1" applyFont="1" applyFill="1" applyBorder="1" applyAlignment="1">
      <alignment horizontal="center" vertical="center"/>
    </xf>
    <xf numFmtId="10" fontId="63" fillId="26" borderId="22" xfId="0" applyNumberFormat="1" applyFont="1" applyFill="1" applyBorder="1" applyAlignment="1">
      <alignment horizontal="center" vertical="center"/>
    </xf>
    <xf numFmtId="49" fontId="96" fillId="26" borderId="13" xfId="0" applyNumberFormat="1" applyFont="1" applyFill="1" applyBorder="1" applyAlignment="1">
      <alignment horizontal="center" vertical="center"/>
    </xf>
    <xf numFmtId="167" fontId="96" fillId="26" borderId="23" xfId="323" applyNumberFormat="1" applyFont="1" applyFill="1" applyBorder="1" applyAlignment="1">
      <alignment horizontal="center" vertical="center"/>
    </xf>
    <xf numFmtId="167" fontId="96" fillId="26" borderId="13" xfId="323" applyNumberFormat="1" applyFont="1" applyFill="1" applyBorder="1" applyAlignment="1">
      <alignment horizontal="center" vertical="center"/>
    </xf>
    <xf numFmtId="174" fontId="120" fillId="0" borderId="0" xfId="0" applyFont="1" applyAlignment="1">
      <alignment vertical="center"/>
    </xf>
    <xf numFmtId="167" fontId="88" fillId="26" borderId="21" xfId="323" applyNumberFormat="1" applyFont="1" applyFill="1" applyBorder="1" applyAlignment="1">
      <alignment horizontal="center" vertical="center"/>
    </xf>
    <xf numFmtId="167" fontId="88" fillId="26" borderId="25" xfId="323" applyNumberFormat="1" applyFont="1" applyFill="1" applyBorder="1" applyAlignment="1">
      <alignment horizontal="center" vertical="center"/>
    </xf>
    <xf numFmtId="167" fontId="88" fillId="26" borderId="20" xfId="323" applyNumberFormat="1" applyFont="1" applyFill="1" applyBorder="1" applyAlignment="1">
      <alignment horizontal="center" vertical="center"/>
    </xf>
    <xf numFmtId="167" fontId="88" fillId="26" borderId="24" xfId="323" applyNumberFormat="1" applyFont="1" applyFill="1" applyBorder="1" applyAlignment="1">
      <alignment horizontal="center" vertical="center"/>
    </xf>
    <xf numFmtId="167" fontId="88" fillId="26" borderId="18" xfId="323" applyNumberFormat="1" applyFont="1" applyFill="1" applyBorder="1" applyAlignment="1">
      <alignment horizontal="center" vertical="center"/>
    </xf>
    <xf numFmtId="167" fontId="88" fillId="26" borderId="22" xfId="323" applyNumberFormat="1" applyFont="1" applyFill="1" applyBorder="1" applyAlignment="1">
      <alignment horizontal="center" vertical="center"/>
    </xf>
    <xf numFmtId="174" fontId="165" fillId="0" borderId="0" xfId="1117" quotePrefix="1" applyFont="1" applyAlignment="1" applyProtection="1"/>
    <xf numFmtId="174" fontId="42" fillId="0" borderId="0" xfId="0" applyFont="1"/>
    <xf numFmtId="174" fontId="165" fillId="0" borderId="0" xfId="1117" applyFont="1" applyAlignment="1" applyProtection="1">
      <alignment horizontal="left" indent="5"/>
    </xf>
    <xf numFmtId="174" fontId="42" fillId="0" borderId="0" xfId="0" applyFont="1" applyAlignment="1">
      <alignment horizontal="left" indent="5"/>
    </xf>
    <xf numFmtId="174" fontId="165" fillId="0" borderId="0" xfId="1117" applyFont="1" applyAlignment="1" applyProtection="1">
      <alignment horizontal="left" indent="8"/>
    </xf>
    <xf numFmtId="174" fontId="42" fillId="0" borderId="0" xfId="0" applyFont="1" applyAlignment="1">
      <alignment horizontal="left" indent="8"/>
    </xf>
    <xf numFmtId="174" fontId="165" fillId="26" borderId="0" xfId="1117" applyFont="1" applyFill="1" applyAlignment="1" applyProtection="1">
      <alignment horizontal="left" indent="8"/>
    </xf>
    <xf numFmtId="49" fontId="76" fillId="0" borderId="19" xfId="388" applyNumberFormat="1" applyFont="1" applyFill="1" applyBorder="1" applyAlignment="1">
      <alignment horizontal="center" vertical="center"/>
    </xf>
    <xf numFmtId="49" fontId="76" fillId="0" borderId="14" xfId="388" applyNumberFormat="1" applyFont="1" applyFill="1" applyBorder="1" applyAlignment="1">
      <alignment horizontal="center" vertical="center"/>
    </xf>
    <xf numFmtId="171" fontId="76" fillId="26" borderId="21" xfId="394" applyNumberFormat="1" applyFont="1" applyFill="1" applyBorder="1" applyAlignment="1">
      <alignment horizontal="right" vertical="center"/>
    </xf>
    <xf numFmtId="171" fontId="76" fillId="26" borderId="12" xfId="394" applyNumberFormat="1" applyFont="1" applyFill="1" applyBorder="1" applyAlignment="1">
      <alignment horizontal="right" vertical="center"/>
    </xf>
    <xf numFmtId="43" fontId="76" fillId="26" borderId="25" xfId="394" applyNumberFormat="1" applyFont="1" applyFill="1" applyBorder="1" applyAlignment="1">
      <alignment horizontal="right" vertical="center"/>
    </xf>
    <xf numFmtId="171" fontId="76" fillId="26" borderId="20" xfId="394" applyNumberFormat="1" applyFont="1" applyFill="1" applyBorder="1" applyAlignment="1">
      <alignment horizontal="right" vertical="center"/>
    </xf>
    <xf numFmtId="171" fontId="76" fillId="26" borderId="0" xfId="394" applyNumberFormat="1" applyFont="1" applyFill="1" applyBorder="1" applyAlignment="1">
      <alignment horizontal="right" vertical="center"/>
    </xf>
    <xf numFmtId="43" fontId="76" fillId="26" borderId="24" xfId="394" applyNumberFormat="1" applyFont="1" applyFill="1" applyBorder="1" applyAlignment="1">
      <alignment horizontal="right" vertical="center"/>
    </xf>
    <xf numFmtId="171" fontId="76" fillId="26" borderId="18" xfId="394" applyNumberFormat="1" applyFont="1" applyFill="1" applyBorder="1" applyAlignment="1">
      <alignment horizontal="right" vertical="center"/>
    </xf>
    <xf numFmtId="171" fontId="76" fillId="26" borderId="11" xfId="394" applyNumberFormat="1" applyFont="1" applyFill="1" applyBorder="1" applyAlignment="1">
      <alignment horizontal="right" vertical="center"/>
    </xf>
    <xf numFmtId="43" fontId="76" fillId="26" borderId="22" xfId="394" applyNumberFormat="1" applyFont="1" applyFill="1" applyBorder="1" applyAlignment="1">
      <alignment horizontal="right" vertical="center"/>
    </xf>
    <xf numFmtId="17" fontId="76" fillId="26" borderId="14" xfId="394" applyNumberFormat="1" applyFont="1" applyFill="1" applyBorder="1" applyAlignment="1">
      <alignment horizontal="center" vertical="center"/>
    </xf>
    <xf numFmtId="167" fontId="77" fillId="26" borderId="14" xfId="324" applyNumberFormat="1" applyFont="1" applyFill="1" applyBorder="1" applyAlignment="1">
      <alignment horizontal="center" vertical="center"/>
    </xf>
    <xf numFmtId="9" fontId="76" fillId="26" borderId="13" xfId="551" applyNumberFormat="1" applyFont="1" applyFill="1" applyBorder="1" applyAlignment="1">
      <alignment horizontal="center" vertical="center"/>
    </xf>
    <xf numFmtId="17" fontId="76" fillId="26" borderId="13" xfId="336" applyNumberFormat="1" applyFont="1" applyFill="1" applyBorder="1" applyAlignment="1">
      <alignment horizontal="center" vertical="center"/>
    </xf>
    <xf numFmtId="3" fontId="76" fillId="26" borderId="19" xfId="328" applyNumberFormat="1" applyFont="1" applyFill="1" applyBorder="1" applyAlignment="1">
      <alignment horizontal="left" vertical="center"/>
    </xf>
    <xf numFmtId="171" fontId="76" fillId="26" borderId="19" xfId="0" applyNumberFormat="1" applyFont="1" applyFill="1" applyBorder="1" applyAlignment="1">
      <alignment horizontal="center"/>
    </xf>
    <xf numFmtId="174" fontId="76" fillId="26" borderId="36" xfId="0" applyFont="1" applyFill="1" applyBorder="1" applyAlignment="1">
      <alignment horizontal="left" vertical="center" wrapText="1"/>
    </xf>
    <xf numFmtId="174" fontId="76" fillId="26" borderId="14" xfId="0" applyFont="1" applyFill="1" applyBorder="1" applyAlignment="1">
      <alignment horizontal="left" wrapText="1"/>
    </xf>
    <xf numFmtId="41" fontId="76" fillId="26" borderId="37" xfId="0" applyNumberFormat="1" applyFont="1" applyFill="1" applyBorder="1" applyAlignment="1">
      <alignment horizontal="center" vertical="center"/>
    </xf>
    <xf numFmtId="41" fontId="76" fillId="26" borderId="38" xfId="0" applyNumberFormat="1" applyFont="1" applyFill="1" applyBorder="1" applyAlignment="1">
      <alignment horizontal="center" vertical="center"/>
    </xf>
    <xf numFmtId="43" fontId="77" fillId="26" borderId="20" xfId="607" applyFont="1" applyFill="1" applyBorder="1" applyAlignment="1">
      <alignment horizontal="right"/>
    </xf>
    <xf numFmtId="43" fontId="77" fillId="26" borderId="24" xfId="607" applyFont="1" applyFill="1" applyBorder="1" applyAlignment="1">
      <alignment horizontal="right"/>
    </xf>
    <xf numFmtId="43" fontId="77" fillId="26" borderId="18" xfId="607" applyFont="1" applyFill="1" applyBorder="1" applyAlignment="1">
      <alignment horizontal="right"/>
    </xf>
    <xf numFmtId="43" fontId="77" fillId="26" borderId="22" xfId="607" applyFont="1" applyFill="1" applyBorder="1" applyAlignment="1">
      <alignment horizontal="right"/>
    </xf>
    <xf numFmtId="41" fontId="76" fillId="26" borderId="36" xfId="0" applyNumberFormat="1" applyFont="1" applyFill="1" applyBorder="1" applyAlignment="1">
      <alignment horizontal="center" vertical="center"/>
    </xf>
    <xf numFmtId="43" fontId="76" fillId="26" borderId="14" xfId="607" applyFont="1" applyFill="1" applyBorder="1" applyAlignment="1">
      <alignment horizontal="right"/>
    </xf>
    <xf numFmtId="43" fontId="98" fillId="26" borderId="37" xfId="607" applyFont="1" applyFill="1" applyBorder="1" applyAlignment="1">
      <alignment horizontal="center"/>
    </xf>
    <xf numFmtId="43" fontId="98" fillId="26" borderId="38" xfId="607" applyFont="1" applyFill="1" applyBorder="1" applyAlignment="1">
      <alignment horizontal="center"/>
    </xf>
    <xf numFmtId="181" fontId="102" fillId="26" borderId="16" xfId="0" applyNumberFormat="1" applyFont="1" applyFill="1" applyBorder="1" applyAlignment="1">
      <alignment horizontal="center" vertical="center" wrapText="1"/>
    </xf>
    <xf numFmtId="167" fontId="48" fillId="26" borderId="37" xfId="323" applyNumberFormat="1" applyFont="1" applyFill="1" applyBorder="1" applyAlignment="1">
      <alignment horizontal="center" vertical="center"/>
    </xf>
    <xf numFmtId="167" fontId="48" fillId="26" borderId="38" xfId="323" applyNumberFormat="1" applyFont="1" applyFill="1" applyBorder="1" applyAlignment="1">
      <alignment horizontal="center" vertical="center"/>
    </xf>
    <xf numFmtId="49" fontId="76" fillId="0" borderId="36" xfId="388" applyNumberFormat="1" applyFont="1" applyFill="1" applyBorder="1" applyAlignment="1">
      <alignment horizontal="center" vertical="center"/>
    </xf>
    <xf numFmtId="3" fontId="77" fillId="26" borderId="38" xfId="388" applyNumberFormat="1" applyFont="1" applyFill="1" applyBorder="1" applyAlignment="1">
      <alignment horizontal="center"/>
    </xf>
    <xf numFmtId="3" fontId="77" fillId="26" borderId="24" xfId="388" applyNumberFormat="1" applyFont="1" applyFill="1" applyBorder="1" applyAlignment="1">
      <alignment horizontal="center"/>
    </xf>
    <xf numFmtId="3" fontId="77" fillId="26" borderId="22" xfId="388" applyNumberFormat="1" applyFont="1" applyFill="1" applyBorder="1" applyAlignment="1">
      <alignment horizontal="center"/>
    </xf>
    <xf numFmtId="9" fontId="76" fillId="0" borderId="38" xfId="551" applyNumberFormat="1" applyFont="1" applyFill="1" applyBorder="1" applyAlignment="1">
      <alignment horizontal="center"/>
    </xf>
    <xf numFmtId="9" fontId="76" fillId="0" borderId="24" xfId="551" applyNumberFormat="1" applyFont="1" applyFill="1" applyBorder="1" applyAlignment="1">
      <alignment horizontal="center"/>
    </xf>
    <xf numFmtId="3" fontId="77" fillId="26" borderId="37" xfId="388" applyNumberFormat="1" applyFont="1" applyFill="1" applyBorder="1" applyAlignment="1">
      <alignment horizontal="center"/>
    </xf>
    <xf numFmtId="3" fontId="77" fillId="26" borderId="20" xfId="388" applyNumberFormat="1" applyFont="1" applyFill="1" applyBorder="1" applyAlignment="1">
      <alignment horizontal="center"/>
    </xf>
    <xf numFmtId="3" fontId="77" fillId="26" borderId="18" xfId="388" applyNumberFormat="1" applyFont="1" applyFill="1" applyBorder="1" applyAlignment="1">
      <alignment horizontal="center"/>
    </xf>
    <xf numFmtId="174" fontId="76" fillId="0" borderId="36" xfId="388" applyNumberFormat="1" applyFont="1" applyFill="1" applyBorder="1" applyAlignment="1">
      <alignment horizontal="center" vertical="center"/>
    </xf>
    <xf numFmtId="9" fontId="76" fillId="26" borderId="24" xfId="551" applyNumberFormat="1" applyFont="1" applyFill="1" applyBorder="1" applyAlignment="1">
      <alignment horizontal="center"/>
    </xf>
    <xf numFmtId="9" fontId="76" fillId="26" borderId="22" xfId="551" applyNumberFormat="1" applyFont="1" applyFill="1" applyBorder="1" applyAlignment="1">
      <alignment horizontal="center"/>
    </xf>
    <xf numFmtId="17" fontId="64" fillId="0" borderId="0" xfId="394" applyNumberFormat="1" applyFont="1" applyFill="1" applyBorder="1" applyAlignment="1">
      <alignment horizontal="left"/>
    </xf>
    <xf numFmtId="173" fontId="77" fillId="0" borderId="39" xfId="0" applyNumberFormat="1" applyFont="1" applyFill="1" applyBorder="1" applyAlignment="1" applyProtection="1">
      <alignment horizontal="center" vertical="center"/>
    </xf>
    <xf numFmtId="49" fontId="76" fillId="0" borderId="36" xfId="0" applyNumberFormat="1" applyFont="1" applyFill="1" applyBorder="1" applyAlignment="1">
      <alignment horizontal="center" vertical="center" wrapText="1"/>
    </xf>
    <xf numFmtId="49" fontId="76" fillId="0" borderId="36" xfId="0" applyNumberFormat="1" applyFont="1" applyFill="1" applyBorder="1" applyAlignment="1" applyProtection="1">
      <alignment horizontal="center" vertical="center"/>
    </xf>
    <xf numFmtId="17" fontId="46" fillId="0" borderId="13" xfId="0" applyNumberFormat="1" applyFont="1" applyBorder="1" applyAlignment="1">
      <alignment horizontal="right" vertical="center"/>
    </xf>
    <xf numFmtId="167" fontId="50" fillId="26" borderId="39" xfId="394" applyNumberFormat="1" applyFont="1" applyFill="1" applyBorder="1" applyAlignment="1">
      <alignment horizontal="right"/>
    </xf>
    <xf numFmtId="167" fontId="50" fillId="26" borderId="38" xfId="394" applyNumberFormat="1" applyFont="1" applyFill="1" applyBorder="1" applyAlignment="1">
      <alignment horizontal="right"/>
    </xf>
    <xf numFmtId="174" fontId="61" fillId="26" borderId="36" xfId="0" applyNumberFormat="1" applyFont="1" applyFill="1" applyBorder="1" applyAlignment="1">
      <alignment horizontal="center" vertical="center" wrapText="1"/>
    </xf>
    <xf numFmtId="49" fontId="61" fillId="26" borderId="36" xfId="394" applyNumberFormat="1" applyFont="1" applyFill="1" applyBorder="1" applyAlignment="1">
      <alignment horizontal="center"/>
    </xf>
    <xf numFmtId="38" fontId="64" fillId="26" borderId="36" xfId="0" applyNumberFormat="1" applyFont="1" applyFill="1" applyBorder="1" applyAlignment="1">
      <alignment horizontal="center" wrapText="1"/>
    </xf>
    <xf numFmtId="171" fontId="47" fillId="26" borderId="36" xfId="0" applyNumberFormat="1" applyFont="1" applyFill="1" applyBorder="1" applyAlignment="1">
      <alignment horizontal="center" vertical="center"/>
    </xf>
    <xf numFmtId="38" fontId="62" fillId="26" borderId="37" xfId="0" applyNumberFormat="1" applyFont="1" applyFill="1" applyBorder="1" applyAlignment="1">
      <alignment horizontal="center" vertical="center"/>
    </xf>
    <xf numFmtId="38" fontId="62" fillId="26" borderId="38" xfId="0" applyNumberFormat="1" applyFont="1" applyFill="1" applyBorder="1" applyAlignment="1">
      <alignment horizontal="center" vertical="center"/>
    </xf>
    <xf numFmtId="38" fontId="62" fillId="26" borderId="20" xfId="0" applyNumberFormat="1" applyFont="1" applyFill="1" applyBorder="1" applyAlignment="1">
      <alignment horizontal="center" vertical="center"/>
    </xf>
    <xf numFmtId="38" fontId="62" fillId="26" borderId="24" xfId="0" applyNumberFormat="1" applyFont="1" applyFill="1" applyBorder="1" applyAlignment="1">
      <alignment horizontal="center" vertical="center"/>
    </xf>
    <xf numFmtId="38" fontId="77" fillId="26" borderId="24" xfId="0" applyNumberFormat="1" applyFont="1" applyFill="1" applyBorder="1" applyAlignment="1">
      <alignment horizontal="center" vertical="center"/>
    </xf>
    <xf numFmtId="38" fontId="62" fillId="0" borderId="20" xfId="0" applyNumberFormat="1" applyFont="1" applyFill="1" applyBorder="1" applyAlignment="1">
      <alignment horizontal="center" vertical="center"/>
    </xf>
    <xf numFmtId="38" fontId="62" fillId="0" borderId="24" xfId="0" applyNumberFormat="1" applyFont="1" applyFill="1" applyBorder="1" applyAlignment="1">
      <alignment horizontal="center" vertical="center"/>
    </xf>
    <xf numFmtId="38" fontId="62" fillId="0" borderId="18" xfId="0" applyNumberFormat="1" applyFont="1" applyFill="1" applyBorder="1" applyAlignment="1">
      <alignment horizontal="center" vertical="center"/>
    </xf>
    <xf numFmtId="38" fontId="62" fillId="26" borderId="22" xfId="0" applyNumberFormat="1" applyFont="1" applyFill="1" applyBorder="1" applyAlignment="1">
      <alignment horizontal="center" vertical="center"/>
    </xf>
    <xf numFmtId="174" fontId="64" fillId="26" borderId="35" xfId="388" applyNumberFormat="1" applyFont="1" applyFill="1" applyBorder="1" applyAlignment="1">
      <alignment horizontal="center" vertical="center" wrapText="1"/>
    </xf>
    <xf numFmtId="40" fontId="64" fillId="26" borderId="35" xfId="323" applyNumberFormat="1" applyFont="1" applyFill="1" applyBorder="1" applyAlignment="1">
      <alignment horizontal="right" vertical="center"/>
    </xf>
    <xf numFmtId="40" fontId="64" fillId="26" borderId="36" xfId="323" applyNumberFormat="1" applyFont="1" applyFill="1" applyBorder="1" applyAlignment="1">
      <alignment vertical="center"/>
    </xf>
    <xf numFmtId="40" fontId="64" fillId="26" borderId="36" xfId="323" applyNumberFormat="1" applyFont="1" applyFill="1" applyBorder="1" applyAlignment="1"/>
    <xf numFmtId="43" fontId="50" fillId="0" borderId="11" xfId="323" applyFont="1" applyFill="1" applyBorder="1" applyAlignment="1">
      <alignment horizontal="center"/>
    </xf>
    <xf numFmtId="43" fontId="50" fillId="26" borderId="37" xfId="323" applyFont="1" applyFill="1" applyBorder="1" applyAlignment="1">
      <alignment horizontal="center"/>
    </xf>
    <xf numFmtId="43" fontId="50" fillId="26" borderId="39" xfId="323" applyFont="1" applyFill="1" applyBorder="1" applyAlignment="1">
      <alignment horizontal="center"/>
    </xf>
    <xf numFmtId="43" fontId="61" fillId="26" borderId="36" xfId="323" applyFont="1" applyFill="1" applyBorder="1" applyAlignment="1">
      <alignment horizontal="center"/>
    </xf>
    <xf numFmtId="43" fontId="61" fillId="26" borderId="19" xfId="323" applyFont="1" applyFill="1" applyBorder="1" applyAlignment="1">
      <alignment horizontal="center"/>
    </xf>
    <xf numFmtId="43" fontId="61" fillId="0" borderId="19" xfId="323" applyFont="1" applyFill="1" applyBorder="1" applyAlignment="1">
      <alignment horizontal="center"/>
    </xf>
    <xf numFmtId="0" fontId="76" fillId="26" borderId="13" xfId="742" applyFont="1" applyFill="1" applyBorder="1" applyAlignment="1">
      <alignment horizontal="center" vertical="center"/>
    </xf>
    <xf numFmtId="0" fontId="76" fillId="26" borderId="12" xfId="742" applyFont="1" applyFill="1" applyBorder="1" applyAlignment="1">
      <alignment horizontal="center" vertical="center"/>
    </xf>
    <xf numFmtId="0" fontId="76" fillId="26" borderId="36" xfId="742" applyFont="1" applyFill="1" applyBorder="1" applyAlignment="1">
      <alignment horizontal="center" vertical="center"/>
    </xf>
    <xf numFmtId="43" fontId="61" fillId="26" borderId="36" xfId="323" applyFont="1" applyFill="1" applyBorder="1" applyAlignment="1">
      <alignment vertical="center"/>
    </xf>
    <xf numFmtId="0" fontId="64" fillId="26" borderId="36" xfId="743" applyFont="1" applyFill="1" applyBorder="1" applyAlignment="1">
      <alignment horizontal="center" vertical="center" wrapText="1"/>
    </xf>
    <xf numFmtId="43" fontId="61" fillId="26" borderId="14" xfId="323" applyFont="1" applyFill="1" applyBorder="1" applyAlignment="1">
      <alignment vertical="center"/>
    </xf>
    <xf numFmtId="0" fontId="61" fillId="0" borderId="20" xfId="744" applyFont="1" applyFill="1" applyBorder="1" applyAlignment="1">
      <alignment horizontal="center"/>
    </xf>
    <xf numFmtId="0" fontId="61" fillId="26" borderId="20" xfId="744" applyFont="1" applyFill="1" applyBorder="1" applyAlignment="1">
      <alignment horizontal="center"/>
    </xf>
    <xf numFmtId="0" fontId="61" fillId="0" borderId="15" xfId="744" applyFont="1" applyFill="1" applyBorder="1" applyAlignment="1">
      <alignment horizontal="center" vertical="center"/>
    </xf>
    <xf numFmtId="0" fontId="61" fillId="0" borderId="39" xfId="744" applyFont="1" applyFill="1" applyBorder="1" applyAlignment="1">
      <alignment horizontal="center" vertical="center" wrapText="1"/>
    </xf>
    <xf numFmtId="0" fontId="61" fillId="0" borderId="36" xfId="744" applyFont="1" applyFill="1" applyBorder="1" applyAlignment="1">
      <alignment horizontal="center" vertical="center" wrapText="1"/>
    </xf>
    <xf numFmtId="0" fontId="42" fillId="0" borderId="0" xfId="744" applyFont="1" applyBorder="1" applyAlignment="1">
      <alignment vertical="center"/>
    </xf>
    <xf numFmtId="43" fontId="50" fillId="0" borderId="37" xfId="323" applyFont="1" applyFill="1" applyBorder="1" applyAlignment="1">
      <alignment horizontal="center"/>
    </xf>
    <xf numFmtId="43" fontId="50" fillId="0" borderId="39" xfId="323" applyFont="1" applyFill="1" applyBorder="1" applyAlignment="1">
      <alignment horizontal="center"/>
    </xf>
    <xf numFmtId="43" fontId="61" fillId="0" borderId="15" xfId="323" applyFont="1" applyFill="1" applyBorder="1" applyAlignment="1">
      <alignment horizontal="center" vertical="center"/>
    </xf>
    <xf numFmtId="43" fontId="61" fillId="0" borderId="35" xfId="323" applyFont="1" applyFill="1" applyBorder="1" applyAlignment="1">
      <alignment horizontal="center" vertical="center"/>
    </xf>
    <xf numFmtId="0" fontId="61" fillId="0" borderId="15" xfId="744" applyFont="1" applyFill="1" applyBorder="1" applyAlignment="1">
      <alignment horizontal="center" vertical="center" wrapText="1"/>
    </xf>
    <xf numFmtId="43" fontId="50" fillId="0" borderId="36" xfId="323" applyFont="1" applyFill="1" applyBorder="1"/>
    <xf numFmtId="10" fontId="61" fillId="0" borderId="36" xfId="551" applyNumberFormat="1" applyFont="1" applyFill="1" applyBorder="1" applyAlignment="1">
      <alignment horizontal="center"/>
    </xf>
    <xf numFmtId="43" fontId="61" fillId="0" borderId="36" xfId="323" applyFont="1" applyFill="1" applyBorder="1"/>
    <xf numFmtId="43" fontId="61" fillId="0" borderId="19" xfId="323" applyFont="1" applyFill="1" applyBorder="1"/>
    <xf numFmtId="43" fontId="61" fillId="26" borderId="19" xfId="323" applyFont="1" applyFill="1" applyBorder="1"/>
    <xf numFmtId="43" fontId="61" fillId="0" borderId="13" xfId="323" applyFont="1" applyFill="1" applyBorder="1" applyAlignment="1">
      <alignment horizontal="center" vertical="center"/>
    </xf>
    <xf numFmtId="49" fontId="76" fillId="26" borderId="35" xfId="336" applyNumberFormat="1" applyFont="1" applyFill="1" applyBorder="1" applyAlignment="1">
      <alignment horizontal="center" vertical="center" wrapText="1"/>
    </xf>
    <xf numFmtId="49" fontId="57" fillId="26" borderId="35" xfId="0" applyNumberFormat="1" applyFont="1" applyFill="1" applyBorder="1" applyAlignment="1">
      <alignment horizontal="center" vertical="center" wrapText="1"/>
    </xf>
    <xf numFmtId="180" fontId="0" fillId="0" borderId="0" xfId="391" applyNumberFormat="1" applyFont="1" applyAlignment="1">
      <alignment vertical="center"/>
    </xf>
    <xf numFmtId="49" fontId="63" fillId="0" borderId="0" xfId="0" applyNumberFormat="1" applyFont="1" applyFill="1" applyBorder="1" applyAlignment="1">
      <alignment horizontal="center" vertical="center" wrapText="1"/>
    </xf>
    <xf numFmtId="43" fontId="77" fillId="26" borderId="0" xfId="336" applyFont="1" applyFill="1" applyBorder="1" applyAlignment="1">
      <alignment horizontal="center" vertical="center"/>
    </xf>
    <xf numFmtId="40" fontId="76" fillId="26" borderId="38" xfId="0" applyNumberFormat="1" applyFont="1" applyFill="1" applyBorder="1" applyAlignment="1">
      <alignment vertical="center"/>
    </xf>
    <xf numFmtId="40" fontId="76" fillId="26" borderId="24" xfId="0" applyNumberFormat="1" applyFont="1" applyFill="1" applyBorder="1" applyAlignment="1">
      <alignment vertical="center"/>
    </xf>
    <xf numFmtId="43" fontId="76" fillId="26" borderId="36" xfId="0" applyNumberFormat="1" applyFont="1" applyFill="1" applyBorder="1" applyAlignment="1">
      <alignment horizontal="center" vertical="center"/>
    </xf>
    <xf numFmtId="0" fontId="76" fillId="26" borderId="36" xfId="0" applyNumberFormat="1" applyFont="1" applyFill="1" applyBorder="1" applyAlignment="1">
      <alignment horizontal="center" vertical="center"/>
    </xf>
    <xf numFmtId="43" fontId="76" fillId="26" borderId="37" xfId="0" applyNumberFormat="1" applyFont="1" applyFill="1" applyBorder="1" applyAlignment="1">
      <alignment horizontal="center" vertical="center" wrapText="1"/>
    </xf>
    <xf numFmtId="43" fontId="76" fillId="26" borderId="38" xfId="0" applyNumberFormat="1" applyFont="1" applyFill="1" applyBorder="1" applyAlignment="1">
      <alignment horizontal="center" vertical="center" wrapText="1"/>
    </xf>
    <xf numFmtId="40" fontId="77" fillId="26" borderId="37" xfId="335" applyNumberFormat="1" applyFont="1" applyFill="1" applyBorder="1" applyAlignment="1">
      <alignment vertical="center"/>
    </xf>
    <xf numFmtId="40" fontId="77" fillId="26" borderId="38" xfId="0" applyNumberFormat="1" applyFont="1" applyFill="1" applyBorder="1" applyAlignment="1">
      <alignment vertical="center"/>
    </xf>
    <xf numFmtId="40" fontId="77" fillId="26" borderId="20" xfId="335" applyNumberFormat="1" applyFont="1" applyFill="1" applyBorder="1" applyAlignment="1">
      <alignment vertical="center"/>
    </xf>
    <xf numFmtId="40" fontId="77" fillId="26" borderId="24" xfId="0" applyNumberFormat="1" applyFont="1" applyFill="1" applyBorder="1" applyAlignment="1">
      <alignment vertical="center"/>
    </xf>
    <xf numFmtId="43" fontId="76" fillId="26" borderId="15" xfId="0" applyNumberFormat="1" applyFont="1" applyFill="1" applyBorder="1" applyAlignment="1">
      <alignment vertical="center"/>
    </xf>
    <xf numFmtId="43" fontId="76" fillId="26" borderId="16" xfId="0" applyNumberFormat="1" applyFont="1" applyFill="1" applyBorder="1" applyAlignment="1">
      <alignment vertical="center"/>
    </xf>
    <xf numFmtId="40" fontId="76" fillId="26" borderId="13" xfId="0" applyNumberFormat="1" applyFont="1" applyFill="1" applyBorder="1" applyAlignment="1">
      <alignment vertical="center"/>
    </xf>
    <xf numFmtId="43" fontId="106" fillId="26" borderId="39" xfId="336" applyNumberFormat="1" applyFont="1" applyFill="1" applyBorder="1" applyAlignment="1">
      <alignment horizontal="right" vertical="center"/>
    </xf>
    <xf numFmtId="43" fontId="51" fillId="26" borderId="36" xfId="0" applyNumberFormat="1" applyFont="1" applyFill="1" applyBorder="1" applyAlignment="1">
      <alignment horizontal="center" vertical="center"/>
    </xf>
    <xf numFmtId="43" fontId="51" fillId="26" borderId="13" xfId="0" applyNumberFormat="1" applyFont="1" applyFill="1" applyBorder="1" applyAlignment="1">
      <alignment horizontal="center" vertical="center" wrapText="1"/>
    </xf>
    <xf numFmtId="174" fontId="76" fillId="26" borderId="39" xfId="388" applyFont="1" applyFill="1" applyBorder="1" applyAlignment="1">
      <alignment horizontal="center" vertical="center" wrapText="1"/>
    </xf>
    <xf numFmtId="4" fontId="77" fillId="26" borderId="39" xfId="323" applyNumberFormat="1" applyFont="1" applyFill="1" applyBorder="1" applyAlignment="1">
      <alignment horizontal="center"/>
    </xf>
    <xf numFmtId="43" fontId="77" fillId="26" borderId="39" xfId="323" applyNumberFormat="1" applyFont="1" applyFill="1" applyBorder="1" applyAlignment="1"/>
    <xf numFmtId="4" fontId="76" fillId="26" borderId="38" xfId="323" applyNumberFormat="1" applyFont="1" applyFill="1" applyBorder="1" applyAlignment="1">
      <alignment horizontal="center"/>
    </xf>
    <xf numFmtId="43" fontId="76" fillId="26" borderId="36" xfId="0" applyNumberFormat="1" applyFont="1" applyFill="1" applyBorder="1" applyAlignment="1">
      <alignment horizontal="center"/>
    </xf>
    <xf numFmtId="4" fontId="76" fillId="26" borderId="36" xfId="323" applyNumberFormat="1" applyFont="1" applyFill="1" applyBorder="1" applyAlignment="1">
      <alignment horizontal="center"/>
    </xf>
    <xf numFmtId="43" fontId="76" fillId="26" borderId="36" xfId="323" applyNumberFormat="1" applyFont="1" applyFill="1" applyBorder="1" applyAlignment="1"/>
    <xf numFmtId="174" fontId="64" fillId="26" borderId="39" xfId="446" applyFont="1" applyFill="1" applyBorder="1" applyAlignment="1">
      <alignment horizontal="center" vertical="center" wrapText="1"/>
    </xf>
    <xf numFmtId="174" fontId="64" fillId="26" borderId="38" xfId="446" applyFont="1" applyFill="1" applyBorder="1" applyAlignment="1">
      <alignment horizontal="center" vertical="center" wrapText="1"/>
    </xf>
    <xf numFmtId="43" fontId="48" fillId="26" borderId="37" xfId="323" applyNumberFormat="1" applyFont="1" applyFill="1" applyBorder="1" applyAlignment="1">
      <alignment horizontal="right" vertical="center"/>
    </xf>
    <xf numFmtId="10" fontId="64" fillId="26" borderId="39" xfId="446" applyNumberFormat="1" applyFont="1" applyFill="1" applyBorder="1" applyAlignment="1">
      <alignment horizontal="right" vertical="center"/>
    </xf>
    <xf numFmtId="43" fontId="48" fillId="26" borderId="39" xfId="323" applyNumberFormat="1" applyFont="1" applyFill="1" applyBorder="1" applyAlignment="1">
      <alignment horizontal="right" vertical="center"/>
    </xf>
    <xf numFmtId="171" fontId="64" fillId="26" borderId="38" xfId="446" applyNumberFormat="1" applyFont="1" applyFill="1" applyBorder="1" applyAlignment="1">
      <alignment horizontal="right" vertical="center"/>
    </xf>
    <xf numFmtId="174" fontId="64" fillId="26" borderId="36" xfId="0" applyNumberFormat="1" applyFont="1" applyFill="1" applyBorder="1" applyAlignment="1">
      <alignment horizontal="center" vertical="center"/>
    </xf>
    <xf numFmtId="43" fontId="64" fillId="26" borderId="39" xfId="0" applyNumberFormat="1" applyFont="1" applyFill="1" applyBorder="1" applyAlignment="1">
      <alignment horizontal="center" vertical="center" wrapText="1"/>
    </xf>
    <xf numFmtId="43" fontId="64" fillId="26" borderId="39" xfId="323" applyNumberFormat="1" applyFont="1" applyFill="1" applyBorder="1" applyAlignment="1">
      <alignment horizontal="center" vertical="center" wrapText="1"/>
    </xf>
    <xf numFmtId="43" fontId="64" fillId="26" borderId="36" xfId="323" applyNumberFormat="1" applyFont="1" applyFill="1" applyBorder="1" applyAlignment="1">
      <alignment horizontal="center" vertical="center" wrapText="1"/>
    </xf>
    <xf numFmtId="43" fontId="48" fillId="26" borderId="39" xfId="0" applyNumberFormat="1" applyFont="1" applyFill="1" applyBorder="1" applyAlignment="1">
      <alignment horizontal="right"/>
    </xf>
    <xf numFmtId="10" fontId="64" fillId="26" borderId="39" xfId="551" applyNumberFormat="1" applyFont="1" applyFill="1" applyBorder="1" applyAlignment="1">
      <alignment horizontal="right" vertical="center"/>
    </xf>
    <xf numFmtId="43" fontId="48" fillId="26" borderId="39" xfId="0" applyNumberFormat="1" applyFont="1" applyFill="1" applyBorder="1" applyAlignment="1">
      <alignment horizontal="right" vertical="center"/>
    </xf>
    <xf numFmtId="10" fontId="64" fillId="0" borderId="39" xfId="0" applyNumberFormat="1" applyFont="1" applyFill="1" applyBorder="1" applyAlignment="1">
      <alignment horizontal="right" vertical="center"/>
    </xf>
    <xf numFmtId="43" fontId="48" fillId="26" borderId="11" xfId="0" applyNumberFormat="1" applyFont="1" applyFill="1" applyBorder="1" applyAlignment="1">
      <alignment horizontal="right"/>
    </xf>
    <xf numFmtId="0" fontId="64" fillId="26" borderId="36" xfId="0" applyNumberFormat="1" applyFont="1" applyFill="1" applyBorder="1" applyAlignment="1">
      <alignment horizontal="center"/>
    </xf>
    <xf numFmtId="43" fontId="64" fillId="26" borderId="36" xfId="0" applyNumberFormat="1" applyFont="1" applyFill="1" applyBorder="1" applyAlignment="1">
      <alignment vertical="center"/>
    </xf>
    <xf numFmtId="4" fontId="106" fillId="26" borderId="12" xfId="0" applyNumberFormat="1" applyFont="1" applyFill="1" applyBorder="1" applyAlignment="1">
      <alignment horizontal="center" vertical="center"/>
    </xf>
    <xf numFmtId="4" fontId="106" fillId="26" borderId="0" xfId="0" applyNumberFormat="1" applyFont="1" applyFill="1" applyBorder="1" applyAlignment="1">
      <alignment horizontal="center" vertical="center"/>
    </xf>
    <xf numFmtId="4" fontId="106" fillId="26" borderId="11" xfId="0" applyNumberFormat="1" applyFont="1" applyFill="1" applyBorder="1" applyAlignment="1">
      <alignment horizontal="center" vertical="center"/>
    </xf>
    <xf numFmtId="175" fontId="48" fillId="26" borderId="37" xfId="0" applyNumberFormat="1" applyFont="1" applyFill="1" applyBorder="1" applyAlignment="1">
      <alignment horizontal="right"/>
    </xf>
    <xf numFmtId="3" fontId="48" fillId="26" borderId="39" xfId="0" applyNumberFormat="1" applyFont="1" applyFill="1" applyBorder="1" applyAlignment="1">
      <alignment horizontal="right"/>
    </xf>
    <xf numFmtId="3" fontId="48" fillId="26" borderId="38" xfId="0" applyNumberFormat="1" applyFont="1" applyFill="1" applyBorder="1" applyAlignment="1">
      <alignment horizontal="right"/>
    </xf>
    <xf numFmtId="4" fontId="64" fillId="26" borderId="15" xfId="0" applyNumberFormat="1" applyFont="1" applyFill="1" applyBorder="1" applyAlignment="1">
      <alignment horizontal="right" vertical="center"/>
    </xf>
    <xf numFmtId="4" fontId="64" fillId="26" borderId="35" xfId="0" applyNumberFormat="1" applyFont="1" applyFill="1" applyBorder="1" applyAlignment="1">
      <alignment horizontal="right" vertical="center"/>
    </xf>
    <xf numFmtId="167" fontId="47" fillId="0" borderId="35" xfId="323" applyNumberFormat="1" applyFont="1" applyFill="1" applyBorder="1" applyAlignment="1">
      <alignment horizontal="center" vertical="center"/>
    </xf>
    <xf numFmtId="171" fontId="47" fillId="0" borderId="35" xfId="0" applyNumberFormat="1" applyFont="1" applyFill="1" applyBorder="1" applyAlignment="1">
      <alignment horizontal="right" vertical="center"/>
    </xf>
    <xf numFmtId="171" fontId="47" fillId="0" borderId="16" xfId="0" applyNumberFormat="1" applyFont="1" applyFill="1" applyBorder="1" applyAlignment="1">
      <alignment horizontal="right" vertical="center"/>
    </xf>
    <xf numFmtId="174" fontId="47" fillId="0" borderId="36" xfId="0" applyFont="1" applyFill="1" applyBorder="1" applyAlignment="1">
      <alignment horizontal="center" vertical="center"/>
    </xf>
    <xf numFmtId="174" fontId="47" fillId="0" borderId="39" xfId="0" applyFont="1" applyFill="1" applyBorder="1" applyAlignment="1">
      <alignment horizontal="center" vertical="center" wrapText="1"/>
    </xf>
    <xf numFmtId="174" fontId="47" fillId="0" borderId="38" xfId="0" applyFont="1" applyFill="1" applyBorder="1" applyAlignment="1">
      <alignment horizontal="center" vertical="center" wrapText="1"/>
    </xf>
    <xf numFmtId="167" fontId="62" fillId="0" borderId="39" xfId="323" applyNumberFormat="1" applyFont="1" applyFill="1" applyBorder="1" applyAlignment="1">
      <alignment horizontal="center"/>
    </xf>
    <xf numFmtId="171" fontId="47" fillId="0" borderId="39" xfId="0" applyNumberFormat="1" applyFont="1" applyFill="1" applyBorder="1" applyAlignment="1">
      <alignment horizontal="right"/>
    </xf>
    <xf numFmtId="171" fontId="47" fillId="0" borderId="38" xfId="0" applyNumberFormat="1" applyFont="1" applyFill="1" applyBorder="1" applyAlignment="1">
      <alignment horizontal="right"/>
    </xf>
    <xf numFmtId="167" fontId="47" fillId="0" borderId="36" xfId="323" applyNumberFormat="1" applyFont="1" applyFill="1" applyBorder="1" applyAlignment="1">
      <alignment horizontal="center"/>
    </xf>
    <xf numFmtId="0" fontId="47" fillId="0" borderId="36" xfId="0" applyNumberFormat="1" applyFont="1" applyFill="1" applyBorder="1" applyAlignment="1">
      <alignment horizontal="center"/>
    </xf>
    <xf numFmtId="167" fontId="63" fillId="0" borderId="15" xfId="0" applyNumberFormat="1" applyFont="1" applyFill="1" applyBorder="1" applyAlignment="1">
      <alignment horizontal="center" vertical="center" wrapText="1"/>
    </xf>
    <xf numFmtId="167" fontId="63" fillId="0" borderId="35" xfId="0" applyNumberFormat="1" applyFont="1" applyFill="1" applyBorder="1" applyAlignment="1">
      <alignment horizontal="center" vertical="center" wrapText="1"/>
    </xf>
    <xf numFmtId="49" fontId="63" fillId="26" borderId="15" xfId="0" applyNumberFormat="1" applyFont="1" applyFill="1" applyBorder="1" applyAlignment="1">
      <alignment horizontal="center" wrapText="1"/>
    </xf>
    <xf numFmtId="167" fontId="63" fillId="26" borderId="16" xfId="0" applyNumberFormat="1" applyFont="1" applyFill="1" applyBorder="1" applyAlignment="1">
      <alignment horizontal="center" wrapText="1"/>
    </xf>
    <xf numFmtId="167" fontId="63" fillId="26" borderId="35" xfId="0" applyNumberFormat="1" applyFont="1" applyFill="1" applyBorder="1" applyAlignment="1">
      <alignment horizontal="center" wrapText="1"/>
    </xf>
    <xf numFmtId="41" fontId="56" fillId="26" borderId="0" xfId="323" applyNumberFormat="1" applyFont="1" applyFill="1" applyBorder="1" applyAlignment="1">
      <alignment horizontal="center" vertical="center"/>
    </xf>
    <xf numFmtId="10" fontId="63" fillId="26" borderId="0" xfId="0" applyNumberFormat="1" applyFont="1" applyFill="1" applyBorder="1" applyAlignment="1">
      <alignment horizontal="center" vertical="center"/>
    </xf>
    <xf numFmtId="10" fontId="63" fillId="26" borderId="39" xfId="0" applyNumberFormat="1" applyFont="1" applyFill="1" applyBorder="1" applyAlignment="1">
      <alignment horizontal="center" vertical="center"/>
    </xf>
    <xf numFmtId="167" fontId="56" fillId="26" borderId="37" xfId="323" applyNumberFormat="1" applyFont="1" applyFill="1" applyBorder="1" applyAlignment="1">
      <alignment horizontal="center" vertical="center"/>
    </xf>
    <xf numFmtId="167" fontId="56" fillId="26" borderId="39" xfId="323" applyNumberFormat="1" applyFont="1" applyFill="1" applyBorder="1" applyAlignment="1">
      <alignment horizontal="center" vertical="center"/>
    </xf>
    <xf numFmtId="10" fontId="63" fillId="26" borderId="38" xfId="0" applyNumberFormat="1" applyFont="1" applyFill="1" applyBorder="1" applyAlignment="1">
      <alignment horizontal="center" vertical="center"/>
    </xf>
    <xf numFmtId="167" fontId="56" fillId="26" borderId="20" xfId="323" applyNumberFormat="1" applyFont="1" applyFill="1" applyBorder="1" applyAlignment="1">
      <alignment horizontal="center" vertical="center"/>
    </xf>
    <xf numFmtId="41" fontId="56" fillId="26" borderId="20" xfId="323" applyNumberFormat="1" applyFont="1" applyFill="1" applyBorder="1" applyAlignment="1">
      <alignment horizontal="center" vertical="center"/>
    </xf>
    <xf numFmtId="41" fontId="56" fillId="26" borderId="18" xfId="323" applyNumberFormat="1" applyFont="1" applyFill="1" applyBorder="1" applyAlignment="1">
      <alignment horizontal="center" vertical="center"/>
    </xf>
    <xf numFmtId="10" fontId="63" fillId="26" borderId="11" xfId="0" applyNumberFormat="1" applyFont="1" applyFill="1" applyBorder="1" applyAlignment="1">
      <alignment horizontal="center" vertical="center"/>
    </xf>
    <xf numFmtId="49" fontId="63" fillId="26" borderId="36" xfId="0" applyNumberFormat="1" applyFont="1" applyFill="1" applyBorder="1" applyAlignment="1">
      <alignment horizontal="center" vertical="center" wrapText="1"/>
    </xf>
    <xf numFmtId="167" fontId="63" fillId="26" borderId="36" xfId="323" applyNumberFormat="1" applyFont="1" applyFill="1" applyBorder="1" applyAlignment="1">
      <alignment horizontal="center" vertical="center"/>
    </xf>
    <xf numFmtId="174" fontId="64" fillId="26" borderId="18" xfId="0" applyFont="1" applyFill="1" applyBorder="1" applyAlignment="1">
      <alignment horizontal="center" vertical="center"/>
    </xf>
    <xf numFmtId="171" fontId="64" fillId="26" borderId="11" xfId="0" applyNumberFormat="1" applyFont="1" applyFill="1" applyBorder="1" applyAlignment="1">
      <alignment vertical="center"/>
    </xf>
    <xf numFmtId="174" fontId="64" fillId="26" borderId="35" xfId="0" applyFont="1" applyFill="1" applyBorder="1" applyAlignment="1">
      <alignment horizontal="center" vertical="center" wrapText="1"/>
    </xf>
    <xf numFmtId="49" fontId="64" fillId="26" borderId="14" xfId="0" applyNumberFormat="1" applyFont="1" applyFill="1" applyBorder="1" applyAlignment="1">
      <alignment horizontal="center"/>
    </xf>
    <xf numFmtId="174" fontId="64" fillId="26" borderId="15" xfId="0" applyFont="1" applyFill="1" applyBorder="1" applyAlignment="1">
      <alignment horizontal="center" vertical="center" wrapText="1"/>
    </xf>
    <xf numFmtId="167" fontId="64" fillId="26" borderId="15" xfId="323" applyNumberFormat="1" applyFont="1" applyFill="1" applyBorder="1" applyAlignment="1">
      <alignment horizontal="center" vertical="center"/>
    </xf>
    <xf numFmtId="167" fontId="64" fillId="26" borderId="16" xfId="323" applyNumberFormat="1" applyFont="1" applyFill="1" applyBorder="1" applyAlignment="1">
      <alignment horizontal="center" vertical="center"/>
    </xf>
    <xf numFmtId="174" fontId="64" fillId="26" borderId="13" xfId="0" applyFont="1" applyFill="1" applyBorder="1" applyAlignment="1">
      <alignment horizontal="center" vertical="center" wrapText="1"/>
    </xf>
    <xf numFmtId="10" fontId="96" fillId="26" borderId="37" xfId="0" applyNumberFormat="1" applyFont="1" applyFill="1" applyBorder="1" applyAlignment="1">
      <alignment vertical="center"/>
    </xf>
    <xf numFmtId="10" fontId="96" fillId="26" borderId="39" xfId="0" applyNumberFormat="1" applyFont="1" applyFill="1" applyBorder="1" applyAlignment="1">
      <alignment vertical="center"/>
    </xf>
    <xf numFmtId="10" fontId="96" fillId="26" borderId="38" xfId="0" applyNumberFormat="1" applyFont="1" applyFill="1" applyBorder="1" applyAlignment="1">
      <alignment vertical="center"/>
    </xf>
    <xf numFmtId="167" fontId="96" fillId="26" borderId="36" xfId="323" applyNumberFormat="1" applyFont="1" applyFill="1" applyBorder="1" applyAlignment="1">
      <alignment horizontal="center" vertical="center"/>
    </xf>
    <xf numFmtId="49" fontId="64" fillId="26" borderId="15" xfId="0" applyNumberFormat="1" applyFont="1" applyFill="1" applyBorder="1" applyAlignment="1">
      <alignment horizontal="center" wrapText="1"/>
    </xf>
    <xf numFmtId="167" fontId="64" fillId="26" borderId="16" xfId="0" applyNumberFormat="1" applyFont="1" applyFill="1" applyBorder="1" applyAlignment="1">
      <alignment horizontal="right" wrapText="1"/>
    </xf>
    <xf numFmtId="167" fontId="47" fillId="26" borderId="20" xfId="323" applyNumberFormat="1" applyFont="1" applyFill="1" applyBorder="1" applyAlignment="1">
      <alignment horizontal="center"/>
    </xf>
    <xf numFmtId="49" fontId="47" fillId="26" borderId="39" xfId="0" applyNumberFormat="1" applyFont="1" applyFill="1" applyBorder="1" applyAlignment="1">
      <alignment horizontal="center" vertical="center" wrapText="1"/>
    </xf>
    <xf numFmtId="49" fontId="47" fillId="26" borderId="38" xfId="0" applyNumberFormat="1" applyFont="1" applyFill="1" applyBorder="1" applyAlignment="1">
      <alignment horizontal="center" vertical="center" wrapText="1"/>
    </xf>
    <xf numFmtId="10" fontId="47" fillId="26" borderId="37" xfId="323" applyNumberFormat="1" applyFont="1" applyFill="1" applyBorder="1"/>
    <xf numFmtId="10" fontId="47" fillId="26" borderId="39" xfId="323" applyNumberFormat="1" applyFont="1" applyFill="1" applyBorder="1"/>
    <xf numFmtId="10" fontId="47" fillId="26" borderId="38" xfId="323" applyNumberFormat="1" applyFont="1" applyFill="1" applyBorder="1"/>
    <xf numFmtId="167" fontId="90" fillId="0" borderId="0" xfId="0" applyNumberFormat="1" applyFont="1"/>
    <xf numFmtId="171" fontId="63" fillId="26" borderId="23" xfId="0" applyNumberFormat="1" applyFont="1" applyFill="1" applyBorder="1" applyAlignment="1">
      <alignment vertical="center"/>
    </xf>
    <xf numFmtId="171" fontId="63" fillId="26" borderId="16" xfId="0" applyNumberFormat="1" applyFont="1" applyFill="1" applyBorder="1" applyAlignment="1">
      <alignment vertical="center"/>
    </xf>
    <xf numFmtId="10" fontId="47" fillId="26" borderId="15" xfId="323" applyNumberFormat="1" applyFont="1" applyFill="1" applyBorder="1" applyAlignment="1">
      <alignment vertical="center"/>
    </xf>
    <xf numFmtId="10" fontId="47" fillId="26" borderId="35" xfId="323" applyNumberFormat="1" applyFont="1" applyFill="1" applyBorder="1" applyAlignment="1">
      <alignment vertical="center"/>
    </xf>
    <xf numFmtId="10" fontId="47" fillId="26" borderId="16" xfId="323" applyNumberFormat="1" applyFont="1" applyFill="1" applyBorder="1" applyAlignment="1">
      <alignment vertical="center"/>
    </xf>
    <xf numFmtId="0" fontId="76" fillId="26" borderId="35" xfId="919" applyFont="1" applyFill="1" applyBorder="1" applyAlignment="1">
      <alignment horizontal="center" vertical="center" wrapText="1"/>
    </xf>
    <xf numFmtId="174" fontId="69" fillId="0" borderId="0" xfId="0" applyNumberFormat="1" applyFont="1" applyBorder="1" applyAlignment="1">
      <alignment horizontal="left" vertical="center"/>
    </xf>
    <xf numFmtId="167" fontId="77" fillId="0" borderId="0" xfId="323" applyNumberFormat="1" applyFont="1" applyFill="1" applyBorder="1" applyAlignment="1">
      <alignment horizontal="right" vertical="center"/>
    </xf>
    <xf numFmtId="167" fontId="76" fillId="0" borderId="23" xfId="919" applyNumberFormat="1" applyFont="1" applyFill="1" applyBorder="1" applyAlignment="1">
      <alignment horizontal="right" vertical="center"/>
    </xf>
    <xf numFmtId="0" fontId="76" fillId="0" borderId="35" xfId="919" applyFont="1" applyFill="1" applyBorder="1" applyAlignment="1">
      <alignment horizontal="center" vertical="center" wrapText="1"/>
    </xf>
    <xf numFmtId="167" fontId="77" fillId="0" borderId="0" xfId="323" applyNumberFormat="1" applyFont="1" applyFill="1" applyBorder="1" applyAlignment="1">
      <alignment horizontal="right"/>
    </xf>
    <xf numFmtId="167" fontId="76" fillId="0" borderId="23" xfId="323" applyNumberFormat="1" applyFont="1" applyFill="1" applyBorder="1" applyAlignment="1">
      <alignment vertical="center"/>
    </xf>
    <xf numFmtId="41" fontId="42" fillId="0" borderId="0" xfId="919" applyNumberFormat="1"/>
    <xf numFmtId="0" fontId="61" fillId="26" borderId="15" xfId="919" applyFont="1" applyFill="1" applyBorder="1" applyAlignment="1">
      <alignment horizontal="center" vertical="center"/>
    </xf>
    <xf numFmtId="0" fontId="61" fillId="26" borderId="35" xfId="919" applyFont="1" applyFill="1" applyBorder="1" applyAlignment="1">
      <alignment horizontal="center" vertical="center"/>
    </xf>
    <xf numFmtId="41" fontId="50" fillId="26" borderId="20" xfId="919" applyNumberFormat="1" applyFont="1" applyFill="1" applyBorder="1" applyAlignment="1">
      <alignment horizontal="center" vertical="center"/>
    </xf>
    <xf numFmtId="41" fontId="50" fillId="26" borderId="0" xfId="919" applyNumberFormat="1" applyFont="1" applyFill="1" applyBorder="1" applyAlignment="1">
      <alignment horizontal="center" vertical="center"/>
    </xf>
    <xf numFmtId="41" fontId="61" fillId="26" borderId="19" xfId="919" applyNumberFormat="1" applyFont="1" applyFill="1" applyBorder="1" applyAlignment="1">
      <alignment horizontal="center" vertical="center"/>
    </xf>
    <xf numFmtId="0" fontId="61" fillId="26" borderId="14" xfId="919" applyFont="1" applyFill="1" applyBorder="1" applyAlignment="1">
      <alignment horizontal="left" vertical="center"/>
    </xf>
    <xf numFmtId="41" fontId="50" fillId="26" borderId="11" xfId="919" applyNumberFormat="1" applyFont="1" applyFill="1" applyBorder="1" applyAlignment="1">
      <alignment horizontal="center" vertical="center"/>
    </xf>
    <xf numFmtId="41" fontId="61" fillId="26" borderId="14" xfId="919" applyNumberFormat="1" applyFont="1" applyFill="1" applyBorder="1" applyAlignment="1">
      <alignment horizontal="center" vertical="center"/>
    </xf>
    <xf numFmtId="0" fontId="61" fillId="26" borderId="13" xfId="919" applyFont="1" applyFill="1" applyBorder="1" applyAlignment="1">
      <alignment horizontal="left" vertical="center"/>
    </xf>
    <xf numFmtId="41" fontId="46" fillId="0" borderId="15" xfId="919" applyNumberFormat="1" applyFont="1" applyBorder="1" applyAlignment="1">
      <alignment horizontal="center"/>
    </xf>
    <xf numFmtId="41" fontId="46" fillId="0" borderId="35" xfId="919" applyNumberFormat="1" applyFont="1" applyBorder="1" applyAlignment="1">
      <alignment horizontal="center"/>
    </xf>
    <xf numFmtId="41" fontId="46" fillId="0" borderId="13" xfId="919" applyNumberFormat="1" applyFont="1" applyBorder="1" applyAlignment="1">
      <alignment horizontal="center"/>
    </xf>
    <xf numFmtId="175" fontId="106" fillId="26" borderId="17" xfId="0" applyNumberFormat="1" applyFont="1" applyFill="1" applyBorder="1" applyAlignment="1">
      <alignment horizontal="center" vertical="center"/>
    </xf>
    <xf numFmtId="175" fontId="106" fillId="26" borderId="19" xfId="0" applyNumberFormat="1" applyFont="1" applyFill="1" applyBorder="1" applyAlignment="1">
      <alignment horizontal="center" vertical="center"/>
    </xf>
    <xf numFmtId="175" fontId="106" fillId="26" borderId="14" xfId="0" applyNumberFormat="1" applyFont="1" applyFill="1" applyBorder="1" applyAlignment="1">
      <alignment horizontal="center" vertical="center"/>
    </xf>
    <xf numFmtId="3" fontId="54" fillId="26" borderId="36" xfId="0" applyNumberFormat="1" applyFont="1" applyFill="1" applyBorder="1" applyAlignment="1">
      <alignment horizontal="center" vertical="center"/>
    </xf>
    <xf numFmtId="43" fontId="54" fillId="26" borderId="37" xfId="328" applyNumberFormat="1" applyFont="1" applyFill="1" applyBorder="1" applyAlignment="1">
      <alignment horizontal="right" vertical="center" wrapText="1"/>
    </xf>
    <xf numFmtId="171" fontId="54" fillId="26" borderId="39" xfId="328" applyNumberFormat="1" applyFont="1" applyFill="1" applyBorder="1" applyAlignment="1">
      <alignment horizontal="right" vertical="center" wrapText="1"/>
    </xf>
    <xf numFmtId="43" fontId="54" fillId="26" borderId="38" xfId="336" applyNumberFormat="1" applyFont="1" applyFill="1" applyBorder="1" applyAlignment="1">
      <alignment horizontal="right" vertical="center"/>
    </xf>
    <xf numFmtId="174" fontId="51" fillId="0" borderId="37" xfId="0" applyNumberFormat="1" applyFont="1" applyFill="1" applyBorder="1" applyAlignment="1">
      <alignment horizontal="center" vertical="center" wrapText="1"/>
    </xf>
    <xf numFmtId="174" fontId="51" fillId="0" borderId="39" xfId="0" applyNumberFormat="1" applyFont="1" applyFill="1" applyBorder="1" applyAlignment="1">
      <alignment horizontal="center" vertical="center" wrapText="1"/>
    </xf>
    <xf numFmtId="174" fontId="51" fillId="0" borderId="38" xfId="0" applyNumberFormat="1" applyFont="1" applyFill="1" applyBorder="1" applyAlignment="1">
      <alignment horizontal="center" vertical="center" wrapText="1"/>
    </xf>
    <xf numFmtId="174" fontId="51" fillId="0" borderId="0" xfId="0" applyNumberFormat="1" applyFont="1" applyFill="1" applyBorder="1" applyAlignment="1">
      <alignment horizontal="center" vertical="center" wrapText="1"/>
    </xf>
    <xf numFmtId="41" fontId="59" fillId="0" borderId="37" xfId="336" applyNumberFormat="1" applyFont="1" applyFill="1" applyBorder="1" applyAlignment="1">
      <alignment horizontal="center" vertical="center"/>
    </xf>
    <xf numFmtId="41" fontId="59" fillId="0" borderId="39" xfId="336" applyNumberFormat="1" applyFont="1" applyFill="1" applyBorder="1" applyAlignment="1">
      <alignment horizontal="center" vertical="center"/>
    </xf>
    <xf numFmtId="3" fontId="68" fillId="0" borderId="37" xfId="0" applyNumberFormat="1" applyFont="1" applyFill="1" applyBorder="1" applyAlignment="1">
      <alignment horizontal="center" vertical="center"/>
    </xf>
    <xf numFmtId="41" fontId="78" fillId="0" borderId="37" xfId="328" applyNumberFormat="1" applyFont="1" applyFill="1" applyBorder="1" applyAlignment="1">
      <alignment horizontal="right" vertical="center" wrapText="1"/>
    </xf>
    <xf numFmtId="9" fontId="78" fillId="0" borderId="39" xfId="551" applyFont="1" applyFill="1" applyBorder="1" applyAlignment="1">
      <alignment horizontal="right" vertical="center" wrapText="1"/>
    </xf>
    <xf numFmtId="41" fontId="78" fillId="0" borderId="38" xfId="551" applyNumberFormat="1" applyFont="1" applyFill="1" applyBorder="1" applyAlignment="1">
      <alignment horizontal="right" vertical="center" wrapText="1"/>
    </xf>
    <xf numFmtId="10" fontId="78" fillId="0" borderId="24" xfId="328" applyNumberFormat="1" applyFont="1" applyFill="1" applyBorder="1" applyAlignment="1">
      <alignment horizontal="right" vertical="center" wrapText="1"/>
    </xf>
    <xf numFmtId="3" fontId="68" fillId="0" borderId="18" xfId="0" applyNumberFormat="1" applyFont="1" applyFill="1" applyBorder="1" applyAlignment="1">
      <alignment horizontal="center" vertical="center"/>
    </xf>
    <xf numFmtId="10" fontId="78" fillId="0" borderId="22" xfId="328" applyNumberFormat="1" applyFont="1" applyFill="1" applyBorder="1" applyAlignment="1">
      <alignment horizontal="right" vertical="center" wrapText="1"/>
    </xf>
    <xf numFmtId="174" fontId="78" fillId="0" borderId="35" xfId="0" applyNumberFormat="1" applyFont="1" applyFill="1" applyBorder="1" applyAlignment="1">
      <alignment horizontal="center" vertical="center" wrapText="1"/>
    </xf>
    <xf numFmtId="174" fontId="0" fillId="0" borderId="0" xfId="0" applyBorder="1" applyAlignment="1">
      <alignment horizontal="center"/>
    </xf>
    <xf numFmtId="174" fontId="77" fillId="0" borderId="0" xfId="0" applyFont="1" applyFill="1" applyBorder="1" applyAlignment="1">
      <alignment horizontal="left" vertical="center" wrapText="1"/>
    </xf>
    <xf numFmtId="174" fontId="59" fillId="26" borderId="12" xfId="0" applyNumberFormat="1" applyFont="1" applyFill="1" applyBorder="1" applyAlignment="1">
      <alignment horizontal="left" vertical="center" wrapText="1"/>
    </xf>
    <xf numFmtId="174" fontId="55" fillId="26" borderId="0" xfId="0" applyNumberFormat="1" applyFont="1" applyFill="1" applyBorder="1" applyAlignment="1" applyProtection="1">
      <alignment horizontal="center" vertical="center" wrapText="1"/>
    </xf>
    <xf numFmtId="174" fontId="69" fillId="0" borderId="0" xfId="0" applyNumberFormat="1" applyFont="1" applyBorder="1" applyAlignment="1">
      <alignment horizontal="left" vertical="top" wrapText="1"/>
    </xf>
    <xf numFmtId="174" fontId="87" fillId="26" borderId="0" xfId="0" applyFont="1" applyFill="1" applyBorder="1" applyAlignment="1">
      <alignment horizontal="center" vertical="center" wrapText="1"/>
    </xf>
    <xf numFmtId="174" fontId="69" fillId="0" borderId="12" xfId="0" applyNumberFormat="1" applyFont="1" applyBorder="1" applyAlignment="1">
      <alignment horizontal="left" vertical="top" wrapText="1"/>
    </xf>
    <xf numFmtId="174" fontId="81" fillId="0" borderId="0" xfId="0" applyFont="1" applyAlignment="1">
      <alignment horizontal="justify" vertical="justify" wrapText="1"/>
    </xf>
    <xf numFmtId="174" fontId="69" fillId="0" borderId="12" xfId="0" applyNumberFormat="1" applyFont="1" applyBorder="1" applyAlignment="1">
      <alignment horizontal="left" vertical="center" wrapText="1"/>
    </xf>
    <xf numFmtId="174" fontId="69" fillId="0" borderId="0" xfId="0" applyNumberFormat="1" applyFont="1" applyBorder="1" applyAlignment="1">
      <alignment horizontal="left" vertical="center"/>
    </xf>
    <xf numFmtId="174" fontId="66" fillId="26" borderId="0" xfId="0" applyFont="1" applyFill="1" applyBorder="1" applyAlignment="1">
      <alignment horizontal="center" vertical="center" wrapText="1"/>
    </xf>
    <xf numFmtId="174" fontId="66" fillId="0" borderId="0" xfId="0" applyFont="1" applyFill="1" applyBorder="1" applyAlignment="1">
      <alignment horizontal="center" vertical="center" wrapText="1"/>
    </xf>
    <xf numFmtId="174" fontId="69" fillId="0" borderId="0" xfId="0" applyNumberFormat="1" applyFont="1" applyBorder="1" applyAlignment="1">
      <alignment horizontal="left" wrapText="1"/>
    </xf>
    <xf numFmtId="174" fontId="69" fillId="0" borderId="0" xfId="0" applyNumberFormat="1" applyFont="1" applyBorder="1" applyAlignment="1">
      <alignment horizontal="left"/>
    </xf>
    <xf numFmtId="174" fontId="78" fillId="0" borderId="15" xfId="0" applyNumberFormat="1" applyFont="1" applyFill="1" applyBorder="1" applyAlignment="1">
      <alignment horizontal="center" vertical="center"/>
    </xf>
    <xf numFmtId="174" fontId="78" fillId="0" borderId="23" xfId="0" applyNumberFormat="1" applyFont="1" applyFill="1" applyBorder="1" applyAlignment="1">
      <alignment horizontal="center" vertical="center"/>
    </xf>
    <xf numFmtId="174" fontId="78" fillId="0" borderId="16" xfId="0" applyNumberFormat="1" applyFont="1" applyFill="1" applyBorder="1" applyAlignment="1">
      <alignment horizontal="center" vertical="center"/>
    </xf>
    <xf numFmtId="174" fontId="78" fillId="0" borderId="36" xfId="0" applyNumberFormat="1" applyFont="1" applyFill="1" applyBorder="1" applyAlignment="1">
      <alignment horizontal="center" vertical="center"/>
    </xf>
    <xf numFmtId="174" fontId="78" fillId="0" borderId="14" xfId="0" applyNumberFormat="1" applyFont="1" applyFill="1" applyBorder="1" applyAlignment="1">
      <alignment horizontal="center" vertical="center"/>
    </xf>
    <xf numFmtId="174" fontId="49" fillId="0" borderId="0" xfId="0" applyFont="1" applyFill="1" applyBorder="1" applyAlignment="1">
      <alignment horizontal="center" vertical="center" wrapText="1"/>
    </xf>
    <xf numFmtId="174" fontId="112" fillId="0" borderId="0" xfId="0" applyFont="1" applyBorder="1" applyAlignment="1">
      <alignment horizontal="left" vertical="center" wrapText="1"/>
    </xf>
    <xf numFmtId="174" fontId="78" fillId="0" borderId="13" xfId="388" applyFont="1" applyFill="1" applyBorder="1" applyAlignment="1">
      <alignment horizontal="center" vertical="center" wrapText="1"/>
    </xf>
    <xf numFmtId="174" fontId="48" fillId="0" borderId="0" xfId="0" applyFont="1" applyBorder="1" applyAlignment="1">
      <alignment horizontal="left" vertical="top" wrapText="1"/>
    </xf>
    <xf numFmtId="174" fontId="80" fillId="26" borderId="0" xfId="0" applyFont="1" applyFill="1" applyBorder="1" applyAlignment="1">
      <alignment horizontal="center" vertical="center" wrapText="1"/>
    </xf>
    <xf numFmtId="174" fontId="51" fillId="0" borderId="12" xfId="0" applyNumberFormat="1" applyFont="1" applyBorder="1" applyAlignment="1">
      <alignment horizontal="left" vertical="center"/>
    </xf>
    <xf numFmtId="174" fontId="80" fillId="26" borderId="13" xfId="0" applyFont="1" applyFill="1" applyBorder="1" applyAlignment="1">
      <alignment horizontal="center" vertical="center" wrapText="1"/>
    </xf>
    <xf numFmtId="174" fontId="62" fillId="0" borderId="0" xfId="0" applyNumberFormat="1" applyFont="1" applyBorder="1" applyAlignment="1">
      <alignment horizontal="left" vertical="center"/>
    </xf>
    <xf numFmtId="174" fontId="106" fillId="0" borderId="0" xfId="0" applyNumberFormat="1" applyFont="1" applyBorder="1" applyAlignment="1">
      <alignment horizontal="left" vertical="top"/>
    </xf>
    <xf numFmtId="174" fontId="76" fillId="26" borderId="25" xfId="0" applyNumberFormat="1" applyFont="1" applyFill="1" applyBorder="1" applyAlignment="1">
      <alignment horizontal="center" vertical="center" wrapText="1"/>
    </xf>
    <xf numFmtId="174" fontId="76" fillId="26" borderId="22" xfId="0" applyNumberFormat="1" applyFont="1" applyFill="1" applyBorder="1" applyAlignment="1">
      <alignment horizontal="center" vertical="center" wrapText="1"/>
    </xf>
    <xf numFmtId="174" fontId="76" fillId="26" borderId="15" xfId="0" applyNumberFormat="1" applyFont="1" applyFill="1" applyBorder="1" applyAlignment="1">
      <alignment horizontal="center" vertical="center" wrapText="1"/>
    </xf>
    <xf numFmtId="174" fontId="76" fillId="26" borderId="23" xfId="0" applyNumberFormat="1" applyFont="1" applyFill="1" applyBorder="1" applyAlignment="1">
      <alignment horizontal="center" vertical="center" wrapText="1"/>
    </xf>
    <xf numFmtId="174" fontId="76" fillId="26" borderId="16" xfId="0" applyNumberFormat="1" applyFont="1" applyFill="1" applyBorder="1" applyAlignment="1">
      <alignment horizontal="center" vertical="center" wrapText="1"/>
    </xf>
    <xf numFmtId="174" fontId="76" fillId="26" borderId="17" xfId="0" applyNumberFormat="1" applyFont="1" applyFill="1" applyBorder="1" applyAlignment="1">
      <alignment horizontal="center" vertical="center" wrapText="1"/>
    </xf>
    <xf numFmtId="174" fontId="76" fillId="26" borderId="14" xfId="0" applyNumberFormat="1" applyFont="1" applyFill="1" applyBorder="1" applyAlignment="1">
      <alignment horizontal="center" vertical="center" wrapText="1"/>
    </xf>
    <xf numFmtId="17" fontId="76" fillId="26" borderId="17" xfId="0" applyNumberFormat="1" applyFont="1" applyFill="1" applyBorder="1" applyAlignment="1">
      <alignment horizontal="center" vertical="center"/>
    </xf>
    <xf numFmtId="17" fontId="76" fillId="26" borderId="14" xfId="0" applyNumberFormat="1" applyFont="1" applyFill="1" applyBorder="1" applyAlignment="1">
      <alignment horizontal="center" vertical="center"/>
    </xf>
    <xf numFmtId="174" fontId="79" fillId="26" borderId="13" xfId="0" applyFont="1" applyFill="1" applyBorder="1" applyAlignment="1">
      <alignment horizontal="center" vertical="center" wrapText="1"/>
    </xf>
    <xf numFmtId="174" fontId="62" fillId="0" borderId="0" xfId="0" applyFont="1" applyBorder="1" applyAlignment="1">
      <alignment horizontal="left" vertical="center"/>
    </xf>
    <xf numFmtId="174" fontId="73" fillId="26" borderId="0" xfId="0" applyFont="1" applyFill="1" applyBorder="1" applyAlignment="1">
      <alignment horizontal="center" vertical="center" wrapText="1"/>
    </xf>
    <xf numFmtId="17" fontId="75" fillId="26" borderId="12" xfId="394" applyNumberFormat="1" applyFont="1" applyFill="1" applyBorder="1" applyAlignment="1">
      <alignment horizontal="left" vertical="top" wrapText="1"/>
    </xf>
    <xf numFmtId="17" fontId="75" fillId="26" borderId="0" xfId="394" applyNumberFormat="1" applyFont="1" applyFill="1" applyBorder="1" applyAlignment="1">
      <alignment horizontal="left" vertical="top" wrapText="1"/>
    </xf>
    <xf numFmtId="49" fontId="76" fillId="26" borderId="0" xfId="394" applyNumberFormat="1" applyFont="1" applyFill="1" applyBorder="1" applyAlignment="1">
      <alignment horizontal="left" vertical="center"/>
    </xf>
    <xf numFmtId="49" fontId="76" fillId="26" borderId="12" xfId="394" applyNumberFormat="1" applyFont="1" applyFill="1" applyBorder="1" applyAlignment="1">
      <alignment horizontal="left" vertical="center"/>
    </xf>
    <xf numFmtId="17" fontId="48" fillId="26" borderId="0" xfId="394" applyNumberFormat="1" applyFont="1" applyFill="1" applyBorder="1" applyAlignment="1">
      <alignment horizontal="left" vertical="top" wrapText="1"/>
    </xf>
    <xf numFmtId="174" fontId="76" fillId="0" borderId="15" xfId="0" applyFont="1" applyFill="1" applyBorder="1" applyAlignment="1">
      <alignment horizontal="center" vertical="center" wrapText="1"/>
    </xf>
    <xf numFmtId="174" fontId="76" fillId="0" borderId="23" xfId="0" applyFont="1" applyFill="1" applyBorder="1" applyAlignment="1">
      <alignment horizontal="center" vertical="center" wrapText="1"/>
    </xf>
    <xf numFmtId="174" fontId="69" fillId="26" borderId="12" xfId="0" applyNumberFormat="1" applyFont="1" applyFill="1" applyBorder="1" applyAlignment="1">
      <alignment horizontal="left" vertical="center"/>
    </xf>
    <xf numFmtId="174" fontId="79" fillId="26" borderId="0" xfId="0" applyFont="1" applyFill="1" applyBorder="1" applyAlignment="1">
      <alignment horizontal="center" vertical="center" wrapText="1"/>
    </xf>
    <xf numFmtId="174" fontId="47" fillId="0" borderId="12" xfId="0" applyFont="1" applyBorder="1" applyAlignment="1">
      <alignment horizontal="left" vertical="center" wrapText="1"/>
    </xf>
    <xf numFmtId="174" fontId="86" fillId="26" borderId="0" xfId="0" applyFont="1" applyFill="1" applyBorder="1" applyAlignment="1">
      <alignment horizontal="center" vertical="center" wrapText="1"/>
    </xf>
    <xf numFmtId="17" fontId="64" fillId="26" borderId="20" xfId="394" applyNumberFormat="1" applyFont="1" applyFill="1" applyBorder="1" applyAlignment="1">
      <alignment horizontal="left" vertical="top" wrapText="1"/>
    </xf>
    <xf numFmtId="17" fontId="64" fillId="26" borderId="0" xfId="394" applyNumberFormat="1" applyFont="1" applyFill="1" applyBorder="1" applyAlignment="1">
      <alignment horizontal="left" vertical="top" wrapText="1"/>
    </xf>
    <xf numFmtId="174" fontId="55" fillId="26" borderId="0" xfId="0" applyFont="1" applyFill="1" applyBorder="1" applyAlignment="1">
      <alignment horizontal="center" vertical="center" wrapText="1"/>
    </xf>
    <xf numFmtId="174" fontId="48" fillId="26" borderId="0" xfId="0" applyFont="1" applyFill="1" applyBorder="1" applyAlignment="1">
      <alignment horizontal="left" vertical="center" wrapText="1"/>
    </xf>
    <xf numFmtId="174" fontId="82" fillId="26" borderId="0" xfId="0" applyFont="1" applyFill="1" applyBorder="1" applyAlignment="1">
      <alignment horizontal="center" vertical="center" wrapText="1"/>
    </xf>
    <xf numFmtId="174" fontId="0" fillId="0" borderId="12" xfId="0" applyBorder="1" applyAlignment="1">
      <alignment horizontal="left" vertical="top" wrapText="1"/>
    </xf>
    <xf numFmtId="174" fontId="49" fillId="26" borderId="0" xfId="0" applyFont="1" applyFill="1" applyBorder="1" applyAlignment="1">
      <alignment horizontal="center" vertical="top" wrapText="1"/>
    </xf>
    <xf numFmtId="174" fontId="59" fillId="26" borderId="0" xfId="0" applyFont="1" applyFill="1" applyBorder="1" applyAlignment="1">
      <alignment horizontal="left" vertical="center" wrapText="1"/>
    </xf>
    <xf numFmtId="174" fontId="79" fillId="26" borderId="0" xfId="0" applyFont="1" applyFill="1" applyBorder="1" applyAlignment="1">
      <alignment horizontal="center" vertical="top" wrapText="1"/>
    </xf>
    <xf numFmtId="174" fontId="76" fillId="26" borderId="15" xfId="0" applyFont="1" applyFill="1" applyBorder="1" applyAlignment="1">
      <alignment horizontal="center" vertical="center" wrapText="1"/>
    </xf>
    <xf numFmtId="174" fontId="76" fillId="26" borderId="23" xfId="0" applyFont="1" applyFill="1" applyBorder="1" applyAlignment="1">
      <alignment horizontal="center" vertical="center" wrapText="1"/>
    </xf>
    <xf numFmtId="174" fontId="76" fillId="26" borderId="16" xfId="0" applyFont="1" applyFill="1" applyBorder="1" applyAlignment="1">
      <alignment horizontal="center" vertical="center" wrapText="1"/>
    </xf>
    <xf numFmtId="174" fontId="77" fillId="0" borderId="0" xfId="0" applyFont="1" applyBorder="1" applyAlignment="1">
      <alignment horizontal="left" vertical="center" wrapText="1"/>
    </xf>
    <xf numFmtId="174" fontId="77" fillId="0" borderId="0" xfId="0" applyFont="1" applyBorder="1" applyAlignment="1">
      <alignment horizontal="left" vertical="center"/>
    </xf>
    <xf numFmtId="0" fontId="79" fillId="26" borderId="0" xfId="626" applyFont="1" applyFill="1" applyBorder="1" applyAlignment="1">
      <alignment horizontal="center" vertical="center" wrapText="1"/>
    </xf>
    <xf numFmtId="0" fontId="92" fillId="0" borderId="12" xfId="626" applyFont="1" applyBorder="1" applyAlignment="1">
      <alignment horizontal="left"/>
    </xf>
    <xf numFmtId="0" fontId="92" fillId="0" borderId="0" xfId="626" applyFont="1" applyBorder="1" applyAlignment="1">
      <alignment horizontal="left"/>
    </xf>
    <xf numFmtId="174" fontId="83" fillId="0" borderId="17" xfId="0" applyFont="1" applyFill="1" applyBorder="1" applyAlignment="1">
      <alignment horizontal="center" vertical="center" wrapText="1"/>
    </xf>
    <xf numFmtId="174" fontId="83" fillId="0" borderId="19" xfId="0" applyFont="1" applyFill="1" applyBorder="1" applyAlignment="1">
      <alignment horizontal="center" vertical="center" wrapText="1"/>
    </xf>
    <xf numFmtId="174" fontId="83" fillId="0" borderId="15" xfId="0" applyFont="1" applyFill="1" applyBorder="1" applyAlignment="1">
      <alignment horizontal="center" vertical="center" wrapText="1"/>
    </xf>
    <xf numFmtId="174" fontId="83" fillId="0" borderId="23" xfId="0" applyFont="1" applyFill="1" applyBorder="1" applyAlignment="1">
      <alignment horizontal="center" vertical="center" wrapText="1"/>
    </xf>
    <xf numFmtId="174" fontId="83" fillId="0" borderId="16" xfId="0" applyFont="1" applyFill="1" applyBorder="1" applyAlignment="1">
      <alignment horizontal="center" vertical="center" wrapText="1"/>
    </xf>
    <xf numFmtId="174" fontId="66" fillId="26" borderId="0" xfId="0" applyFont="1" applyFill="1" applyBorder="1" applyAlignment="1">
      <alignment horizontal="center" vertical="top" wrapText="1"/>
    </xf>
    <xf numFmtId="174" fontId="78" fillId="0" borderId="17" xfId="0" applyNumberFormat="1" applyFont="1" applyFill="1" applyBorder="1" applyAlignment="1">
      <alignment horizontal="center" vertical="center"/>
    </xf>
    <xf numFmtId="174" fontId="47" fillId="26" borderId="18" xfId="0" applyNumberFormat="1" applyFont="1" applyFill="1" applyBorder="1" applyAlignment="1">
      <alignment horizontal="center" vertical="center"/>
    </xf>
    <xf numFmtId="174" fontId="47" fillId="26" borderId="11" xfId="0" applyNumberFormat="1" applyFont="1" applyFill="1" applyBorder="1" applyAlignment="1">
      <alignment horizontal="center" vertical="center"/>
    </xf>
    <xf numFmtId="174" fontId="47" fillId="26" borderId="22" xfId="0" applyNumberFormat="1" applyFont="1" applyFill="1" applyBorder="1" applyAlignment="1">
      <alignment horizontal="center" vertical="center"/>
    </xf>
    <xf numFmtId="174" fontId="76" fillId="26" borderId="15" xfId="0" applyNumberFormat="1" applyFont="1" applyFill="1" applyBorder="1" applyAlignment="1">
      <alignment horizontal="center" vertical="center"/>
    </xf>
    <xf numFmtId="174" fontId="76" fillId="26" borderId="23" xfId="0" applyNumberFormat="1" applyFont="1" applyFill="1" applyBorder="1" applyAlignment="1">
      <alignment horizontal="center" vertical="center"/>
    </xf>
    <xf numFmtId="174" fontId="76" fillId="26" borderId="16" xfId="0" applyNumberFormat="1" applyFont="1" applyFill="1" applyBorder="1" applyAlignment="1">
      <alignment horizontal="center" vertical="center"/>
    </xf>
    <xf numFmtId="174" fontId="77" fillId="0" borderId="0" xfId="0" applyNumberFormat="1" applyFont="1" applyBorder="1" applyAlignment="1">
      <alignment horizontal="left" vertical="center" wrapText="1"/>
    </xf>
    <xf numFmtId="174" fontId="47" fillId="26" borderId="15" xfId="0" applyNumberFormat="1" applyFont="1" applyFill="1" applyBorder="1" applyAlignment="1">
      <alignment horizontal="center" vertical="center"/>
    </xf>
    <xf numFmtId="174" fontId="47" fillId="26" borderId="23" xfId="0" applyNumberFormat="1" applyFont="1" applyFill="1" applyBorder="1" applyAlignment="1">
      <alignment horizontal="center" vertical="center"/>
    </xf>
    <xf numFmtId="174" fontId="47" fillId="26" borderId="16" xfId="0" applyNumberFormat="1" applyFont="1" applyFill="1" applyBorder="1" applyAlignment="1">
      <alignment horizontal="center" vertical="center"/>
    </xf>
    <xf numFmtId="17" fontId="76" fillId="0" borderId="0" xfId="336" applyNumberFormat="1" applyFont="1" applyFill="1" applyBorder="1" applyAlignment="1">
      <alignment horizontal="left" vertical="center"/>
    </xf>
    <xf numFmtId="49" fontId="62" fillId="26" borderId="20" xfId="0" applyNumberFormat="1" applyFont="1" applyFill="1" applyBorder="1" applyAlignment="1">
      <alignment horizontal="left" vertical="center" wrapText="1"/>
    </xf>
    <xf numFmtId="49" fontId="62" fillId="26" borderId="0" xfId="0" applyNumberFormat="1" applyFont="1" applyFill="1" applyBorder="1" applyAlignment="1">
      <alignment horizontal="left" vertical="center" wrapText="1"/>
    </xf>
    <xf numFmtId="49" fontId="47" fillId="26" borderId="0" xfId="0" applyNumberFormat="1" applyFont="1" applyFill="1" applyBorder="1" applyAlignment="1">
      <alignment horizontal="left" vertical="center"/>
    </xf>
    <xf numFmtId="174" fontId="49" fillId="26" borderId="0" xfId="0" applyFont="1" applyFill="1" applyBorder="1" applyAlignment="1">
      <alignment horizontal="center" vertical="center" wrapText="1"/>
    </xf>
    <xf numFmtId="174" fontId="59" fillId="0" borderId="0" xfId="0" applyNumberFormat="1" applyFont="1" applyFill="1" applyBorder="1" applyAlignment="1">
      <alignment horizontal="left" vertical="top" wrapText="1"/>
    </xf>
    <xf numFmtId="174" fontId="76" fillId="26" borderId="17" xfId="0" applyNumberFormat="1" applyFont="1" applyFill="1" applyBorder="1" applyAlignment="1" applyProtection="1">
      <alignment horizontal="center" vertical="center"/>
    </xf>
    <xf numFmtId="174" fontId="76" fillId="26" borderId="19" xfId="0" applyNumberFormat="1" applyFont="1" applyFill="1" applyBorder="1" applyAlignment="1" applyProtection="1">
      <alignment horizontal="center" vertical="center"/>
    </xf>
    <xf numFmtId="17" fontId="76" fillId="26" borderId="20" xfId="0" applyNumberFormat="1" applyFont="1" applyFill="1" applyBorder="1" applyAlignment="1" applyProtection="1">
      <alignment horizontal="left" vertical="center" wrapText="1"/>
    </xf>
    <xf numFmtId="17" fontId="76" fillId="26" borderId="0" xfId="0" applyNumberFormat="1" applyFont="1" applyFill="1" applyBorder="1" applyAlignment="1" applyProtection="1">
      <alignment horizontal="left" vertical="center" wrapText="1"/>
    </xf>
    <xf numFmtId="174" fontId="76" fillId="26" borderId="0" xfId="0" applyFont="1" applyFill="1" applyBorder="1" applyAlignment="1">
      <alignment horizontal="left" vertical="center" wrapText="1"/>
    </xf>
    <xf numFmtId="0" fontId="64" fillId="26" borderId="0" xfId="323" applyNumberFormat="1" applyFont="1" applyFill="1" applyBorder="1" applyAlignment="1">
      <alignment horizontal="left" vertical="center"/>
    </xf>
    <xf numFmtId="174" fontId="90" fillId="0" borderId="0" xfId="0" applyFont="1" applyFill="1" applyBorder="1" applyAlignment="1">
      <alignment horizontal="left" vertical="center" wrapText="1"/>
    </xf>
    <xf numFmtId="174" fontId="64" fillId="26" borderId="17" xfId="388" applyNumberFormat="1" applyFont="1" applyFill="1" applyBorder="1" applyAlignment="1">
      <alignment horizontal="center" vertical="center"/>
    </xf>
    <xf numFmtId="174" fontId="64" fillId="26" borderId="14" xfId="388" applyNumberFormat="1" applyFont="1" applyFill="1" applyBorder="1" applyAlignment="1">
      <alignment horizontal="center" vertical="center"/>
    </xf>
    <xf numFmtId="174" fontId="64" fillId="26" borderId="12" xfId="388" applyFont="1" applyFill="1" applyBorder="1" applyAlignment="1">
      <alignment horizontal="center" vertical="center"/>
    </xf>
    <xf numFmtId="174" fontId="64" fillId="26" borderId="15" xfId="388" applyFont="1" applyFill="1" applyBorder="1" applyAlignment="1">
      <alignment horizontal="center" vertical="center"/>
    </xf>
    <xf numFmtId="174" fontId="64" fillId="26" borderId="23" xfId="388" applyFont="1" applyFill="1" applyBorder="1" applyAlignment="1">
      <alignment horizontal="center" vertical="center"/>
    </xf>
    <xf numFmtId="174" fontId="64" fillId="26" borderId="16" xfId="388" applyFont="1" applyFill="1" applyBorder="1" applyAlignment="1">
      <alignment horizontal="center" vertical="center"/>
    </xf>
    <xf numFmtId="0" fontId="64" fillId="26" borderId="12" xfId="323" applyNumberFormat="1" applyFont="1" applyFill="1" applyBorder="1" applyAlignment="1">
      <alignment horizontal="left" vertical="top" wrapText="1"/>
    </xf>
    <xf numFmtId="0" fontId="64" fillId="26" borderId="0" xfId="323" applyNumberFormat="1" applyFont="1" applyFill="1" applyBorder="1" applyAlignment="1">
      <alignment horizontal="left" vertical="top" wrapText="1"/>
    </xf>
    <xf numFmtId="0" fontId="79" fillId="26" borderId="0" xfId="742" applyFont="1" applyFill="1" applyBorder="1" applyAlignment="1">
      <alignment horizontal="center" vertical="center" wrapText="1"/>
    </xf>
    <xf numFmtId="0" fontId="55" fillId="26" borderId="0" xfId="743" applyFont="1" applyFill="1" applyBorder="1" applyAlignment="1">
      <alignment horizontal="center" vertical="center" wrapText="1"/>
    </xf>
    <xf numFmtId="0" fontId="55" fillId="26" borderId="0" xfId="743" applyFont="1" applyFill="1" applyBorder="1" applyAlignment="1">
      <alignment horizontal="center" vertical="center"/>
    </xf>
    <xf numFmtId="0" fontId="82" fillId="0" borderId="0" xfId="744" applyFont="1" applyFill="1" applyBorder="1" applyAlignment="1">
      <alignment horizontal="center" vertical="center" wrapText="1"/>
    </xf>
    <xf numFmtId="174" fontId="62" fillId="0" borderId="12" xfId="0" applyNumberFormat="1" applyFont="1" applyBorder="1" applyAlignment="1">
      <alignment horizontal="left" wrapText="1"/>
    </xf>
    <xf numFmtId="174" fontId="62" fillId="0" borderId="39" xfId="0" applyNumberFormat="1" applyFont="1" applyBorder="1" applyAlignment="1">
      <alignment horizontal="left" wrapText="1"/>
    </xf>
    <xf numFmtId="174" fontId="79" fillId="0" borderId="0" xfId="0" applyFont="1" applyFill="1" applyBorder="1" applyAlignment="1">
      <alignment horizontal="center" vertical="center" wrapText="1"/>
    </xf>
    <xf numFmtId="174" fontId="62" fillId="0" borderId="0" xfId="388" applyFont="1" applyBorder="1" applyAlignment="1">
      <alignment horizontal="left" vertical="center" wrapText="1"/>
    </xf>
    <xf numFmtId="174" fontId="82" fillId="0" borderId="0" xfId="0" applyFont="1" applyFill="1" applyBorder="1" applyAlignment="1">
      <alignment horizontal="center" vertical="center" wrapText="1"/>
    </xf>
    <xf numFmtId="174" fontId="55" fillId="0" borderId="0" xfId="0" applyFont="1" applyFill="1" applyBorder="1" applyAlignment="1">
      <alignment horizontal="center" vertical="center" wrapText="1"/>
    </xf>
    <xf numFmtId="174" fontId="59" fillId="0" borderId="0" xfId="0" applyNumberFormat="1" applyFont="1" applyFill="1" applyBorder="1" applyAlignment="1">
      <alignment horizontal="left" vertical="center" wrapText="1"/>
    </xf>
    <xf numFmtId="174" fontId="55" fillId="0" borderId="0" xfId="442" applyFont="1" applyFill="1" applyBorder="1" applyAlignment="1">
      <alignment horizontal="center" vertical="center" wrapText="1"/>
    </xf>
    <xf numFmtId="174" fontId="49" fillId="0" borderId="0" xfId="442" applyFont="1" applyFill="1" applyBorder="1" applyAlignment="1">
      <alignment horizontal="center" vertical="center" wrapText="1"/>
    </xf>
    <xf numFmtId="174" fontId="77" fillId="26" borderId="0" xfId="0" applyFont="1" applyFill="1" applyBorder="1" applyAlignment="1">
      <alignment horizontal="left" vertical="center" wrapText="1"/>
    </xf>
    <xf numFmtId="174" fontId="76" fillId="26" borderId="38" xfId="388" applyFont="1" applyFill="1" applyBorder="1" applyAlignment="1">
      <alignment horizontal="center" vertical="center" wrapText="1"/>
    </xf>
    <xf numFmtId="174" fontId="76" fillId="26" borderId="24" xfId="388" applyFont="1" applyFill="1" applyBorder="1" applyAlignment="1">
      <alignment horizontal="center" vertical="center" wrapText="1"/>
    </xf>
    <xf numFmtId="174" fontId="76" fillId="26" borderId="35" xfId="388" applyFont="1" applyFill="1" applyBorder="1" applyAlignment="1">
      <alignment horizontal="center" vertical="center" wrapText="1"/>
    </xf>
    <xf numFmtId="174" fontId="76" fillId="26" borderId="36" xfId="388" applyFont="1" applyFill="1" applyBorder="1" applyAlignment="1">
      <alignment horizontal="center" vertical="center" wrapText="1"/>
    </xf>
    <xf numFmtId="174" fontId="76" fillId="26" borderId="19" xfId="388" applyFont="1" applyFill="1" applyBorder="1" applyAlignment="1">
      <alignment horizontal="center" vertical="center" wrapText="1"/>
    </xf>
    <xf numFmtId="43" fontId="76" fillId="26" borderId="36" xfId="0" applyNumberFormat="1" applyFont="1" applyFill="1" applyBorder="1" applyAlignment="1">
      <alignment horizontal="center" vertical="center"/>
    </xf>
    <xf numFmtId="43" fontId="76" fillId="26" borderId="19" xfId="0" applyNumberFormat="1" applyFont="1" applyFill="1" applyBorder="1" applyAlignment="1">
      <alignment horizontal="center" vertical="center"/>
    </xf>
    <xf numFmtId="0" fontId="79" fillId="26" borderId="0" xfId="579" applyFont="1" applyFill="1" applyBorder="1" applyAlignment="1">
      <alignment horizontal="center" vertical="center" wrapText="1"/>
    </xf>
    <xf numFmtId="0" fontId="79" fillId="26" borderId="0" xfId="579" applyFont="1" applyFill="1" applyBorder="1" applyAlignment="1">
      <alignment horizontal="center" vertical="center"/>
    </xf>
    <xf numFmtId="0" fontId="60" fillId="0" borderId="0" xfId="579" applyFont="1" applyBorder="1" applyAlignment="1">
      <alignment horizontal="center" vertical="center"/>
    </xf>
    <xf numFmtId="0" fontId="42" fillId="0" borderId="0" xfId="579" applyFont="1" applyBorder="1" applyAlignment="1">
      <alignment horizontal="left" vertical="center"/>
    </xf>
    <xf numFmtId="174" fontId="79" fillId="0" borderId="0" xfId="446" applyFont="1" applyFill="1" applyBorder="1" applyAlignment="1">
      <alignment horizontal="center" vertical="center" wrapText="1"/>
    </xf>
    <xf numFmtId="174" fontId="48" fillId="0" borderId="0" xfId="0" applyFont="1" applyBorder="1" applyAlignment="1">
      <alignment horizontal="left" vertical="center" wrapText="1" readingOrder="1"/>
    </xf>
    <xf numFmtId="174" fontId="74" fillId="26" borderId="0" xfId="448" applyFont="1" applyFill="1" applyBorder="1" applyAlignment="1">
      <alignment horizontal="left" vertical="center" wrapText="1"/>
    </xf>
    <xf numFmtId="174" fontId="74" fillId="26" borderId="0" xfId="448" applyFont="1" applyFill="1" applyBorder="1" applyAlignment="1">
      <alignment horizontal="left" vertical="center"/>
    </xf>
    <xf numFmtId="0" fontId="82" fillId="26" borderId="0" xfId="579" applyFont="1" applyFill="1" applyBorder="1" applyAlignment="1">
      <alignment horizontal="center" vertical="center" wrapText="1"/>
    </xf>
    <xf numFmtId="0" fontId="82" fillId="26" borderId="0" xfId="579" applyFont="1" applyFill="1" applyBorder="1" applyAlignment="1">
      <alignment horizontal="center" vertical="center"/>
    </xf>
    <xf numFmtId="174" fontId="76" fillId="26" borderId="15" xfId="450" applyFont="1" applyFill="1" applyBorder="1" applyAlignment="1">
      <alignment horizontal="center" vertical="center" wrapText="1"/>
    </xf>
    <xf numFmtId="174" fontId="76" fillId="26" borderId="23" xfId="450" applyFont="1" applyFill="1" applyBorder="1" applyAlignment="1">
      <alignment horizontal="center" vertical="center" wrapText="1"/>
    </xf>
    <xf numFmtId="174" fontId="76" fillId="26" borderId="16" xfId="450" applyFont="1" applyFill="1" applyBorder="1" applyAlignment="1">
      <alignment horizontal="center" vertical="center" wrapText="1"/>
    </xf>
    <xf numFmtId="174" fontId="77" fillId="26" borderId="0" xfId="450" applyFont="1" applyFill="1" applyBorder="1" applyAlignment="1">
      <alignment horizontal="left" vertical="top" wrapText="1"/>
    </xf>
    <xf numFmtId="174" fontId="49" fillId="26" borderId="0" xfId="636" applyFont="1" applyFill="1" applyBorder="1" applyAlignment="1">
      <alignment horizontal="center" vertical="center" wrapText="1"/>
    </xf>
    <xf numFmtId="174" fontId="56" fillId="0" borderId="0" xfId="633" applyFont="1" applyBorder="1" applyAlignment="1">
      <alignment horizontal="left" vertical="top" wrapText="1"/>
    </xf>
    <xf numFmtId="174" fontId="76" fillId="0" borderId="15" xfId="633" applyFont="1" applyFill="1" applyBorder="1" applyAlignment="1">
      <alignment horizontal="center" vertical="center" wrapText="1"/>
    </xf>
    <xf numFmtId="174" fontId="76" fillId="0" borderId="23" xfId="633" applyFont="1" applyFill="1" applyBorder="1" applyAlignment="1">
      <alignment horizontal="center" vertical="center" wrapText="1"/>
    </xf>
    <xf numFmtId="174" fontId="76" fillId="0" borderId="16" xfId="633" applyFont="1" applyFill="1" applyBorder="1" applyAlignment="1">
      <alignment horizontal="center" vertical="center" wrapText="1"/>
    </xf>
    <xf numFmtId="174" fontId="117" fillId="26" borderId="0" xfId="0" applyFont="1" applyFill="1" applyBorder="1" applyAlignment="1">
      <alignment horizontal="center" vertical="center" wrapText="1"/>
    </xf>
    <xf numFmtId="174" fontId="48" fillId="0" borderId="0" xfId="0" applyNumberFormat="1" applyFont="1" applyBorder="1" applyAlignment="1">
      <alignment horizontal="left" vertical="center" wrapText="1"/>
    </xf>
    <xf numFmtId="43" fontId="64" fillId="0" borderId="15" xfId="0" applyNumberFormat="1" applyFont="1" applyFill="1" applyBorder="1" applyAlignment="1">
      <alignment horizontal="center" vertical="center" wrapText="1"/>
    </xf>
    <xf numFmtId="43" fontId="64" fillId="0" borderId="23" xfId="0" applyNumberFormat="1" applyFont="1" applyFill="1" applyBorder="1" applyAlignment="1">
      <alignment horizontal="center" vertical="center" wrapText="1"/>
    </xf>
    <xf numFmtId="43" fontId="64" fillId="0" borderId="16" xfId="0" applyNumberFormat="1" applyFont="1" applyFill="1" applyBorder="1" applyAlignment="1">
      <alignment horizontal="center" vertical="center" wrapText="1"/>
    </xf>
    <xf numFmtId="43" fontId="63" fillId="0" borderId="17" xfId="0" applyNumberFormat="1" applyFont="1" applyFill="1" applyBorder="1" applyAlignment="1">
      <alignment horizontal="center" vertical="center"/>
    </xf>
    <xf numFmtId="43" fontId="63" fillId="0" borderId="14" xfId="0" applyNumberFormat="1" applyFont="1" applyFill="1" applyBorder="1" applyAlignment="1">
      <alignment horizontal="center" vertical="center"/>
    </xf>
    <xf numFmtId="43" fontId="82" fillId="26" borderId="0" xfId="323" applyNumberFormat="1" applyFont="1" applyFill="1" applyBorder="1" applyAlignment="1">
      <alignment horizontal="center" vertical="center" wrapText="1"/>
    </xf>
    <xf numFmtId="43" fontId="76" fillId="26" borderId="21" xfId="0" applyNumberFormat="1" applyFont="1" applyFill="1" applyBorder="1" applyAlignment="1">
      <alignment horizontal="center" vertical="center"/>
    </xf>
    <xf numFmtId="43" fontId="76" fillId="26" borderId="12" xfId="0" applyNumberFormat="1" applyFont="1" applyFill="1" applyBorder="1" applyAlignment="1">
      <alignment horizontal="center" vertical="center"/>
    </xf>
    <xf numFmtId="43" fontId="76" fillId="26" borderId="25" xfId="0" applyNumberFormat="1" applyFont="1" applyFill="1" applyBorder="1" applyAlignment="1">
      <alignment horizontal="center" vertical="center"/>
    </xf>
    <xf numFmtId="182" fontId="108" fillId="26" borderId="0" xfId="1094" applyFont="1" applyFill="1" applyBorder="1" applyAlignment="1">
      <alignment horizontal="center" vertical="center" wrapText="1"/>
    </xf>
    <xf numFmtId="182" fontId="69" fillId="0" borderId="12" xfId="1094" applyFont="1" applyFill="1" applyBorder="1" applyAlignment="1">
      <alignment horizontal="left" vertical="center" wrapText="1"/>
    </xf>
    <xf numFmtId="174" fontId="90" fillId="0" borderId="0" xfId="0" applyFont="1" applyAlignment="1">
      <alignment horizontal="left" vertical="top" wrapText="1"/>
    </xf>
    <xf numFmtId="174" fontId="62" fillId="0" borderId="0" xfId="0" applyFont="1" applyAlignment="1">
      <alignment horizontal="left" vertical="top" wrapText="1" indent="1"/>
    </xf>
    <xf numFmtId="0" fontId="79" fillId="26" borderId="0" xfId="0" applyNumberFormat="1" applyFont="1" applyFill="1" applyBorder="1" applyAlignment="1">
      <alignment horizontal="center" vertical="center" wrapText="1"/>
    </xf>
    <xf numFmtId="0" fontId="79" fillId="26" borderId="0" xfId="0" applyNumberFormat="1" applyFont="1" applyFill="1" applyBorder="1" applyAlignment="1">
      <alignment horizontal="center" vertical="center"/>
    </xf>
    <xf numFmtId="174" fontId="77" fillId="26" borderId="21" xfId="0" applyFont="1" applyFill="1" applyBorder="1" applyAlignment="1">
      <alignment horizontal="left" vertical="center" wrapText="1"/>
    </xf>
    <xf numFmtId="174" fontId="77" fillId="26" borderId="12" xfId="0" applyFont="1" applyFill="1" applyBorder="1" applyAlignment="1">
      <alignment horizontal="left" vertical="center" wrapText="1"/>
    </xf>
    <xf numFmtId="174" fontId="77" fillId="26" borderId="0" xfId="0" applyFont="1" applyFill="1" applyAlignment="1">
      <alignment horizontal="left" vertical="top" wrapText="1" indent="1"/>
    </xf>
    <xf numFmtId="174" fontId="50" fillId="26" borderId="0" xfId="0" applyFont="1" applyFill="1" applyAlignment="1">
      <alignment horizontal="left" vertical="top" indent="1"/>
    </xf>
    <xf numFmtId="174" fontId="76" fillId="26" borderId="21" xfId="0" applyNumberFormat="1" applyFont="1" applyFill="1" applyBorder="1" applyAlignment="1">
      <alignment horizontal="center" vertical="center"/>
    </xf>
    <xf numFmtId="174" fontId="76" fillId="26" borderId="12" xfId="0" applyNumberFormat="1" applyFont="1" applyFill="1" applyBorder="1" applyAlignment="1">
      <alignment horizontal="center" vertical="center"/>
    </xf>
    <xf numFmtId="174" fontId="76" fillId="26" borderId="25" xfId="0" applyNumberFormat="1" applyFont="1" applyFill="1" applyBorder="1" applyAlignment="1">
      <alignment horizontal="center" vertical="center"/>
    </xf>
    <xf numFmtId="49" fontId="76" fillId="26" borderId="37" xfId="0" applyNumberFormat="1" applyFont="1" applyFill="1" applyBorder="1" applyAlignment="1">
      <alignment horizontal="left" vertical="center"/>
    </xf>
    <xf numFmtId="49" fontId="76" fillId="26" borderId="39" xfId="0" applyNumberFormat="1" applyFont="1" applyFill="1" applyBorder="1" applyAlignment="1">
      <alignment horizontal="left" vertical="center"/>
    </xf>
    <xf numFmtId="174" fontId="27" fillId="0" borderId="0" xfId="0" applyFont="1" applyBorder="1" applyAlignment="1">
      <alignment horizontal="center"/>
    </xf>
    <xf numFmtId="174" fontId="76" fillId="26" borderId="39" xfId="0" applyFont="1" applyFill="1" applyBorder="1" applyAlignment="1">
      <alignment horizontal="left" vertical="top" wrapText="1"/>
    </xf>
    <xf numFmtId="174" fontId="104" fillId="26" borderId="0" xfId="0" applyFont="1" applyFill="1" applyBorder="1" applyAlignment="1">
      <alignment horizontal="center" vertical="center" wrapText="1"/>
    </xf>
    <xf numFmtId="174" fontId="99" fillId="0" borderId="0" xfId="0" applyFont="1" applyBorder="1" applyAlignment="1">
      <alignment horizontal="center" vertical="center"/>
    </xf>
    <xf numFmtId="174" fontId="64" fillId="0" borderId="0" xfId="0" applyFont="1" applyFill="1" applyBorder="1" applyAlignment="1">
      <alignment horizontal="center" vertical="center" wrapText="1"/>
    </xf>
    <xf numFmtId="174" fontId="64" fillId="0" borderId="24" xfId="0" applyFont="1" applyFill="1" applyBorder="1" applyAlignment="1">
      <alignment horizontal="center" vertical="center" wrapText="1"/>
    </xf>
    <xf numFmtId="49" fontId="79" fillId="26" borderId="0" xfId="0" applyNumberFormat="1" applyFont="1" applyFill="1" applyBorder="1" applyAlignment="1">
      <alignment horizontal="center" vertical="center" wrapText="1"/>
    </xf>
    <xf numFmtId="49" fontId="82" fillId="26" borderId="0" xfId="0" applyNumberFormat="1" applyFont="1" applyFill="1" applyBorder="1" applyAlignment="1">
      <alignment horizontal="center" vertical="center" wrapText="1"/>
    </xf>
    <xf numFmtId="49" fontId="63" fillId="26" borderId="21" xfId="0" applyNumberFormat="1" applyFont="1" applyFill="1" applyBorder="1" applyAlignment="1">
      <alignment horizontal="left"/>
    </xf>
    <xf numFmtId="49" fontId="63" fillId="26" borderId="0" xfId="0" applyNumberFormat="1" applyFont="1" applyFill="1" applyBorder="1" applyAlignment="1">
      <alignment horizontal="left"/>
    </xf>
    <xf numFmtId="167" fontId="48" fillId="26" borderId="39" xfId="323" applyNumberFormat="1" applyFont="1" applyFill="1" applyBorder="1" applyAlignment="1">
      <alignment horizontal="center" wrapText="1"/>
    </xf>
    <xf numFmtId="174" fontId="56" fillId="0" borderId="0" xfId="0" applyFont="1" applyFill="1" applyBorder="1" applyAlignment="1">
      <alignment horizontal="left" vertical="center" wrapText="1"/>
    </xf>
    <xf numFmtId="43" fontId="49" fillId="26" borderId="0" xfId="0" applyNumberFormat="1" applyFont="1" applyFill="1" applyBorder="1" applyAlignment="1">
      <alignment horizontal="center" vertical="center" wrapText="1"/>
    </xf>
    <xf numFmtId="43" fontId="63" fillId="25" borderId="17" xfId="0" applyNumberFormat="1" applyFont="1" applyFill="1" applyBorder="1" applyAlignment="1">
      <alignment horizontal="center" vertical="center" wrapText="1"/>
    </xf>
    <xf numFmtId="43" fontId="63" fillId="25" borderId="14" xfId="0" applyNumberFormat="1" applyFont="1" applyFill="1" applyBorder="1" applyAlignment="1">
      <alignment horizontal="center" vertical="center" wrapText="1"/>
    </xf>
    <xf numFmtId="43" fontId="46" fillId="25" borderId="15" xfId="0" applyNumberFormat="1" applyFont="1" applyFill="1" applyBorder="1" applyAlignment="1">
      <alignment horizontal="center" vertical="center" wrapText="1"/>
    </xf>
    <xf numFmtId="43" fontId="46" fillId="25" borderId="23" xfId="0" applyNumberFormat="1" applyFont="1" applyFill="1" applyBorder="1" applyAlignment="1">
      <alignment horizontal="center" vertical="center" wrapText="1"/>
    </xf>
    <xf numFmtId="174" fontId="51" fillId="0" borderId="20" xfId="0" applyFont="1" applyFill="1" applyBorder="1" applyAlignment="1">
      <alignment horizontal="center" vertical="center" wrapText="1"/>
    </xf>
    <xf numFmtId="174" fontId="51" fillId="0" borderId="0" xfId="0" applyFont="1" applyFill="1" applyBorder="1" applyAlignment="1">
      <alignment horizontal="center" vertical="center" wrapText="1"/>
    </xf>
    <xf numFmtId="174" fontId="51" fillId="0" borderId="24" xfId="0" applyFont="1" applyFill="1" applyBorder="1" applyAlignment="1">
      <alignment horizontal="center" vertical="center" wrapText="1"/>
    </xf>
    <xf numFmtId="49" fontId="55" fillId="26" borderId="0" xfId="0" applyNumberFormat="1" applyFont="1" applyFill="1" applyBorder="1" applyAlignment="1">
      <alignment horizontal="center" vertical="center" wrapText="1"/>
    </xf>
    <xf numFmtId="174" fontId="10" fillId="0" borderId="12" xfId="0" applyFont="1" applyBorder="1" applyAlignment="1">
      <alignment horizontal="left" vertical="center" wrapText="1"/>
    </xf>
    <xf numFmtId="174" fontId="0" fillId="0" borderId="12" xfId="0" applyFont="1" applyBorder="1" applyAlignment="1">
      <alignment horizontal="left" vertical="center" wrapText="1"/>
    </xf>
    <xf numFmtId="174" fontId="76" fillId="0" borderId="20" xfId="0" applyFont="1" applyFill="1" applyBorder="1" applyAlignment="1">
      <alignment horizontal="center" vertical="center" wrapText="1"/>
    </xf>
    <xf numFmtId="174" fontId="76" fillId="0" borderId="0" xfId="0" applyFont="1" applyFill="1" applyBorder="1" applyAlignment="1">
      <alignment horizontal="center" vertical="center" wrapText="1"/>
    </xf>
    <xf numFmtId="49" fontId="63" fillId="0" borderId="0" xfId="0" applyNumberFormat="1" applyFont="1" applyFill="1" applyBorder="1" applyAlignment="1">
      <alignment horizontal="center" vertical="center" wrapText="1"/>
    </xf>
    <xf numFmtId="49" fontId="73" fillId="26" borderId="0" xfId="0" applyNumberFormat="1" applyFont="1" applyFill="1" applyBorder="1" applyAlignment="1">
      <alignment horizontal="center" vertical="center" wrapText="1"/>
    </xf>
    <xf numFmtId="0" fontId="79" fillId="26" borderId="0" xfId="437" applyFont="1" applyFill="1" applyBorder="1" applyAlignment="1">
      <alignment horizontal="center" vertical="center" wrapText="1"/>
    </xf>
    <xf numFmtId="0" fontId="46" fillId="0" borderId="0" xfId="919" applyFont="1" applyAlignment="1">
      <alignment horizontal="center"/>
    </xf>
    <xf numFmtId="0" fontId="80" fillId="26" borderId="0" xfId="437" applyFont="1" applyFill="1" applyBorder="1" applyAlignment="1">
      <alignment horizontal="center" vertical="center" wrapText="1"/>
    </xf>
    <xf numFmtId="0" fontId="78" fillId="26" borderId="15" xfId="437" applyFont="1" applyFill="1" applyBorder="1" applyAlignment="1">
      <alignment horizontal="center" vertical="center" wrapText="1"/>
    </xf>
    <xf numFmtId="0" fontId="78" fillId="26" borderId="23" xfId="437" applyFont="1" applyFill="1" applyBorder="1" applyAlignment="1">
      <alignment horizontal="center" vertical="center" wrapText="1"/>
    </xf>
    <xf numFmtId="0" fontId="78" fillId="26" borderId="16" xfId="437" applyFont="1" applyFill="1" applyBorder="1" applyAlignment="1">
      <alignment horizontal="center" vertical="center" wrapText="1"/>
    </xf>
    <xf numFmtId="0" fontId="79" fillId="26" borderId="15" xfId="437" applyFont="1" applyFill="1" applyBorder="1" applyAlignment="1">
      <alignment horizontal="center" vertical="center" wrapText="1"/>
    </xf>
    <xf numFmtId="0" fontId="79" fillId="26" borderId="23" xfId="437" applyFont="1" applyFill="1" applyBorder="1" applyAlignment="1">
      <alignment horizontal="center" vertical="center" wrapText="1"/>
    </xf>
    <xf numFmtId="0" fontId="79" fillId="26" borderId="16" xfId="437" applyFont="1" applyFill="1" applyBorder="1" applyAlignment="1">
      <alignment horizontal="center" vertical="center" wrapText="1"/>
    </xf>
    <xf numFmtId="0" fontId="57" fillId="26" borderId="15" xfId="793" applyFont="1" applyFill="1" applyBorder="1" applyAlignment="1">
      <alignment horizontal="left" vertical="center" wrapText="1"/>
    </xf>
    <xf numFmtId="0" fontId="57" fillId="26" borderId="15" xfId="793" applyFont="1" applyFill="1" applyBorder="1" applyAlignment="1">
      <alignment horizontal="center" vertical="center" wrapText="1"/>
    </xf>
    <xf numFmtId="0" fontId="57" fillId="26" borderId="16" xfId="793" applyFont="1" applyFill="1" applyBorder="1" applyAlignment="1">
      <alignment horizontal="center" vertical="center" wrapText="1"/>
    </xf>
    <xf numFmtId="0" fontId="62" fillId="0" borderId="12" xfId="919" applyFont="1" applyBorder="1" applyAlignment="1">
      <alignment horizontal="left" vertical="center"/>
    </xf>
    <xf numFmtId="0" fontId="46" fillId="0" borderId="11" xfId="919" applyFont="1" applyBorder="1" applyAlignment="1">
      <alignment horizontal="center"/>
    </xf>
    <xf numFmtId="174" fontId="55" fillId="26" borderId="0" xfId="0" applyNumberFormat="1" applyFont="1" applyFill="1" applyBorder="1" applyAlignment="1">
      <alignment horizontal="center" vertical="center" wrapText="1"/>
    </xf>
    <xf numFmtId="174" fontId="30" fillId="0" borderId="0" xfId="0" applyFont="1" applyFill="1" applyBorder="1" applyAlignment="1">
      <alignment horizontal="left" vertical="center" wrapText="1"/>
    </xf>
    <xf numFmtId="174" fontId="79" fillId="26" borderId="0" xfId="0" applyNumberFormat="1" applyFont="1" applyFill="1" applyBorder="1" applyAlignment="1">
      <alignment horizontal="center" vertical="center" wrapText="1"/>
    </xf>
    <xf numFmtId="174" fontId="49" fillId="26" borderId="0" xfId="0" applyNumberFormat="1" applyFont="1" applyFill="1" applyBorder="1" applyAlignment="1">
      <alignment horizontal="center" vertical="center" wrapText="1"/>
    </xf>
    <xf numFmtId="174" fontId="30" fillId="26" borderId="0" xfId="388" applyFont="1" applyFill="1" applyBorder="1" applyAlignment="1">
      <alignment horizontal="left" vertical="center" wrapText="1"/>
    </xf>
    <xf numFmtId="174" fontId="80" fillId="26" borderId="0" xfId="0" applyFont="1" applyFill="1" applyBorder="1" applyAlignment="1">
      <alignment horizontal="center" vertical="top" wrapText="1"/>
    </xf>
    <xf numFmtId="174" fontId="8" fillId="0" borderId="0" xfId="0" applyFont="1" applyBorder="1" applyAlignment="1">
      <alignment horizontal="left" vertical="top" wrapText="1"/>
    </xf>
    <xf numFmtId="174" fontId="63" fillId="0" borderId="0" xfId="0" applyFont="1" applyBorder="1" applyAlignment="1">
      <alignment horizontal="left" vertical="top" wrapText="1"/>
    </xf>
    <xf numFmtId="174" fontId="63" fillId="0" borderId="0" xfId="0" applyFont="1" applyAlignment="1">
      <alignment horizontal="left" vertical="top" wrapText="1"/>
    </xf>
    <xf numFmtId="174" fontId="0" fillId="0" borderId="0" xfId="0" applyAlignment="1">
      <alignment horizontal="center"/>
    </xf>
    <xf numFmtId="174" fontId="94" fillId="26" borderId="0" xfId="0" applyFont="1" applyFill="1" applyBorder="1" applyAlignment="1">
      <alignment horizontal="center" vertical="center" wrapText="1"/>
    </xf>
    <xf numFmtId="174" fontId="8" fillId="0" borderId="0" xfId="0" applyFont="1" applyAlignment="1">
      <alignment horizontal="left" vertical="center" wrapText="1"/>
    </xf>
    <xf numFmtId="174" fontId="63" fillId="0" borderId="0" xfId="0" applyFont="1" applyAlignment="1">
      <alignment horizontal="left" vertical="center" wrapText="1"/>
    </xf>
    <xf numFmtId="174" fontId="95" fillId="0" borderId="0" xfId="0" applyFont="1" applyAlignment="1">
      <alignment horizontal="center" wrapText="1"/>
    </xf>
    <xf numFmtId="174" fontId="8" fillId="0" borderId="0" xfId="0" applyFont="1" applyBorder="1" applyAlignment="1">
      <alignment horizontal="left" vertical="center" wrapText="1"/>
    </xf>
    <xf numFmtId="174" fontId="63" fillId="0" borderId="0" xfId="0" applyFont="1" applyBorder="1" applyAlignment="1">
      <alignment horizontal="left" vertical="center" wrapText="1"/>
    </xf>
    <xf numFmtId="174" fontId="68" fillId="0" borderId="15" xfId="0" applyFont="1" applyBorder="1" applyAlignment="1">
      <alignment horizontal="center" vertical="center"/>
    </xf>
    <xf numFmtId="174" fontId="68" fillId="0" borderId="35" xfId="0" applyFont="1" applyBorder="1" applyAlignment="1">
      <alignment horizontal="center" vertical="center"/>
    </xf>
    <xf numFmtId="174" fontId="78" fillId="0" borderId="38" xfId="0" applyNumberFormat="1" applyFont="1" applyFill="1" applyBorder="1" applyAlignment="1">
      <alignment horizontal="center" vertical="center" wrapText="1"/>
    </xf>
    <xf numFmtId="174" fontId="78" fillId="0" borderId="22" xfId="0" applyNumberFormat="1" applyFont="1" applyFill="1" applyBorder="1" applyAlignment="1">
      <alignment horizontal="center" vertical="center" wrapText="1"/>
    </xf>
    <xf numFmtId="174" fontId="78" fillId="0" borderId="37" xfId="0" applyNumberFormat="1" applyFont="1" applyFill="1" applyBorder="1" applyAlignment="1">
      <alignment horizontal="center" vertical="center" wrapText="1"/>
    </xf>
    <xf numFmtId="174" fontId="78" fillId="0" borderId="18" xfId="0" applyNumberFormat="1" applyFont="1" applyFill="1" applyBorder="1" applyAlignment="1">
      <alignment horizontal="center" vertical="center" wrapText="1"/>
    </xf>
    <xf numFmtId="174" fontId="69" fillId="0" borderId="0" xfId="0" applyNumberFormat="1" applyFont="1" applyBorder="1" applyAlignment="1">
      <alignment horizontal="left" vertical="center" wrapText="1"/>
    </xf>
    <xf numFmtId="3" fontId="59" fillId="0" borderId="21" xfId="336" applyNumberFormat="1" applyFont="1" applyFill="1" applyBorder="1" applyAlignment="1">
      <alignment horizontal="center" vertical="center"/>
    </xf>
    <xf numFmtId="3" fontId="59" fillId="0" borderId="12" xfId="336" applyNumberFormat="1" applyFont="1" applyFill="1" applyBorder="1" applyAlignment="1">
      <alignment horizontal="center" vertical="center"/>
    </xf>
    <xf numFmtId="3" fontId="59" fillId="0" borderId="25" xfId="336" applyNumberFormat="1" applyFont="1" applyFill="1" applyBorder="1" applyAlignment="1">
      <alignment horizontal="center" vertical="center"/>
    </xf>
    <xf numFmtId="3" fontId="59" fillId="0" borderId="0" xfId="336" applyNumberFormat="1" applyFont="1" applyFill="1" applyBorder="1" applyAlignment="1">
      <alignment horizontal="center" vertical="center"/>
    </xf>
    <xf numFmtId="3" fontId="78" fillId="0" borderId="17" xfId="336" applyNumberFormat="1" applyFont="1" applyFill="1" applyBorder="1" applyAlignment="1">
      <alignment horizontal="center" vertical="center"/>
    </xf>
    <xf numFmtId="171" fontId="78" fillId="0" borderId="20" xfId="336" applyNumberFormat="1" applyFont="1" applyFill="1" applyBorder="1" applyAlignment="1">
      <alignment horizontal="center" vertical="center"/>
    </xf>
    <xf numFmtId="171" fontId="68" fillId="0" borderId="24" xfId="0" applyNumberFormat="1" applyFont="1" applyFill="1" applyBorder="1" applyAlignment="1">
      <alignment horizontal="center" vertical="center"/>
    </xf>
    <xf numFmtId="3" fontId="59" fillId="0" borderId="20" xfId="336" applyNumberFormat="1" applyFont="1" applyFill="1" applyBorder="1" applyAlignment="1">
      <alignment horizontal="center" vertical="center"/>
    </xf>
    <xf numFmtId="3" fontId="59" fillId="0" borderId="24" xfId="336" applyNumberFormat="1" applyFont="1" applyFill="1" applyBorder="1" applyAlignment="1">
      <alignment horizontal="center" vertical="center"/>
    </xf>
    <xf numFmtId="3" fontId="78" fillId="0" borderId="19" xfId="336" applyNumberFormat="1" applyFont="1" applyFill="1" applyBorder="1" applyAlignment="1">
      <alignment horizontal="center" vertical="center"/>
    </xf>
    <xf numFmtId="3" fontId="59" fillId="26" borderId="20" xfId="336" applyNumberFormat="1" applyFont="1" applyFill="1" applyBorder="1" applyAlignment="1">
      <alignment horizontal="center" vertical="center"/>
    </xf>
    <xf numFmtId="3" fontId="59" fillId="26" borderId="0" xfId="336" applyNumberFormat="1" applyFont="1" applyFill="1" applyBorder="1" applyAlignment="1">
      <alignment horizontal="center" vertical="center"/>
    </xf>
    <xf numFmtId="3" fontId="59" fillId="26" borderId="24" xfId="336" applyNumberFormat="1" applyFont="1" applyFill="1" applyBorder="1" applyAlignment="1">
      <alignment horizontal="center" vertical="center"/>
    </xf>
    <xf numFmtId="3" fontId="59" fillId="26" borderId="18" xfId="336" applyNumberFormat="1" applyFont="1" applyFill="1" applyBorder="1" applyAlignment="1">
      <alignment horizontal="center" vertical="center"/>
    </xf>
    <xf numFmtId="3" fontId="59" fillId="26" borderId="11" xfId="336" applyNumberFormat="1" applyFont="1" applyFill="1" applyBorder="1" applyAlignment="1">
      <alignment horizontal="center" vertical="center"/>
    </xf>
    <xf numFmtId="3" fontId="59" fillId="26" borderId="22" xfId="336" applyNumberFormat="1" applyFont="1" applyFill="1" applyBorder="1" applyAlignment="1">
      <alignment horizontal="center" vertical="center"/>
    </xf>
    <xf numFmtId="3" fontId="78" fillId="26" borderId="14" xfId="336" applyNumberFormat="1" applyFont="1" applyFill="1" applyBorder="1" applyAlignment="1">
      <alignment horizontal="center" vertical="center"/>
    </xf>
    <xf numFmtId="171" fontId="78" fillId="0" borderId="18" xfId="336" applyNumberFormat="1" applyFont="1" applyFill="1" applyBorder="1" applyAlignment="1">
      <alignment horizontal="center" vertical="center"/>
    </xf>
    <xf numFmtId="171" fontId="68" fillId="0" borderId="22" xfId="0" applyNumberFormat="1" applyFont="1" applyFill="1" applyBorder="1" applyAlignment="1">
      <alignment horizontal="center" vertical="center"/>
    </xf>
  </cellXfs>
  <cellStyles count="2503">
    <cellStyle name="20% - Accent1" xfId="1"/>
    <cellStyle name="20% - Accent1 2" xfId="2"/>
    <cellStyle name="20% - Accent2" xfId="3"/>
    <cellStyle name="20% - Accent2 2" xfId="4"/>
    <cellStyle name="20% - Accent3" xfId="5"/>
    <cellStyle name="20% - Accent3 2" xfId="6"/>
    <cellStyle name="20% - Accent4" xfId="7"/>
    <cellStyle name="20% - Accent4 2" xfId="8"/>
    <cellStyle name="20% - Accent5" xfId="9"/>
    <cellStyle name="20% - Accent5 2" xfId="10"/>
    <cellStyle name="20% - Accent6" xfId="11"/>
    <cellStyle name="20% - Accent6 2" xfId="12"/>
    <cellStyle name="20% - Énfasis1" xfId="1150" builtinId="30" customBuiltin="1"/>
    <cellStyle name="20% - Énfasis1 2" xfId="13"/>
    <cellStyle name="20% - Énfasis1 2 2" xfId="14"/>
    <cellStyle name="20% - Énfasis2" xfId="1154" builtinId="34" customBuiltin="1"/>
    <cellStyle name="20% - Énfasis2 2" xfId="15"/>
    <cellStyle name="20% - Énfasis2 2 2" xfId="16"/>
    <cellStyle name="20% - Énfasis3" xfId="1158" builtinId="38" customBuiltin="1"/>
    <cellStyle name="20% - Énfasis3 2" xfId="17"/>
    <cellStyle name="20% - Énfasis3 2 2" xfId="18"/>
    <cellStyle name="20% - Énfasis4" xfId="1162" builtinId="42" customBuiltin="1"/>
    <cellStyle name="20% - Énfasis4 2" xfId="19"/>
    <cellStyle name="20% - Énfasis4 2 2" xfId="20"/>
    <cellStyle name="20% - Énfasis5" xfId="1166" builtinId="46" customBuiltin="1"/>
    <cellStyle name="20% - Énfasis5 2" xfId="21"/>
    <cellStyle name="20% - Énfasis5 2 2" xfId="22"/>
    <cellStyle name="20% - Énfasis6" xfId="1170" builtinId="50" customBuiltin="1"/>
    <cellStyle name="20% - Énfasis6 2" xfId="23"/>
    <cellStyle name="20% - Énfasis6 2 2" xfId="24"/>
    <cellStyle name="40% - Accent1" xfId="25"/>
    <cellStyle name="40% - Accent1 2" xfId="26"/>
    <cellStyle name="40% - Accent2" xfId="27"/>
    <cellStyle name="40% - Accent2 2" xfId="28"/>
    <cellStyle name="40% - Accent3" xfId="29"/>
    <cellStyle name="40% - Accent3 2" xfId="30"/>
    <cellStyle name="40% - Accent4" xfId="31"/>
    <cellStyle name="40% - Accent4 2" xfId="32"/>
    <cellStyle name="40% - Accent5" xfId="33"/>
    <cellStyle name="40% - Accent5 2" xfId="34"/>
    <cellStyle name="40% - Accent6" xfId="35"/>
    <cellStyle name="40% - Accent6 2" xfId="36"/>
    <cellStyle name="40% - Énfasis1" xfId="1151" builtinId="31" customBuiltin="1"/>
    <cellStyle name="40% - Énfasis1 2" xfId="37"/>
    <cellStyle name="40% - Énfasis1 2 2" xfId="38"/>
    <cellStyle name="40% - Énfasis2" xfId="1155" builtinId="35" customBuiltin="1"/>
    <cellStyle name="40% - Énfasis2 2" xfId="39"/>
    <cellStyle name="40% - Énfasis2 2 2" xfId="40"/>
    <cellStyle name="40% - Énfasis3" xfId="1159" builtinId="39" customBuiltin="1"/>
    <cellStyle name="40% - Énfasis3 2" xfId="41"/>
    <cellStyle name="40% - Énfasis3 2 2" xfId="42"/>
    <cellStyle name="40% - Énfasis4" xfId="1163" builtinId="43" customBuiltin="1"/>
    <cellStyle name="40% - Énfasis4 2" xfId="43"/>
    <cellStyle name="40% - Énfasis4 2 2" xfId="44"/>
    <cellStyle name="40% - Énfasis5" xfId="1167" builtinId="47" customBuiltin="1"/>
    <cellStyle name="40% - Énfasis5 2" xfId="45"/>
    <cellStyle name="40% - Énfasis5 2 2" xfId="46"/>
    <cellStyle name="40% - Énfasis6" xfId="1171" builtinId="51" customBuiltin="1"/>
    <cellStyle name="40% - Énfasis6 2" xfId="47"/>
    <cellStyle name="40% - Énfasis6 2 2" xfId="48"/>
    <cellStyle name="60% - Accent1" xfId="49"/>
    <cellStyle name="60% - Accent1 2" xfId="50"/>
    <cellStyle name="60% - Accent2" xfId="51"/>
    <cellStyle name="60% - Accent2 2" xfId="52"/>
    <cellStyle name="60% - Accent3" xfId="53"/>
    <cellStyle name="60% - Accent3 2" xfId="54"/>
    <cellStyle name="60% - Accent4" xfId="55"/>
    <cellStyle name="60% - Accent4 2" xfId="56"/>
    <cellStyle name="60% - Accent5" xfId="57"/>
    <cellStyle name="60% - Accent5 2" xfId="58"/>
    <cellStyle name="60% - Accent6" xfId="59"/>
    <cellStyle name="60% - Accent6 2" xfId="60"/>
    <cellStyle name="60% - Énfasis1" xfId="1152" builtinId="32" customBuiltin="1"/>
    <cellStyle name="60% - Énfasis1 2" xfId="61"/>
    <cellStyle name="60% - Énfasis1 2 2" xfId="62"/>
    <cellStyle name="60% - Énfasis2" xfId="1156" builtinId="36" customBuiltin="1"/>
    <cellStyle name="60% - Énfasis2 2" xfId="63"/>
    <cellStyle name="60% - Énfasis2 2 2" xfId="64"/>
    <cellStyle name="60% - Énfasis3" xfId="1160" builtinId="40" customBuiltin="1"/>
    <cellStyle name="60% - Énfasis3 2" xfId="65"/>
    <cellStyle name="60% - Énfasis3 2 2" xfId="66"/>
    <cellStyle name="60% - Énfasis4" xfId="1164" builtinId="44" customBuiltin="1"/>
    <cellStyle name="60% - Énfasis4 2" xfId="67"/>
    <cellStyle name="60% - Énfasis4 2 2" xfId="68"/>
    <cellStyle name="60% - Énfasis5" xfId="1168" builtinId="48" customBuiltin="1"/>
    <cellStyle name="60% - Énfasis5 2" xfId="69"/>
    <cellStyle name="60% - Énfasis5 2 2" xfId="70"/>
    <cellStyle name="60% - Énfasis6" xfId="1172" builtinId="52" customBuiltin="1"/>
    <cellStyle name="60% - Énfasis6 2" xfId="71"/>
    <cellStyle name="60% - Énfasis6 2 2" xfId="72"/>
    <cellStyle name="Accent1" xfId="73"/>
    <cellStyle name="Accent1 2" xfId="74"/>
    <cellStyle name="Accent2" xfId="75"/>
    <cellStyle name="Accent2 2" xfId="76"/>
    <cellStyle name="Accent3" xfId="77"/>
    <cellStyle name="Accent3 2" xfId="78"/>
    <cellStyle name="Accent4" xfId="79"/>
    <cellStyle name="Accent4 2" xfId="80"/>
    <cellStyle name="Accent5" xfId="81"/>
    <cellStyle name="Accent5 2" xfId="82"/>
    <cellStyle name="Accent6" xfId="83"/>
    <cellStyle name="Accent6 2" xfId="84"/>
    <cellStyle name="Bad" xfId="85"/>
    <cellStyle name="Bad 2" xfId="86"/>
    <cellStyle name="Buena 2" xfId="87"/>
    <cellStyle name="Buena 2 2" xfId="88"/>
    <cellStyle name="Bueno" xfId="1137" builtinId="26" customBuiltin="1"/>
    <cellStyle name="Calculation" xfId="89"/>
    <cellStyle name="Calculation 2" xfId="90"/>
    <cellStyle name="Cálculo" xfId="1142" builtinId="22" customBuiltin="1"/>
    <cellStyle name="Cálculo 2" xfId="91"/>
    <cellStyle name="Cálculo 2 2" xfId="92"/>
    <cellStyle name="Celda de comprobación" xfId="1144" builtinId="23" customBuiltin="1"/>
    <cellStyle name="Celda de comprobación 2" xfId="93"/>
    <cellStyle name="Celda de comprobación 2 2" xfId="94"/>
    <cellStyle name="Celda vinculada" xfId="1143" builtinId="24" customBuiltin="1"/>
    <cellStyle name="Celda vinculada 2" xfId="95"/>
    <cellStyle name="Celda vinculada 2 2" xfId="96"/>
    <cellStyle name="Check Cell" xfId="97"/>
    <cellStyle name="Check Cell 2" xfId="98"/>
    <cellStyle name="Comma 10" xfId="99"/>
    <cellStyle name="Comma 11" xfId="100"/>
    <cellStyle name="Comma 12" xfId="101"/>
    <cellStyle name="Comma 13" xfId="102"/>
    <cellStyle name="Comma 14" xfId="103"/>
    <cellStyle name="Comma 15" xfId="104"/>
    <cellStyle name="Comma 16" xfId="105"/>
    <cellStyle name="Comma 17" xfId="106"/>
    <cellStyle name="Comma 18" xfId="107"/>
    <cellStyle name="Comma 19" xfId="108"/>
    <cellStyle name="Comma 2" xfId="109"/>
    <cellStyle name="Comma 2 2" xfId="110"/>
    <cellStyle name="Comma 2 2 2" xfId="111"/>
    <cellStyle name="Comma 2 2 2 2" xfId="112"/>
    <cellStyle name="Comma 2 2 2 2 2" xfId="113"/>
    <cellStyle name="Comma 2 2 2 2 2 2" xfId="114"/>
    <cellStyle name="Comma 2 2 2 2 2 2 2" xfId="115"/>
    <cellStyle name="Comma 2 2 2 2 2 2 2 2" xfId="116"/>
    <cellStyle name="Comma 2 2 2 2 2 2 2 2 2" xfId="117"/>
    <cellStyle name="Comma 2 2 2 2 2 2 2 2 2 2" xfId="118"/>
    <cellStyle name="Comma 2 2 2 2 2 2 2 2 2 2 2" xfId="119"/>
    <cellStyle name="Comma 2 2 2 2 2 2 2 2 2 2 2 2" xfId="120"/>
    <cellStyle name="Comma 2 2 2 2 2 2 2 2 2 3" xfId="121"/>
    <cellStyle name="Comma 2 2 2 2 2 2 2 2 3" xfId="122"/>
    <cellStyle name="Comma 2 2 2 2 2 2 2 2 3 2" xfId="123"/>
    <cellStyle name="Comma 2 2 2 2 2 2 2 3" xfId="124"/>
    <cellStyle name="Comma 2 2 2 2 2 2 2 3 2" xfId="125"/>
    <cellStyle name="Comma 2 2 2 2 2 2 2 3 2 2" xfId="126"/>
    <cellStyle name="Comma 2 2 2 2 2 2 2 4" xfId="127"/>
    <cellStyle name="Comma 2 2 2 2 2 2 3" xfId="128"/>
    <cellStyle name="Comma 2 2 2 2 2 2 3 2" xfId="129"/>
    <cellStyle name="Comma 2 2 2 2 2 2 3 2 2" xfId="130"/>
    <cellStyle name="Comma 2 2 2 2 2 2 3 2 2 2" xfId="131"/>
    <cellStyle name="Comma 2 2 2 2 2 2 3 3" xfId="132"/>
    <cellStyle name="Comma 2 2 2 2 2 2 4" xfId="133"/>
    <cellStyle name="Comma 2 2 2 2 2 2 4 2" xfId="134"/>
    <cellStyle name="Comma 2 2 2 2 2 3" xfId="135"/>
    <cellStyle name="Comma 2 2 2 2 2 3 2" xfId="136"/>
    <cellStyle name="Comma 2 2 2 2 2 3 2 2" xfId="137"/>
    <cellStyle name="Comma 2 2 2 2 2 3 2 2 2" xfId="138"/>
    <cellStyle name="Comma 2 2 2 2 2 3 2 2 2 2" xfId="139"/>
    <cellStyle name="Comma 2 2 2 2 2 3 2 3" xfId="140"/>
    <cellStyle name="Comma 2 2 2 2 2 3 3" xfId="141"/>
    <cellStyle name="Comma 2 2 2 2 2 3 3 2" xfId="142"/>
    <cellStyle name="Comma 2 2 2 2 2 4" xfId="143"/>
    <cellStyle name="Comma 2 2 2 2 2 4 2" xfId="144"/>
    <cellStyle name="Comma 2 2 2 2 2 4 2 2" xfId="145"/>
    <cellStyle name="Comma 2 2 2 2 2 5" xfId="146"/>
    <cellStyle name="Comma 2 2 2 2 3" xfId="147"/>
    <cellStyle name="Comma 2 2 2 2 3 2" xfId="148"/>
    <cellStyle name="Comma 2 2 2 2 3 2 2" xfId="149"/>
    <cellStyle name="Comma 2 2 2 2 3 2 2 2" xfId="150"/>
    <cellStyle name="Comma 2 2 2 2 3 2 2 2 2" xfId="151"/>
    <cellStyle name="Comma 2 2 2 2 3 2 2 2 2 2" xfId="152"/>
    <cellStyle name="Comma 2 2 2 2 3 2 2 3" xfId="153"/>
    <cellStyle name="Comma 2 2 2 2 3 2 3" xfId="154"/>
    <cellStyle name="Comma 2 2 2 2 3 2 3 2" xfId="155"/>
    <cellStyle name="Comma 2 2 2 2 3 3" xfId="156"/>
    <cellStyle name="Comma 2 2 2 2 3 3 2" xfId="157"/>
    <cellStyle name="Comma 2 2 2 2 3 3 2 2" xfId="158"/>
    <cellStyle name="Comma 2 2 2 2 3 4" xfId="159"/>
    <cellStyle name="Comma 2 2 2 2 4" xfId="160"/>
    <cellStyle name="Comma 2 2 2 2 4 2" xfId="161"/>
    <cellStyle name="Comma 2 2 2 2 4 2 2" xfId="162"/>
    <cellStyle name="Comma 2 2 2 2 4 2 2 2" xfId="163"/>
    <cellStyle name="Comma 2 2 2 2 4 3" xfId="164"/>
    <cellStyle name="Comma 2 2 2 2 5" xfId="165"/>
    <cellStyle name="Comma 2 2 2 2 5 2" xfId="166"/>
    <cellStyle name="Comma 2 2 2 3" xfId="167"/>
    <cellStyle name="Comma 2 2 2 3 2" xfId="168"/>
    <cellStyle name="Comma 2 2 2 3 2 2" xfId="169"/>
    <cellStyle name="Comma 2 2 2 3 2 2 2" xfId="170"/>
    <cellStyle name="Comma 2 2 2 3 2 2 2 2" xfId="171"/>
    <cellStyle name="Comma 2 2 2 3 2 2 2 2 2" xfId="172"/>
    <cellStyle name="Comma 2 2 2 3 2 2 2 2 2 2" xfId="173"/>
    <cellStyle name="Comma 2 2 2 3 2 2 2 3" xfId="174"/>
    <cellStyle name="Comma 2 2 2 3 2 2 3" xfId="175"/>
    <cellStyle name="Comma 2 2 2 3 2 2 3 2" xfId="176"/>
    <cellStyle name="Comma 2 2 2 3 2 3" xfId="177"/>
    <cellStyle name="Comma 2 2 2 3 2 3 2" xfId="178"/>
    <cellStyle name="Comma 2 2 2 3 2 3 2 2" xfId="179"/>
    <cellStyle name="Comma 2 2 2 3 2 4" xfId="180"/>
    <cellStyle name="Comma 2 2 2 3 3" xfId="181"/>
    <cellStyle name="Comma 2 2 2 3 3 2" xfId="182"/>
    <cellStyle name="Comma 2 2 2 3 3 2 2" xfId="183"/>
    <cellStyle name="Comma 2 2 2 3 3 2 2 2" xfId="184"/>
    <cellStyle name="Comma 2 2 2 3 3 3" xfId="185"/>
    <cellStyle name="Comma 2 2 2 3 4" xfId="186"/>
    <cellStyle name="Comma 2 2 2 3 4 2" xfId="187"/>
    <cellStyle name="Comma 2 2 2 4" xfId="188"/>
    <cellStyle name="Comma 2 2 2 4 2" xfId="189"/>
    <cellStyle name="Comma 2 2 2 4 2 2" xfId="190"/>
    <cellStyle name="Comma 2 2 2 4 2 2 2" xfId="191"/>
    <cellStyle name="Comma 2 2 2 4 2 2 2 2" xfId="192"/>
    <cellStyle name="Comma 2 2 2 4 2 3" xfId="193"/>
    <cellStyle name="Comma 2 2 2 4 3" xfId="194"/>
    <cellStyle name="Comma 2 2 2 4 3 2" xfId="195"/>
    <cellStyle name="Comma 2 2 2 5" xfId="196"/>
    <cellStyle name="Comma 2 2 2 5 2" xfId="197"/>
    <cellStyle name="Comma 2 2 2 5 2 2" xfId="198"/>
    <cellStyle name="Comma 2 2 2 6" xfId="199"/>
    <cellStyle name="Comma 2 2 3" xfId="200"/>
    <cellStyle name="Comma 2 2 3 2" xfId="201"/>
    <cellStyle name="Comma 2 2 3 2 2" xfId="202"/>
    <cellStyle name="Comma 2 2 3 2 2 2" xfId="203"/>
    <cellStyle name="Comma 2 2 3 2 2 2 2" xfId="204"/>
    <cellStyle name="Comma 2 2 3 2 2 2 2 2" xfId="205"/>
    <cellStyle name="Comma 2 2 3 2 2 2 2 2 2" xfId="206"/>
    <cellStyle name="Comma 2 2 3 2 2 2 2 2 2 2" xfId="207"/>
    <cellStyle name="Comma 2 2 3 2 2 2 2 3" xfId="208"/>
    <cellStyle name="Comma 2 2 3 2 2 2 3" xfId="209"/>
    <cellStyle name="Comma 2 2 3 2 2 2 3 2" xfId="210"/>
    <cellStyle name="Comma 2 2 3 2 2 3" xfId="211"/>
    <cellStyle name="Comma 2 2 3 2 2 3 2" xfId="212"/>
    <cellStyle name="Comma 2 2 3 2 2 3 2 2" xfId="213"/>
    <cellStyle name="Comma 2 2 3 2 2 4" xfId="214"/>
    <cellStyle name="Comma 2 2 3 2 3" xfId="215"/>
    <cellStyle name="Comma 2 2 3 2 3 2" xfId="216"/>
    <cellStyle name="Comma 2 2 3 2 3 2 2" xfId="217"/>
    <cellStyle name="Comma 2 2 3 2 3 2 2 2" xfId="218"/>
    <cellStyle name="Comma 2 2 3 2 3 3" xfId="219"/>
    <cellStyle name="Comma 2 2 3 2 4" xfId="220"/>
    <cellStyle name="Comma 2 2 3 2 4 2" xfId="221"/>
    <cellStyle name="Comma 2 2 3 3" xfId="222"/>
    <cellStyle name="Comma 2 2 3 3 2" xfId="223"/>
    <cellStyle name="Comma 2 2 3 3 2 2" xfId="224"/>
    <cellStyle name="Comma 2 2 3 3 2 2 2" xfId="225"/>
    <cellStyle name="Comma 2 2 3 3 2 2 2 2" xfId="226"/>
    <cellStyle name="Comma 2 2 3 3 2 3" xfId="227"/>
    <cellStyle name="Comma 2 2 3 3 3" xfId="228"/>
    <cellStyle name="Comma 2 2 3 3 3 2" xfId="229"/>
    <cellStyle name="Comma 2 2 3 4" xfId="230"/>
    <cellStyle name="Comma 2 2 3 4 2" xfId="231"/>
    <cellStyle name="Comma 2 2 3 4 2 2" xfId="232"/>
    <cellStyle name="Comma 2 2 3 5" xfId="233"/>
    <cellStyle name="Comma 2 2 4" xfId="234"/>
    <cellStyle name="Comma 2 2 4 2" xfId="235"/>
    <cellStyle name="Comma 2 2 4 2 2" xfId="236"/>
    <cellStyle name="Comma 2 2 4 2 2 2" xfId="237"/>
    <cellStyle name="Comma 2 2 4 2 2 2 2" xfId="238"/>
    <cellStyle name="Comma 2 2 4 2 2 2 2 2" xfId="239"/>
    <cellStyle name="Comma 2 2 4 2 2 3" xfId="240"/>
    <cellStyle name="Comma 2 2 4 2 3" xfId="241"/>
    <cellStyle name="Comma 2 2 4 2 3 2" xfId="242"/>
    <cellStyle name="Comma 2 2 4 3" xfId="243"/>
    <cellStyle name="Comma 2 2 4 3 2" xfId="244"/>
    <cellStyle name="Comma 2 2 4 3 2 2" xfId="245"/>
    <cellStyle name="Comma 2 2 4 4" xfId="246"/>
    <cellStyle name="Comma 2 2 5" xfId="247"/>
    <cellStyle name="Comma 2 2 5 2" xfId="248"/>
    <cellStyle name="Comma 2 2 5 2 2" xfId="249"/>
    <cellStyle name="Comma 2 2 5 2 2 2" xfId="250"/>
    <cellStyle name="Comma 2 2 5 3" xfId="251"/>
    <cellStyle name="Comma 2 2 6" xfId="252"/>
    <cellStyle name="Comma 2 2 6 2" xfId="253"/>
    <cellStyle name="Comma 2 2 7" xfId="1674"/>
    <cellStyle name="Comma 2 3" xfId="254"/>
    <cellStyle name="Comma 2 3 2" xfId="658"/>
    <cellStyle name="Comma 2 4" xfId="255"/>
    <cellStyle name="Comma 2 4 2" xfId="256"/>
    <cellStyle name="Comma 2 4 3" xfId="257"/>
    <cellStyle name="Comma 2 4 4" xfId="258"/>
    <cellStyle name="Comma 2 4 5" xfId="259"/>
    <cellStyle name="Comma 2 4 6" xfId="659"/>
    <cellStyle name="Comma 2 5" xfId="260"/>
    <cellStyle name="Comma 2 6" xfId="261"/>
    <cellStyle name="Comma 2 7" xfId="262"/>
    <cellStyle name="Comma 2 8" xfId="1178"/>
    <cellStyle name="Comma 20" xfId="263"/>
    <cellStyle name="Comma 21" xfId="264"/>
    <cellStyle name="Comma 22" xfId="265"/>
    <cellStyle name="Comma 22 2" xfId="266"/>
    <cellStyle name="Comma 23" xfId="267"/>
    <cellStyle name="Comma 24" xfId="268"/>
    <cellStyle name="Comma 24 2" xfId="269"/>
    <cellStyle name="Comma 25" xfId="270"/>
    <cellStyle name="Comma 26" xfId="271"/>
    <cellStyle name="Comma 26 2" xfId="272"/>
    <cellStyle name="Comma 29" xfId="273"/>
    <cellStyle name="Comma 3" xfId="274"/>
    <cellStyle name="Comma 3 2" xfId="275"/>
    <cellStyle name="Comma 3 3" xfId="276"/>
    <cellStyle name="Comma 3 4" xfId="277"/>
    <cellStyle name="Comma 3 5" xfId="278"/>
    <cellStyle name="Comma 3 6" xfId="279"/>
    <cellStyle name="Comma 3 7" xfId="660"/>
    <cellStyle name="Comma 4" xfId="280"/>
    <cellStyle name="Comma 5" xfId="281"/>
    <cellStyle name="Comma 5 2" xfId="661"/>
    <cellStyle name="Comma 6" xfId="282"/>
    <cellStyle name="Comma 7" xfId="283"/>
    <cellStyle name="Comma 8" xfId="284"/>
    <cellStyle name="Comma 9" xfId="285"/>
    <cellStyle name="Currency 2 2" xfId="662"/>
    <cellStyle name="Currency 2 3" xfId="663"/>
    <cellStyle name="Currency 2 4" xfId="664"/>
    <cellStyle name="Currency 2 5" xfId="665"/>
    <cellStyle name="Currency_CI-Prov" xfId="666"/>
    <cellStyle name="Diseño" xfId="286"/>
    <cellStyle name="Encabezado 1" xfId="1133" builtinId="16" customBuiltin="1"/>
    <cellStyle name="Encabezado 4" xfId="1136" builtinId="19" customBuiltin="1"/>
    <cellStyle name="Encabezado 4 2" xfId="287"/>
    <cellStyle name="Encabezado 4 2 2" xfId="288"/>
    <cellStyle name="Énfasis1" xfId="1149" builtinId="29" customBuiltin="1"/>
    <cellStyle name="Énfasis1 2" xfId="289"/>
    <cellStyle name="Énfasis1 2 2" xfId="290"/>
    <cellStyle name="Énfasis2" xfId="1153" builtinId="33" customBuiltin="1"/>
    <cellStyle name="Énfasis2 2" xfId="291"/>
    <cellStyle name="Énfasis2 2 2" xfId="292"/>
    <cellStyle name="Énfasis3" xfId="1157" builtinId="37" customBuiltin="1"/>
    <cellStyle name="Énfasis3 2" xfId="293"/>
    <cellStyle name="Énfasis3 2 2" xfId="294"/>
    <cellStyle name="Énfasis4" xfId="1161" builtinId="41" customBuiltin="1"/>
    <cellStyle name="Énfasis4 2" xfId="295"/>
    <cellStyle name="Énfasis4 2 2" xfId="296"/>
    <cellStyle name="Énfasis5" xfId="1165" builtinId="45" customBuiltin="1"/>
    <cellStyle name="Énfasis5 2" xfId="297"/>
    <cellStyle name="Énfasis5 2 2" xfId="298"/>
    <cellStyle name="Énfasis6" xfId="1169" builtinId="49" customBuiltin="1"/>
    <cellStyle name="Énfasis6 2" xfId="299"/>
    <cellStyle name="Énfasis6 2 2" xfId="300"/>
    <cellStyle name="Entrada" xfId="1140" builtinId="20" customBuiltin="1"/>
    <cellStyle name="Entrada 2" xfId="301"/>
    <cellStyle name="Entrada 2 2" xfId="302"/>
    <cellStyle name="Euro" xfId="303"/>
    <cellStyle name="Euro 2" xfId="630"/>
    <cellStyle name="Euro 2 2" xfId="1179"/>
    <cellStyle name="Euro 3" xfId="667"/>
    <cellStyle name="Euro 3 2" xfId="1675"/>
    <cellStyle name="Euro 4" xfId="668"/>
    <cellStyle name="Euro 4 2" xfId="1042"/>
    <cellStyle name="Euro 5" xfId="1096"/>
    <cellStyle name="Explanatory Text" xfId="304"/>
    <cellStyle name="Explanatory Text 2" xfId="305"/>
    <cellStyle name="Followed Hyperlink" xfId="669"/>
    <cellStyle name="Followed Hyperlink 2" xfId="670"/>
    <cellStyle name="Good" xfId="306"/>
    <cellStyle name="Good 2" xfId="307"/>
    <cellStyle name="Heading 1" xfId="308"/>
    <cellStyle name="Heading 1 2" xfId="309"/>
    <cellStyle name="Heading 2" xfId="310"/>
    <cellStyle name="Heading 2 2" xfId="311"/>
    <cellStyle name="Heading 3" xfId="312"/>
    <cellStyle name="Heading 3 2" xfId="313"/>
    <cellStyle name="Heading 4" xfId="314"/>
    <cellStyle name="Heading 4 2" xfId="315"/>
    <cellStyle name="Hipervínculo" xfId="1117"/>
    <cellStyle name="Hipervínculo 2" xfId="316"/>
    <cellStyle name="Hipervínculo 2 2" xfId="1180"/>
    <cellStyle name="Hipervínculo 3" xfId="1130"/>
    <cellStyle name="Hyperlink" xfId="671"/>
    <cellStyle name="Hyperlink 2" xfId="672"/>
    <cellStyle name="Incorrecto" xfId="1138" builtinId="27" customBuiltin="1"/>
    <cellStyle name="Incorrecto 2" xfId="317"/>
    <cellStyle name="Incorrecto 2 2" xfId="318"/>
    <cellStyle name="Input" xfId="319"/>
    <cellStyle name="Input 2" xfId="320"/>
    <cellStyle name="Linked Cell" xfId="321"/>
    <cellStyle name="Linked Cell 2" xfId="322"/>
    <cellStyle name="Millares" xfId="323" builtinId="3"/>
    <cellStyle name="Millares 10" xfId="673"/>
    <cellStyle name="Millares 10 2" xfId="607"/>
    <cellStyle name="Millares 10 2 2" xfId="674"/>
    <cellStyle name="Millares 10 2 2 2" xfId="675"/>
    <cellStyle name="Millares 10 2 2 2 2" xfId="676"/>
    <cellStyle name="Millares 10 2 2 2 2 2" xfId="1181"/>
    <cellStyle name="Millares 10 2 2 2 2 2 2" xfId="1676"/>
    <cellStyle name="Millares 10 2 2 2 2 3" xfId="1677"/>
    <cellStyle name="Millares 10 2 2 2 3" xfId="1182"/>
    <cellStyle name="Millares 10 2 2 2 3 2" xfId="1678"/>
    <cellStyle name="Millares 10 2 2 2 4" xfId="1679"/>
    <cellStyle name="Millares 10 2 2 3" xfId="677"/>
    <cellStyle name="Millares 10 2 2 3 2" xfId="1183"/>
    <cellStyle name="Millares 10 2 2 3 2 2" xfId="1680"/>
    <cellStyle name="Millares 10 2 2 3 3" xfId="1681"/>
    <cellStyle name="Millares 10 2 2 4" xfId="1184"/>
    <cellStyle name="Millares 10 2 2 4 2" xfId="1682"/>
    <cellStyle name="Millares 10 2 2 5" xfId="1683"/>
    <cellStyle name="Millares 10 2 3" xfId="678"/>
    <cellStyle name="Millares 10 2 3 2" xfId="679"/>
    <cellStyle name="Millares 10 2 3 2 2" xfId="1185"/>
    <cellStyle name="Millares 10 2 3 2 2 2" xfId="1684"/>
    <cellStyle name="Millares 10 2 3 2 3" xfId="1685"/>
    <cellStyle name="Millares 10 2 3 3" xfId="1186"/>
    <cellStyle name="Millares 10 2 3 3 2" xfId="1686"/>
    <cellStyle name="Millares 10 2 3 4" xfId="1687"/>
    <cellStyle name="Millares 10 2 4" xfId="680"/>
    <cellStyle name="Millares 10 2 4 2" xfId="1187"/>
    <cellStyle name="Millares 10 2 4 2 2" xfId="1688"/>
    <cellStyle name="Millares 10 2 4 3" xfId="1689"/>
    <cellStyle name="Millares 10 2 5" xfId="681"/>
    <cellStyle name="Millares 10 2 6" xfId="1188"/>
    <cellStyle name="Millares 10 3" xfId="682"/>
    <cellStyle name="Millares 10 3 2" xfId="1690"/>
    <cellStyle name="Millares 11" xfId="683"/>
    <cellStyle name="Millares 11 10" xfId="1691"/>
    <cellStyle name="Millares 11 2" xfId="684"/>
    <cellStyle name="Millares 11 2 2" xfId="1692"/>
    <cellStyle name="Millares 11 3" xfId="685"/>
    <cellStyle name="Millares 11 3 2" xfId="1693"/>
    <cellStyle name="Millares 11 4" xfId="686"/>
    <cellStyle name="Millares 11 4 2" xfId="1694"/>
    <cellStyle name="Millares 11 5" xfId="687"/>
    <cellStyle name="Millares 11 5 2" xfId="1695"/>
    <cellStyle name="Millares 11 6" xfId="688"/>
    <cellStyle name="Millares 11 6 2" xfId="1696"/>
    <cellStyle name="Millares 11 7" xfId="689"/>
    <cellStyle name="Millares 11 7 2" xfId="1697"/>
    <cellStyle name="Millares 11 8" xfId="690"/>
    <cellStyle name="Millares 11 8 2" xfId="1698"/>
    <cellStyle name="Millares 11 9" xfId="691"/>
    <cellStyle name="Millares 11 9 2" xfId="1699"/>
    <cellStyle name="Millares 12" xfId="692"/>
    <cellStyle name="Millares 12 2" xfId="1043"/>
    <cellStyle name="Millares 12 3" xfId="1189"/>
    <cellStyle name="Millares 13" xfId="693"/>
    <cellStyle name="Millares 13 10" xfId="1044"/>
    <cellStyle name="Millares 13 10 2" xfId="1190"/>
    <cellStyle name="Millares 13 11" xfId="1191"/>
    <cellStyle name="Millares 13 11 2" xfId="1700"/>
    <cellStyle name="Millares 13 12" xfId="694"/>
    <cellStyle name="Millares 13 12 2" xfId="1701"/>
    <cellStyle name="Millares 13 13" xfId="695"/>
    <cellStyle name="Millares 13 13 2" xfId="1702"/>
    <cellStyle name="Millares 13 14" xfId="1192"/>
    <cellStyle name="Millares 13 14 2" xfId="1703"/>
    <cellStyle name="Millares 13 15" xfId="1193"/>
    <cellStyle name="Millares 13 15 2" xfId="1704"/>
    <cellStyle name="Millares 13 16" xfId="1194"/>
    <cellStyle name="Millares 13 16 2" xfId="1705"/>
    <cellStyle name="Millares 13 17" xfId="1706"/>
    <cellStyle name="Millares 13 2" xfId="696"/>
    <cellStyle name="Millares 13 2 2" xfId="697"/>
    <cellStyle name="Millares 13 2 2 2" xfId="698"/>
    <cellStyle name="Millares 13 2 2 2 2" xfId="1195"/>
    <cellStyle name="Millares 13 2 2 2 2 2" xfId="1707"/>
    <cellStyle name="Millares 13 2 2 2 3" xfId="1708"/>
    <cellStyle name="Millares 13 2 2 3" xfId="1196"/>
    <cellStyle name="Millares 13 2 2 3 2" xfId="1709"/>
    <cellStyle name="Millares 13 2 2 4" xfId="1710"/>
    <cellStyle name="Millares 13 2 3" xfId="699"/>
    <cellStyle name="Millares 13 2 3 2" xfId="1197"/>
    <cellStyle name="Millares 13 2 3 2 2" xfId="1711"/>
    <cellStyle name="Millares 13 2 3 3" xfId="1712"/>
    <cellStyle name="Millares 13 2 4" xfId="1198"/>
    <cellStyle name="Millares 13 2 4 2" xfId="1713"/>
    <cellStyle name="Millares 13 2 5" xfId="1714"/>
    <cellStyle name="Millares 13 3" xfId="700"/>
    <cellStyle name="Millares 13 3 2" xfId="701"/>
    <cellStyle name="Millares 13 3 2 2" xfId="1199"/>
    <cellStyle name="Millares 13 3 2 2 2" xfId="1715"/>
    <cellStyle name="Millares 13 3 2 3" xfId="1716"/>
    <cellStyle name="Millares 13 3 3" xfId="1200"/>
    <cellStyle name="Millares 13 3 3 2" xfId="1717"/>
    <cellStyle name="Millares 13 3 4" xfId="1718"/>
    <cellStyle name="Millares 13 4" xfId="702"/>
    <cellStyle name="Millares 13 4 2" xfId="1201"/>
    <cellStyle name="Millares 13 4 2 2" xfId="1719"/>
    <cellStyle name="Millares 13 4 3" xfId="1720"/>
    <cellStyle name="Millares 13 5" xfId="703"/>
    <cellStyle name="Millares 13 5 2" xfId="1721"/>
    <cellStyle name="Millares 13 6" xfId="704"/>
    <cellStyle name="Millares 13 6 2" xfId="1722"/>
    <cellStyle name="Millares 13 7" xfId="705"/>
    <cellStyle name="Millares 13 7 2" xfId="1723"/>
    <cellStyle name="Millares 13 8" xfId="706"/>
    <cellStyle name="Millares 13 8 2" xfId="1724"/>
    <cellStyle name="Millares 13 9" xfId="707"/>
    <cellStyle name="Millares 13 9 2" xfId="1202"/>
    <cellStyle name="Millares 13 9 2 2" xfId="1725"/>
    <cellStyle name="Millares 13 9 3" xfId="1726"/>
    <cellStyle name="Millares 14" xfId="708"/>
    <cellStyle name="Millares 14 2" xfId="1045"/>
    <cellStyle name="Millares 14 2 2" xfId="1205"/>
    <cellStyle name="Millares 14 2 2 2" xfId="1206"/>
    <cellStyle name="Millares 14 2 2 2 2" xfId="1207"/>
    <cellStyle name="Millares 14 2 2 2 2 2" xfId="1208"/>
    <cellStyle name="Millares 14 2 2 2 2 2 2" xfId="1727"/>
    <cellStyle name="Millares 14 2 2 2 2 3" xfId="1728"/>
    <cellStyle name="Millares 14 2 2 2 3" xfId="1729"/>
    <cellStyle name="Millares 14 2 2 3" xfId="1730"/>
    <cellStyle name="Millares 14 2 3" xfId="1204"/>
    <cellStyle name="Millares 14 3" xfId="1109"/>
    <cellStyle name="Millares 14 4" xfId="1203"/>
    <cellStyle name="Millares 15" xfId="324"/>
    <cellStyle name="Millares 15 2" xfId="1209"/>
    <cellStyle name="Millares 16" xfId="709"/>
    <cellStyle name="Millares 16 2" xfId="1046"/>
    <cellStyle name="Millares 16 2 2" xfId="1731"/>
    <cellStyle name="Millares 16 3" xfId="1210"/>
    <cellStyle name="Millares 17" xfId="1047"/>
    <cellStyle name="Millares 17 2" xfId="1212"/>
    <cellStyle name="Millares 17 2 2" xfId="1732"/>
    <cellStyle name="Millares 17 3" xfId="1211"/>
    <cellStyle name="Millares 18" xfId="1090"/>
    <cellStyle name="Millares 18 2" xfId="1097"/>
    <cellStyle name="Millares 18 3" xfId="1213"/>
    <cellStyle name="Millares 19" xfId="1106"/>
    <cellStyle name="Millares 19 2" xfId="1112"/>
    <cellStyle name="Millares 19 2 2" xfId="1733"/>
    <cellStyle name="Millares 19 3" xfId="1214"/>
    <cellStyle name="Millares 2" xfId="325"/>
    <cellStyle name="Millares 2 10" xfId="710"/>
    <cellStyle name="Millares 2 11" xfId="1120"/>
    <cellStyle name="Millares 2 2" xfId="326"/>
    <cellStyle name="Millares 2 2 2" xfId="711"/>
    <cellStyle name="Millares 2 2 2 2" xfId="1215"/>
    <cellStyle name="Millares 2 2 3" xfId="712"/>
    <cellStyle name="Millares 2 2 3 2" xfId="1734"/>
    <cellStyle name="Millares 2 3" xfId="327"/>
    <cellStyle name="Millares 2 3 2" xfId="713"/>
    <cellStyle name="Millares 2 4" xfId="328"/>
    <cellStyle name="Millares 2 4 2" xfId="329"/>
    <cellStyle name="Millares 2 4 2 2" xfId="1735"/>
    <cellStyle name="Millares 2 5" xfId="330"/>
    <cellStyle name="Millares 2 5 2" xfId="1216"/>
    <cellStyle name="Millares 2 6" xfId="331"/>
    <cellStyle name="Millares 2 6 2" xfId="1217"/>
    <cellStyle name="Millares 2 7" xfId="332"/>
    <cellStyle name="Millares 2 8" xfId="333"/>
    <cellStyle name="Millares 2 9" xfId="334"/>
    <cellStyle name="Millares 20" xfId="1115"/>
    <cellStyle name="Millares 21" xfId="1126"/>
    <cellStyle name="Millares 3" xfId="335"/>
    <cellStyle name="Millares 3 10" xfId="1218"/>
    <cellStyle name="Millares 3 10 2" xfId="1736"/>
    <cellStyle name="Millares 3 11" xfId="1219"/>
    <cellStyle name="Millares 3 11 2" xfId="1737"/>
    <cellStyle name="Millares 3 12" xfId="1220"/>
    <cellStyle name="Millares 3 12 2" xfId="1738"/>
    <cellStyle name="Millares 3 13" xfId="1221"/>
    <cellStyle name="Millares 3 13 2" xfId="1739"/>
    <cellStyle name="Millares 3 14" xfId="1222"/>
    <cellStyle name="Millares 3 14 2" xfId="1740"/>
    <cellStyle name="Millares 3 15" xfId="1223"/>
    <cellStyle name="Millares 3 15 2" xfId="1741"/>
    <cellStyle name="Millares 3 16" xfId="1224"/>
    <cellStyle name="Millares 3 16 2" xfId="1742"/>
    <cellStyle name="Millares 3 17" xfId="1743"/>
    <cellStyle name="Millares 3 2" xfId="714"/>
    <cellStyle name="Millares 3 2 2" xfId="1744"/>
    <cellStyle name="Millares 3 3" xfId="715"/>
    <cellStyle name="Millares 3 3 2" xfId="1745"/>
    <cellStyle name="Millares 3 4" xfId="716"/>
    <cellStyle name="Millares 3 4 2" xfId="1746"/>
    <cellStyle name="Millares 3 5" xfId="717"/>
    <cellStyle name="Millares 3 5 2" xfId="1747"/>
    <cellStyle name="Millares 3 6" xfId="718"/>
    <cellStyle name="Millares 3 6 2" xfId="1748"/>
    <cellStyle name="Millares 3 7" xfId="719"/>
    <cellStyle name="Millares 3 7 2" xfId="1749"/>
    <cellStyle name="Millares 3 8" xfId="720"/>
    <cellStyle name="Millares 3 8 2" xfId="1750"/>
    <cellStyle name="Millares 3 9" xfId="1225"/>
    <cellStyle name="Millares 3 9 2" xfId="1751"/>
    <cellStyle name="Millares 4" xfId="336"/>
    <cellStyle name="Millares 4 2" xfId="721"/>
    <cellStyle name="Millares 4 2 2" xfId="1752"/>
    <cellStyle name="Millares 4 3" xfId="1753"/>
    <cellStyle name="Millares 5" xfId="337"/>
    <cellStyle name="Millares 5 2" xfId="338"/>
    <cellStyle name="Millares 5 2 2" xfId="1226"/>
    <cellStyle name="Millares 6" xfId="339"/>
    <cellStyle name="Millares 6 2" xfId="584"/>
    <cellStyle name="Millares 6 2 2" xfId="1227"/>
    <cellStyle name="Millares 6 3" xfId="722"/>
    <cellStyle name="Millares 6 3 2" xfId="1754"/>
    <cellStyle name="Millares 6 4" xfId="723"/>
    <cellStyle name="Millares 6 4 2" xfId="1755"/>
    <cellStyle name="Millares 6 5" xfId="724"/>
    <cellStyle name="Millares 6 5 2" xfId="1756"/>
    <cellStyle name="Millares 6 6" xfId="725"/>
    <cellStyle name="Millares 6 6 2" xfId="1757"/>
    <cellStyle name="Millares 6 7" xfId="726"/>
    <cellStyle name="Millares 6 7 2" xfId="1758"/>
    <cellStyle name="Millares 6 8" xfId="1759"/>
    <cellStyle name="Millares 7" xfId="340"/>
    <cellStyle name="Millares 7 2" xfId="341"/>
    <cellStyle name="Millares 7 2 2" xfId="727"/>
    <cellStyle name="Millares 7 2 2 2" xfId="1760"/>
    <cellStyle name="Millares 7 2 3" xfId="1761"/>
    <cellStyle name="Millares 7 3" xfId="728"/>
    <cellStyle name="Millares 7 3 2" xfId="1762"/>
    <cellStyle name="Millares 7 4" xfId="729"/>
    <cellStyle name="Millares 7 4 2" xfId="1763"/>
    <cellStyle name="Millares 7 5" xfId="730"/>
    <cellStyle name="Millares 7 5 2" xfId="1764"/>
    <cellStyle name="Millares 7 6" xfId="731"/>
    <cellStyle name="Millares 7 6 2" xfId="1765"/>
    <cellStyle name="Millares 7 7" xfId="732"/>
    <cellStyle name="Millares 7 7 2" xfId="1766"/>
    <cellStyle name="Millares 7 8" xfId="733"/>
    <cellStyle name="Millares 7 8 2" xfId="1767"/>
    <cellStyle name="Millares 7 9" xfId="1228"/>
    <cellStyle name="Millares 8" xfId="342"/>
    <cellStyle name="Millares 8 2" xfId="734"/>
    <cellStyle name="Millares 8 2 2" xfId="1768"/>
    <cellStyle name="Millares 8 3" xfId="1229"/>
    <cellStyle name="Millares 9" xfId="627"/>
    <cellStyle name="Millares 9 2" xfId="735"/>
    <cellStyle name="Millares 9 2 2" xfId="736"/>
    <cellStyle name="Moneda 10" xfId="1769"/>
    <cellStyle name="Moneda 2" xfId="343"/>
    <cellStyle name="Moneda 2 2" xfId="582"/>
    <cellStyle name="Moneda 2 3" xfId="1230"/>
    <cellStyle name="Moneda 3" xfId="1231"/>
    <cellStyle name="Moneda 3 2" xfId="1770"/>
    <cellStyle name="Moneda 4" xfId="1232"/>
    <cellStyle name="Moneda 4 2" xfId="1771"/>
    <cellStyle name="Moneda 5" xfId="1233"/>
    <cellStyle name="Moneda 5 2" xfId="1772"/>
    <cellStyle name="Moneda 6" xfId="1234"/>
    <cellStyle name="Moneda 6 2" xfId="1773"/>
    <cellStyle name="Moneda 7" xfId="1235"/>
    <cellStyle name="Moneda 7 2" xfId="1774"/>
    <cellStyle name="Moneda 8" xfId="1236"/>
    <cellStyle name="Moneda 8 2" xfId="1775"/>
    <cellStyle name="Moneda 9" xfId="1237"/>
    <cellStyle name="Moneda 9 2" xfId="1776"/>
    <cellStyle name="Neutral" xfId="1139" builtinId="28" customBuiltin="1"/>
    <cellStyle name="Neutral 2" xfId="344"/>
    <cellStyle name="Neutral 2 2" xfId="345"/>
    <cellStyle name="Normal" xfId="0" builtinId="0"/>
    <cellStyle name="Normal 10" xfId="346"/>
    <cellStyle name="Normal 10 2" xfId="347"/>
    <cellStyle name="Normal 10 2 2" xfId="348"/>
    <cellStyle name="Normal 10 2 2 2" xfId="600"/>
    <cellStyle name="Normal 10 2 2 2 2" xfId="1048"/>
    <cellStyle name="Normal 10 2 2 2 2 2" xfId="1241"/>
    <cellStyle name="Normal 10 2 2 2 3" xfId="1240"/>
    <cellStyle name="Normal 10 2 2 3" xfId="1242"/>
    <cellStyle name="Normal 10 2 2 3 2" xfId="1777"/>
    <cellStyle name="Normal 10 2 2 4" xfId="1239"/>
    <cellStyle name="Normal 10 2 3" xfId="631"/>
    <cellStyle name="Normal 10 2 3 2" xfId="1244"/>
    <cellStyle name="Normal 10 2 3 2 2" xfId="1778"/>
    <cellStyle name="Normal 10 2 3 3" xfId="1243"/>
    <cellStyle name="Normal 10 2 4" xfId="1245"/>
    <cellStyle name="Normal 10 2 4 2" xfId="1779"/>
    <cellStyle name="Normal 10 2 5" xfId="1238"/>
    <cellStyle name="Normal 10 3" xfId="349"/>
    <cellStyle name="Normal 10 3 2" xfId="350"/>
    <cellStyle name="Normal 10 3 2 2" xfId="1248"/>
    <cellStyle name="Normal 10 3 2 2 2" xfId="1780"/>
    <cellStyle name="Normal 10 3 2 3" xfId="1247"/>
    <cellStyle name="Normal 10 3 3" xfId="1249"/>
    <cellStyle name="Normal 10 3 3 2" xfId="1781"/>
    <cellStyle name="Normal 10 3 4" xfId="1246"/>
    <cellStyle name="Normal 10 4" xfId="351"/>
    <cellStyle name="Normal 10 4 2" xfId="1251"/>
    <cellStyle name="Normal 10 4 2 2" xfId="1782"/>
    <cellStyle name="Normal 10 4 3" xfId="1250"/>
    <cellStyle name="Normal 10 5" xfId="737"/>
    <cellStyle name="Normal 10 5 2" xfId="1783"/>
    <cellStyle name="Normal 10 6" xfId="1252"/>
    <cellStyle name="Normal 10 6 2" xfId="1175"/>
    <cellStyle name="Normal 10 6 2 2" xfId="1253"/>
    <cellStyle name="Normal 10 6 2 2 2" xfId="1784"/>
    <cellStyle name="Normal 10 6 2 3" xfId="1254"/>
    <cellStyle name="Normal 10 6 2 3 2" xfId="1785"/>
    <cellStyle name="Normal 10 6 2 4" xfId="1786"/>
    <cellStyle name="Normal 10 6 3" xfId="1787"/>
    <cellStyle name="Normal 10 7" xfId="1255"/>
    <cellStyle name="Normal 10 7 2" xfId="1256"/>
    <cellStyle name="Normal 10 7 2 2" xfId="1788"/>
    <cellStyle name="Normal 10 7 3" xfId="1789"/>
    <cellStyle name="Normal 10 8" xfId="1790"/>
    <cellStyle name="Normal 100" xfId="738"/>
    <cellStyle name="Normal 101" xfId="739"/>
    <cellStyle name="Normal 101 2" xfId="1049"/>
    <cellStyle name="Normal 102" xfId="740"/>
    <cellStyle name="Normal 102 2" xfId="1050"/>
    <cellStyle name="Normal 103" xfId="741"/>
    <cellStyle name="Normal 103 2" xfId="1051"/>
    <cellStyle name="Normal 104" xfId="742"/>
    <cellStyle name="Normal 104 2" xfId="1052"/>
    <cellStyle name="Normal 105" xfId="743"/>
    <cellStyle name="Normal 106" xfId="744"/>
    <cellStyle name="Normal 107" xfId="745"/>
    <cellStyle name="Normal 107 2" xfId="1053"/>
    <cellStyle name="Normal 108" xfId="1054"/>
    <cellStyle name="Normal 109" xfId="1055"/>
    <cellStyle name="Normal 11" xfId="352"/>
    <cellStyle name="Normal 11 2" xfId="353"/>
    <cellStyle name="Normal 11 2 2" xfId="354"/>
    <cellStyle name="Normal 11 2 2 2" xfId="746"/>
    <cellStyle name="Normal 11 2 2 2 2" xfId="747"/>
    <cellStyle name="Normal 11 2 2 2 2 2" xfId="1257"/>
    <cellStyle name="Normal 11 2 2 2 2 2 2" xfId="1791"/>
    <cellStyle name="Normal 11 2 2 2 2 3" xfId="1792"/>
    <cellStyle name="Normal 11 2 2 2 3" xfId="1258"/>
    <cellStyle name="Normal 11 2 2 2 3 2" xfId="1793"/>
    <cellStyle name="Normal 11 2 2 2 4" xfId="1794"/>
    <cellStyle name="Normal 11 2 2 3" xfId="748"/>
    <cellStyle name="Normal 11 2 2 3 2" xfId="1259"/>
    <cellStyle name="Normal 11 2 2 3 2 2" xfId="1795"/>
    <cellStyle name="Normal 11 2 2 3 3" xfId="1796"/>
    <cellStyle name="Normal 11 2 2 4" xfId="1260"/>
    <cellStyle name="Normal 11 2 2 4 2" xfId="1797"/>
    <cellStyle name="Normal 11 2 2 5" xfId="1798"/>
    <cellStyle name="Normal 11 2 3" xfId="749"/>
    <cellStyle name="Normal 11 2 3 2" xfId="750"/>
    <cellStyle name="Normal 11 2 3 2 2" xfId="1261"/>
    <cellStyle name="Normal 11 2 3 2 2 2" xfId="1799"/>
    <cellStyle name="Normal 11 2 3 2 3" xfId="1800"/>
    <cellStyle name="Normal 11 2 3 3" xfId="1262"/>
    <cellStyle name="Normal 11 2 3 3 2" xfId="1801"/>
    <cellStyle name="Normal 11 2 3 4" xfId="1802"/>
    <cellStyle name="Normal 11 2 4" xfId="751"/>
    <cellStyle name="Normal 11 2 4 2" xfId="1263"/>
    <cellStyle name="Normal 11 2 4 2 2" xfId="1803"/>
    <cellStyle name="Normal 11 2 4 3" xfId="1804"/>
    <cellStyle name="Normal 11 2 5" xfId="1264"/>
    <cellStyle name="Normal 11 2 5 2" xfId="1805"/>
    <cellStyle name="Normal 11 2 6" xfId="1806"/>
    <cellStyle name="Normal 11 3" xfId="355"/>
    <cellStyle name="Normal 11 3 2" xfId="752"/>
    <cellStyle name="Normal 11 3 2 2" xfId="753"/>
    <cellStyle name="Normal 11 3 2 2 2" xfId="754"/>
    <cellStyle name="Normal 11 3 2 2 2 2" xfId="1265"/>
    <cellStyle name="Normal 11 3 2 2 2 2 2" xfId="1807"/>
    <cellStyle name="Normal 11 3 2 2 2 3" xfId="1808"/>
    <cellStyle name="Normal 11 3 2 2 3" xfId="1266"/>
    <cellStyle name="Normal 11 3 2 2 3 2" xfId="1809"/>
    <cellStyle name="Normal 11 3 2 2 4" xfId="1810"/>
    <cellStyle name="Normal 11 3 2 3" xfId="755"/>
    <cellStyle name="Normal 11 3 2 3 2" xfId="1267"/>
    <cellStyle name="Normal 11 3 2 3 2 2" xfId="1811"/>
    <cellStyle name="Normal 11 3 2 3 3" xfId="1812"/>
    <cellStyle name="Normal 11 3 2 4" xfId="1268"/>
    <cellStyle name="Normal 11 3 2 4 2" xfId="1813"/>
    <cellStyle name="Normal 11 3 2 5" xfId="1814"/>
    <cellStyle name="Normal 11 3 3" xfId="756"/>
    <cellStyle name="Normal 11 3 3 2" xfId="757"/>
    <cellStyle name="Normal 11 3 3 2 2" xfId="1269"/>
    <cellStyle name="Normal 11 3 3 2 2 2" xfId="1815"/>
    <cellStyle name="Normal 11 3 3 2 3" xfId="1816"/>
    <cellStyle name="Normal 11 3 3 3" xfId="1270"/>
    <cellStyle name="Normal 11 3 3 3 2" xfId="1817"/>
    <cellStyle name="Normal 11 3 3 4" xfId="1818"/>
    <cellStyle name="Normal 11 3 4" xfId="758"/>
    <cellStyle name="Normal 11 3 4 2" xfId="1271"/>
    <cellStyle name="Normal 11 3 4 2 2" xfId="1819"/>
    <cellStyle name="Normal 11 3 4 3" xfId="1820"/>
    <cellStyle name="Normal 11 3 5" xfId="1272"/>
    <cellStyle name="Normal 11 3 5 2" xfId="1821"/>
    <cellStyle name="Normal 11 3 6" xfId="1822"/>
    <cellStyle name="Normal 11 4" xfId="759"/>
    <cellStyle name="Normal 11 4 2" xfId="760"/>
    <cellStyle name="Normal 11 4 2 2" xfId="761"/>
    <cellStyle name="Normal 11 4 2 2 2" xfId="1273"/>
    <cellStyle name="Normal 11 4 2 2 2 2" xfId="1823"/>
    <cellStyle name="Normal 11 4 2 2 3" xfId="1824"/>
    <cellStyle name="Normal 11 4 2 3" xfId="1274"/>
    <cellStyle name="Normal 11 4 2 3 2" xfId="1825"/>
    <cellStyle name="Normal 11 4 2 4" xfId="1826"/>
    <cellStyle name="Normal 11 4 3" xfId="762"/>
    <cellStyle name="Normal 11 4 3 2" xfId="1275"/>
    <cellStyle name="Normal 11 4 3 2 2" xfId="1827"/>
    <cellStyle name="Normal 11 4 3 3" xfId="1828"/>
    <cellStyle name="Normal 11 4 4" xfId="1276"/>
    <cellStyle name="Normal 11 4 4 2" xfId="1829"/>
    <cellStyle name="Normal 11 4 5" xfId="1830"/>
    <cellStyle name="Normal 11 5" xfId="763"/>
    <cellStyle name="Normal 11 5 2" xfId="764"/>
    <cellStyle name="Normal 11 5 2 2" xfId="1277"/>
    <cellStyle name="Normal 11 5 2 2 2" xfId="1831"/>
    <cellStyle name="Normal 11 5 2 3" xfId="1832"/>
    <cellStyle name="Normal 11 5 3" xfId="1278"/>
    <cellStyle name="Normal 11 5 3 2" xfId="1833"/>
    <cellStyle name="Normal 11 5 4" xfId="1834"/>
    <cellStyle name="Normal 11 6" xfId="765"/>
    <cellStyle name="Normal 11 6 2" xfId="1279"/>
    <cellStyle name="Normal 11 6 2 2" xfId="1835"/>
    <cellStyle name="Normal 11 6 3" xfId="1836"/>
    <cellStyle name="Normal 11 7" xfId="1280"/>
    <cellStyle name="Normal 11 7 2" xfId="1837"/>
    <cellStyle name="Normal 11 8" xfId="1838"/>
    <cellStyle name="Normal 110" xfId="1056"/>
    <cellStyle name="Normal 111" xfId="1057"/>
    <cellStyle name="Normal 112" xfId="1058"/>
    <cellStyle name="Normal 112 2" xfId="1099"/>
    <cellStyle name="Normal 113" xfId="1059"/>
    <cellStyle name="Normal 113 2" xfId="1103"/>
    <cellStyle name="Normal 114" xfId="1089"/>
    <cellStyle name="Normal 114 2" xfId="1101"/>
    <cellStyle name="Normal 114 3" xfId="1114"/>
    <cellStyle name="Normal 115" xfId="1094"/>
    <cellStyle name="Normal 115 2" xfId="1116"/>
    <cellStyle name="Normal 116" xfId="1095"/>
    <cellStyle name="Normal 116 2" xfId="1129"/>
    <cellStyle name="Normal 117" xfId="1100"/>
    <cellStyle name="Normal 117 2" xfId="1108"/>
    <cellStyle name="Normal 118" xfId="1102"/>
    <cellStyle name="Normal 119" xfId="1104"/>
    <cellStyle name="Normal 12" xfId="356"/>
    <cellStyle name="Normal 12 2" xfId="357"/>
    <cellStyle name="Normal 12 2 2" xfId="358"/>
    <cellStyle name="Normal 12 2 2 2" xfId="766"/>
    <cellStyle name="Normal 12 2 2 2 2" xfId="1281"/>
    <cellStyle name="Normal 12 2 2 2 2 2" xfId="1839"/>
    <cellStyle name="Normal 12 2 2 2 3" xfId="1840"/>
    <cellStyle name="Normal 12 2 2 3" xfId="1282"/>
    <cellStyle name="Normal 12 2 2 3 2" xfId="1841"/>
    <cellStyle name="Normal 12 2 2 4" xfId="1842"/>
    <cellStyle name="Normal 12 2 3" xfId="767"/>
    <cellStyle name="Normal 12 2 3 2" xfId="1283"/>
    <cellStyle name="Normal 12 2 3 2 2" xfId="1843"/>
    <cellStyle name="Normal 12 2 3 3" xfId="1844"/>
    <cellStyle name="Normal 12 2 4" xfId="1284"/>
    <cellStyle name="Normal 12 2 4 2" xfId="1845"/>
    <cellStyle name="Normal 12 2 5" xfId="1846"/>
    <cellStyle name="Normal 12 3" xfId="359"/>
    <cellStyle name="Normal 12 3 2" xfId="768"/>
    <cellStyle name="Normal 12 3 2 2" xfId="1285"/>
    <cellStyle name="Normal 12 3 2 2 2" xfId="1847"/>
    <cellStyle name="Normal 12 3 2 3" xfId="1848"/>
    <cellStyle name="Normal 12 3 3" xfId="1286"/>
    <cellStyle name="Normal 12 3 3 2" xfId="1849"/>
    <cellStyle name="Normal 12 3 4" xfId="1850"/>
    <cellStyle name="Normal 12 4" xfId="769"/>
    <cellStyle name="Normal 12 4 2" xfId="1287"/>
    <cellStyle name="Normal 12 4 2 2" xfId="1851"/>
    <cellStyle name="Normal 12 4 3" xfId="1852"/>
    <cellStyle name="Normal 12 5" xfId="1288"/>
    <cellStyle name="Normal 12 5 2" xfId="1853"/>
    <cellStyle name="Normal 12 6" xfId="1854"/>
    <cellStyle name="Normal 120" xfId="1105"/>
    <cellStyle name="Normal 121" xfId="1111"/>
    <cellStyle name="Normal 122" xfId="1118"/>
    <cellStyle name="Normal 123" xfId="1121"/>
    <cellStyle name="Normal 124" xfId="1122"/>
    <cellStyle name="Normal 125" xfId="1123"/>
    <cellStyle name="Normal 126" xfId="1124"/>
    <cellStyle name="Normal 127" xfId="1125"/>
    <cellStyle name="Normal 128" xfId="1128"/>
    <cellStyle name="Normal 129" xfId="1132"/>
    <cellStyle name="Normal 13" xfId="360"/>
    <cellStyle name="Normal 13 10" xfId="1289"/>
    <cellStyle name="Normal 13 10 2" xfId="1855"/>
    <cellStyle name="Normal 13 11" xfId="1290"/>
    <cellStyle name="Normal 13 11 2" xfId="1856"/>
    <cellStyle name="Normal 13 12" xfId="1291"/>
    <cellStyle name="Normal 13 12 2" xfId="1857"/>
    <cellStyle name="Normal 13 13" xfId="1292"/>
    <cellStyle name="Normal 13 13 2" xfId="1858"/>
    <cellStyle name="Normal 13 14" xfId="1293"/>
    <cellStyle name="Normal 13 14 2" xfId="1859"/>
    <cellStyle name="Normal 13 15" xfId="1294"/>
    <cellStyle name="Normal 13 15 2" xfId="1860"/>
    <cellStyle name="Normal 13 16" xfId="1295"/>
    <cellStyle name="Normal 13 16 2" xfId="1861"/>
    <cellStyle name="Normal 13 2" xfId="361"/>
    <cellStyle name="Normal 13 2 2" xfId="362"/>
    <cellStyle name="Normal 13 2 2 2" xfId="770"/>
    <cellStyle name="Normal 13 2 2 2 2" xfId="1296"/>
    <cellStyle name="Normal 13 2 2 2 2 2" xfId="1862"/>
    <cellStyle name="Normal 13 2 2 2 3" xfId="1863"/>
    <cellStyle name="Normal 13 2 2 3" xfId="1297"/>
    <cellStyle name="Normal 13 2 2 3 2" xfId="1864"/>
    <cellStyle name="Normal 13 2 2 4" xfId="1865"/>
    <cellStyle name="Normal 13 2 3" xfId="771"/>
    <cellStyle name="Normal 13 2 3 2" xfId="1298"/>
    <cellStyle name="Normal 13 2 3 2 2" xfId="1866"/>
    <cellStyle name="Normal 13 2 3 3" xfId="1867"/>
    <cellStyle name="Normal 13 2 4" xfId="772"/>
    <cellStyle name="Normal 13 2 4 2" xfId="1177"/>
    <cellStyle name="Normal 13 2 4 2 2" xfId="1299"/>
    <cellStyle name="Normal 13 2 4 2 2 2" xfId="1868"/>
    <cellStyle name="Normal 13 2 4 2 3" xfId="1300"/>
    <cellStyle name="Normal 13 2 4 2 3 2" xfId="1869"/>
    <cellStyle name="Normal 13 2 4 2 4" xfId="1870"/>
    <cellStyle name="Normal 13 2 4 3" xfId="1301"/>
    <cellStyle name="Normal 13 2 5" xfId="1302"/>
    <cellStyle name="Normal 13 2 5 2" xfId="1303"/>
    <cellStyle name="Normal 13 2 5 3" xfId="1871"/>
    <cellStyle name="Normal 13 3" xfId="363"/>
    <cellStyle name="Normal 13 3 2" xfId="773"/>
    <cellStyle name="Normal 13 3 2 2" xfId="1304"/>
    <cellStyle name="Normal 13 3 2 2 2" xfId="1872"/>
    <cellStyle name="Normal 13 3 2 3" xfId="1873"/>
    <cellStyle name="Normal 13 3 3" xfId="1305"/>
    <cellStyle name="Normal 13 3 3 2" xfId="1874"/>
    <cellStyle name="Normal 13 3 4" xfId="1875"/>
    <cellStyle name="Normal 13 4" xfId="774"/>
    <cellStyle name="Normal 13 4 2" xfId="1306"/>
    <cellStyle name="Normal 13 4 2 2" xfId="1876"/>
    <cellStyle name="Normal 13 4 3" xfId="1877"/>
    <cellStyle name="Normal 13 5" xfId="775"/>
    <cellStyle name="Normal 13 5 2" xfId="1878"/>
    <cellStyle name="Normal 13 6" xfId="776"/>
    <cellStyle name="Normal 13 6 2" xfId="1879"/>
    <cellStyle name="Normal 13 7" xfId="777"/>
    <cellStyle name="Normal 13 7 2" xfId="1880"/>
    <cellStyle name="Normal 13 8" xfId="778"/>
    <cellStyle name="Normal 13 8 2" xfId="1881"/>
    <cellStyle name="Normal 13 9" xfId="1307"/>
    <cellStyle name="Normal 13 9 2" xfId="1882"/>
    <cellStyle name="Normal 130" xfId="1173"/>
    <cellStyle name="Normal 14" xfId="364"/>
    <cellStyle name="Normal 14 2" xfId="365"/>
    <cellStyle name="Normal 14 2 2" xfId="366"/>
    <cellStyle name="Normal 14 2 2 2" xfId="779"/>
    <cellStyle name="Normal 14 2 2 2 2" xfId="1308"/>
    <cellStyle name="Normal 14 2 2 2 2 2" xfId="1883"/>
    <cellStyle name="Normal 14 2 2 2 3" xfId="1884"/>
    <cellStyle name="Normal 14 2 2 3" xfId="1309"/>
    <cellStyle name="Normal 14 2 2 3 2" xfId="1885"/>
    <cellStyle name="Normal 14 2 2 4" xfId="1886"/>
    <cellStyle name="Normal 14 2 3" xfId="780"/>
    <cellStyle name="Normal 14 2 3 2" xfId="1310"/>
    <cellStyle name="Normal 14 2 3 2 2" xfId="1887"/>
    <cellStyle name="Normal 14 2 3 3" xfId="1888"/>
    <cellStyle name="Normal 14 2 4" xfId="1311"/>
    <cellStyle name="Normal 14 2 4 2" xfId="1889"/>
    <cellStyle name="Normal 14 2 5" xfId="1890"/>
    <cellStyle name="Normal 14 3" xfId="367"/>
    <cellStyle name="Normal 14 3 2" xfId="781"/>
    <cellStyle name="Normal 14 3 2 2" xfId="1312"/>
    <cellStyle name="Normal 14 3 2 2 2" xfId="1891"/>
    <cellStyle name="Normal 14 3 2 3" xfId="1892"/>
    <cellStyle name="Normal 14 3 3" xfId="1313"/>
    <cellStyle name="Normal 14 3 3 2" xfId="1893"/>
    <cellStyle name="Normal 14 3 4" xfId="1894"/>
    <cellStyle name="Normal 14 4" xfId="782"/>
    <cellStyle name="Normal 14 4 2" xfId="1314"/>
    <cellStyle name="Normal 14 4 2 2" xfId="1895"/>
    <cellStyle name="Normal 14 4 3" xfId="1896"/>
    <cellStyle name="Normal 14 5" xfId="1315"/>
    <cellStyle name="Normal 14 5 2" xfId="1897"/>
    <cellStyle name="Normal 14 6" xfId="1898"/>
    <cellStyle name="Normal 15" xfId="368"/>
    <cellStyle name="Normal 15 2" xfId="369"/>
    <cellStyle name="Normal 15 2 2" xfId="370"/>
    <cellStyle name="Normal 15 2 2 2" xfId="783"/>
    <cellStyle name="Normal 15 2 2 2 2" xfId="1316"/>
    <cellStyle name="Normal 15 2 2 2 2 2" xfId="1899"/>
    <cellStyle name="Normal 15 2 2 2 3" xfId="1900"/>
    <cellStyle name="Normal 15 2 2 3" xfId="1317"/>
    <cellStyle name="Normal 15 2 2 3 2" xfId="1901"/>
    <cellStyle name="Normal 15 2 2 4" xfId="1902"/>
    <cellStyle name="Normal 15 2 3" xfId="784"/>
    <cellStyle name="Normal 15 2 3 2" xfId="1318"/>
    <cellStyle name="Normal 15 2 3 2 2" xfId="1903"/>
    <cellStyle name="Normal 15 2 3 3" xfId="1904"/>
    <cellStyle name="Normal 15 2 4" xfId="1319"/>
    <cellStyle name="Normal 15 2 4 2" xfId="1905"/>
    <cellStyle name="Normal 15 2 5" xfId="1906"/>
    <cellStyle name="Normal 15 3" xfId="371"/>
    <cellStyle name="Normal 15 3 2" xfId="785"/>
    <cellStyle name="Normal 15 3 2 2" xfId="1320"/>
    <cellStyle name="Normal 15 3 2 2 2" xfId="1907"/>
    <cellStyle name="Normal 15 3 2 3" xfId="1908"/>
    <cellStyle name="Normal 15 3 3" xfId="1321"/>
    <cellStyle name="Normal 15 3 3 2" xfId="1909"/>
    <cellStyle name="Normal 15 3 4" xfId="1910"/>
    <cellStyle name="Normal 15 4" xfId="786"/>
    <cellStyle name="Normal 15 4 2" xfId="1322"/>
    <cellStyle name="Normal 15 4 2 2" xfId="1911"/>
    <cellStyle name="Normal 15 4 3" xfId="1912"/>
    <cellStyle name="Normal 15 5" xfId="1323"/>
    <cellStyle name="Normal 15 5 2" xfId="1913"/>
    <cellStyle name="Normal 15 6" xfId="1914"/>
    <cellStyle name="Normal 16" xfId="372"/>
    <cellStyle name="Normal 16 2" xfId="373"/>
    <cellStyle name="Normal 16 2 2" xfId="374"/>
    <cellStyle name="Normal 16 2 2 2" xfId="787"/>
    <cellStyle name="Normal 16 2 2 2 2" xfId="1324"/>
    <cellStyle name="Normal 16 2 2 2 2 2" xfId="1915"/>
    <cellStyle name="Normal 16 2 2 2 3" xfId="1916"/>
    <cellStyle name="Normal 16 2 2 3" xfId="1325"/>
    <cellStyle name="Normal 16 2 2 3 2" xfId="1917"/>
    <cellStyle name="Normal 16 2 2 4" xfId="1918"/>
    <cellStyle name="Normal 16 2 3" xfId="788"/>
    <cellStyle name="Normal 16 2 3 2" xfId="1326"/>
    <cellStyle name="Normal 16 2 3 2 2" xfId="1919"/>
    <cellStyle name="Normal 16 2 3 3" xfId="1920"/>
    <cellStyle name="Normal 16 2 4" xfId="1327"/>
    <cellStyle name="Normal 16 2 4 2" xfId="1921"/>
    <cellStyle name="Normal 16 2 5" xfId="1922"/>
    <cellStyle name="Normal 16 3" xfId="375"/>
    <cellStyle name="Normal 16 3 2" xfId="789"/>
    <cellStyle name="Normal 16 3 2 2" xfId="1328"/>
    <cellStyle name="Normal 16 3 2 2 2" xfId="1923"/>
    <cellStyle name="Normal 16 3 2 3" xfId="1924"/>
    <cellStyle name="Normal 16 3 3" xfId="1329"/>
    <cellStyle name="Normal 16 3 3 2" xfId="1925"/>
    <cellStyle name="Normal 16 3 4" xfId="1926"/>
    <cellStyle name="Normal 16 4" xfId="790"/>
    <cellStyle name="Normal 16 4 2" xfId="1330"/>
    <cellStyle name="Normal 16 4 2 2" xfId="1927"/>
    <cellStyle name="Normal 16 4 3" xfId="1928"/>
    <cellStyle name="Normal 16 5" xfId="1331"/>
    <cellStyle name="Normal 16 5 2" xfId="1929"/>
    <cellStyle name="Normal 16 6" xfId="1930"/>
    <cellStyle name="Normal 17" xfId="376"/>
    <cellStyle name="Normal 17 2" xfId="377"/>
    <cellStyle name="Normal 17 2 2" xfId="378"/>
    <cellStyle name="Normal 17 3" xfId="379"/>
    <cellStyle name="Normal 17 3 2" xfId="1332"/>
    <cellStyle name="Normal 18" xfId="380"/>
    <cellStyle name="Normal 18 2" xfId="381"/>
    <cellStyle name="Normal 18 2 2" xfId="382"/>
    <cellStyle name="Normal 18 2 2 2" xfId="1335"/>
    <cellStyle name="Normal 18 2 2 2 2" xfId="1931"/>
    <cellStyle name="Normal 18 2 2 3" xfId="1334"/>
    <cellStyle name="Normal 18 2 3" xfId="1336"/>
    <cellStyle name="Normal 18 2 3 2" xfId="1932"/>
    <cellStyle name="Normal 18 2 4" xfId="1333"/>
    <cellStyle name="Normal 18 3" xfId="383"/>
    <cellStyle name="Normal 18 3 2" xfId="1338"/>
    <cellStyle name="Normal 18 3 2 2" xfId="1933"/>
    <cellStyle name="Normal 18 3 3" xfId="1337"/>
    <cellStyle name="Normal 18 4" xfId="791"/>
    <cellStyle name="Normal 18 4 2" xfId="1934"/>
    <cellStyle name="Normal 18 5" xfId="792"/>
    <cellStyle name="Normal 18 5 2" xfId="1339"/>
    <cellStyle name="Normal 18 5 2 2" xfId="1935"/>
    <cellStyle name="Normal 18 5 3" xfId="1936"/>
    <cellStyle name="Normal 18 6" xfId="1340"/>
    <cellStyle name="Normal 18 6 2" xfId="1937"/>
    <cellStyle name="Normal 18 7" xfId="1341"/>
    <cellStyle name="Normal 18 7 2" xfId="1938"/>
    <cellStyle name="Normal 18 8" xfId="1342"/>
    <cellStyle name="Normal 18 8 2" xfId="1939"/>
    <cellStyle name="Normal 18 9" xfId="1940"/>
    <cellStyle name="Normal 19" xfId="384"/>
    <cellStyle name="Normal 19 2" xfId="385"/>
    <cellStyle name="Normal 19 2 2" xfId="386"/>
    <cellStyle name="Normal 19 2 2 2" xfId="1346"/>
    <cellStyle name="Normal 19 2 2 2 2" xfId="1941"/>
    <cellStyle name="Normal 19 2 2 3" xfId="1345"/>
    <cellStyle name="Normal 19 2 3" xfId="1347"/>
    <cellStyle name="Normal 19 2 3 2" xfId="1942"/>
    <cellStyle name="Normal 19 2 4" xfId="1344"/>
    <cellStyle name="Normal 19 3" xfId="387"/>
    <cellStyle name="Normal 19 3 2" xfId="1349"/>
    <cellStyle name="Normal 19 3 2 2" xfId="1943"/>
    <cellStyle name="Normal 19 3 3" xfId="1348"/>
    <cellStyle name="Normal 19 4" xfId="1350"/>
    <cellStyle name="Normal 19 4 2" xfId="1944"/>
    <cellStyle name="Normal 19 5" xfId="1343"/>
    <cellStyle name="Normal 2" xfId="388"/>
    <cellStyle name="Normal 2 10" xfId="389"/>
    <cellStyle name="Normal 2 11" xfId="390"/>
    <cellStyle name="Normal 2 12" xfId="391"/>
    <cellStyle name="Normal 2 12 2" xfId="598"/>
    <cellStyle name="Normal 2 13" xfId="392"/>
    <cellStyle name="Normal 2 14" xfId="393"/>
    <cellStyle name="Normal 2 15" xfId="611"/>
    <cellStyle name="Normal 2 15 2" xfId="793"/>
    <cellStyle name="Normal 2 16" xfId="614"/>
    <cellStyle name="Normal 2 16 2" xfId="1060"/>
    <cellStyle name="Normal 2 16 3" xfId="1061"/>
    <cellStyle name="Normal 2 16 4" xfId="1062"/>
    <cellStyle name="Normal 2 17" xfId="1119"/>
    <cellStyle name="Normal 2 17 2" xfId="1131"/>
    <cellStyle name="Normal 2 18" xfId="1351"/>
    <cellStyle name="Normal 2 2" xfId="394"/>
    <cellStyle name="Normal 2 2 10" xfId="395"/>
    <cellStyle name="Normal 2 2 11" xfId="396"/>
    <cellStyle name="Normal 2 2 12" xfId="397"/>
    <cellStyle name="Normal 2 2 2" xfId="398"/>
    <cellStyle name="Normal 2 2 2 2" xfId="399"/>
    <cellStyle name="Normal 2 2 2 2 2" xfId="1945"/>
    <cellStyle name="Normal 2 2 2 3" xfId="1946"/>
    <cellStyle name="Normal 2 2 3" xfId="400"/>
    <cellStyle name="Normal 2 2 3 2" xfId="401"/>
    <cellStyle name="Normal 2 2 3 3" xfId="1352"/>
    <cellStyle name="Normal 2 2 4" xfId="402"/>
    <cellStyle name="Normal 2 2 4 2" xfId="403"/>
    <cellStyle name="Normal 2 2 5" xfId="404"/>
    <cellStyle name="Normal 2 2 5 2" xfId="405"/>
    <cellStyle name="Normal 2 2 6" xfId="406"/>
    <cellStyle name="Normal 2 2 6 2" xfId="407"/>
    <cellStyle name="Normal 2 2 7" xfId="408"/>
    <cellStyle name="Normal 2 2 8" xfId="409"/>
    <cellStyle name="Normal 2 2 9" xfId="410"/>
    <cellStyle name="Normal 2 2_6a" xfId="411"/>
    <cellStyle name="Normal 2 3" xfId="412"/>
    <cellStyle name="Normal 2 3 2" xfId="413"/>
    <cellStyle name="Normal 2 3 2 2" xfId="1353"/>
    <cellStyle name="Normal 2 3 3" xfId="414"/>
    <cellStyle name="Normal 2 3 3 2" xfId="1354"/>
    <cellStyle name="Normal 2 3 4" xfId="415"/>
    <cellStyle name="Normal 2 3 4 2" xfId="1355"/>
    <cellStyle name="Normal 2 3 5" xfId="416"/>
    <cellStyle name="Normal 2 3_6a" xfId="417"/>
    <cellStyle name="Normal 2 4" xfId="418"/>
    <cellStyle name="Normal 2 4 2" xfId="419"/>
    <cellStyle name="Normal 2 4 2 2" xfId="794"/>
    <cellStyle name="Normal 2 4 3" xfId="420"/>
    <cellStyle name="Normal 2 4 4" xfId="421"/>
    <cellStyle name="Normal 2 4 5" xfId="422"/>
    <cellStyle name="Normal 2 5" xfId="423"/>
    <cellStyle name="Normal 2 5 2" xfId="424"/>
    <cellStyle name="Normal 2 5 2 2" xfId="1947"/>
    <cellStyle name="Normal 2 5 3" xfId="425"/>
    <cellStyle name="Normal 2 5 4" xfId="426"/>
    <cellStyle name="Normal 2 5 5" xfId="427"/>
    <cellStyle name="Normal 2 6" xfId="428"/>
    <cellStyle name="Normal 2 6 2" xfId="429"/>
    <cellStyle name="Normal 2 7" xfId="430"/>
    <cellStyle name="Normal 2 7 2" xfId="1356"/>
    <cellStyle name="Normal 2 8" xfId="431"/>
    <cellStyle name="Normal 2 8 2" xfId="1357"/>
    <cellStyle name="Normal 2 9" xfId="432"/>
    <cellStyle name="Normal 2_6a" xfId="433"/>
    <cellStyle name="Normal 20" xfId="434"/>
    <cellStyle name="Normal 20 2" xfId="435"/>
    <cellStyle name="Normal 20 2 2" xfId="436"/>
    <cellStyle name="Normal 20 2 2 2" xfId="1360"/>
    <cellStyle name="Normal 20 2 2 2 2" xfId="1948"/>
    <cellStyle name="Normal 20 2 2 3" xfId="1359"/>
    <cellStyle name="Normal 20 2 3" xfId="1361"/>
    <cellStyle name="Normal 20 2 3 2" xfId="1949"/>
    <cellStyle name="Normal 20 2 4" xfId="1358"/>
    <cellStyle name="Normal 20 3" xfId="437"/>
    <cellStyle name="Normal 20 3 2" xfId="1362"/>
    <cellStyle name="Normal 20 3 2 2" xfId="1950"/>
    <cellStyle name="Normal 20 3 3" xfId="1951"/>
    <cellStyle name="Normal 20 4" xfId="795"/>
    <cellStyle name="Normal 20 4 2" xfId="1952"/>
    <cellStyle name="Normal 20 5" xfId="796"/>
    <cellStyle name="Normal 20 5 2" xfId="1363"/>
    <cellStyle name="Normal 20 5 2 2" xfId="1953"/>
    <cellStyle name="Normal 20 5 3" xfId="1954"/>
    <cellStyle name="Normal 20 6" xfId="1364"/>
    <cellStyle name="Normal 20 6 2" xfId="1955"/>
    <cellStyle name="Normal 20 7" xfId="1365"/>
    <cellStyle name="Normal 20 7 2" xfId="1956"/>
    <cellStyle name="Normal 20 8" xfId="1366"/>
    <cellStyle name="Normal 20 8 2" xfId="1957"/>
    <cellStyle name="Normal 20 9" xfId="1958"/>
    <cellStyle name="Normal 21" xfId="438"/>
    <cellStyle name="Normal 21 2" xfId="439"/>
    <cellStyle name="Normal 21 2 2" xfId="440"/>
    <cellStyle name="Normal 21 2 2 2" xfId="1370"/>
    <cellStyle name="Normal 21 2 2 2 2" xfId="1959"/>
    <cellStyle name="Normal 21 2 2 3" xfId="1369"/>
    <cellStyle name="Normal 21 2 3" xfId="1371"/>
    <cellStyle name="Normal 21 2 3 2" xfId="1960"/>
    <cellStyle name="Normal 21 2 4" xfId="1368"/>
    <cellStyle name="Normal 21 3" xfId="441"/>
    <cellStyle name="Normal 21 3 2" xfId="1373"/>
    <cellStyle name="Normal 21 3 2 2" xfId="1961"/>
    <cellStyle name="Normal 21 3 3" xfId="1372"/>
    <cellStyle name="Normal 21 4" xfId="1374"/>
    <cellStyle name="Normal 21 4 2" xfId="1962"/>
    <cellStyle name="Normal 21 5" xfId="1367"/>
    <cellStyle name="Normal 22" xfId="442"/>
    <cellStyle name="Normal 22 2" xfId="443"/>
    <cellStyle name="Normal 22 2 2" xfId="797"/>
    <cellStyle name="Normal 22 2 2 2" xfId="1375"/>
    <cellStyle name="Normal 22 2 2 2 2" xfId="1963"/>
    <cellStyle name="Normal 22 2 2 3" xfId="1964"/>
    <cellStyle name="Normal 22 2 3" xfId="1376"/>
    <cellStyle name="Normal 22 2 3 2" xfId="1965"/>
    <cellStyle name="Normal 22 2 4" xfId="1966"/>
    <cellStyle name="Normal 22 3" xfId="632"/>
    <cellStyle name="Normal 22 3 2" xfId="1378"/>
    <cellStyle name="Normal 22 3 2 2" xfId="1967"/>
    <cellStyle name="Normal 22 3 3" xfId="1377"/>
    <cellStyle name="Normal 22 4" xfId="1379"/>
    <cellStyle name="Normal 22 4 2" xfId="1968"/>
    <cellStyle name="Normal 22 5" xfId="1969"/>
    <cellStyle name="Normal 23" xfId="444"/>
    <cellStyle name="Normal 23 2" xfId="445"/>
    <cellStyle name="Normal 23 2 2" xfId="798"/>
    <cellStyle name="Normal 23 2 2 2" xfId="1380"/>
    <cellStyle name="Normal 23 2 2 2 2" xfId="1970"/>
    <cellStyle name="Normal 23 2 2 3" xfId="1971"/>
    <cellStyle name="Normal 23 2 3" xfId="1381"/>
    <cellStyle name="Normal 23 2 3 2" xfId="1972"/>
    <cellStyle name="Normal 23 2 4" xfId="1973"/>
    <cellStyle name="Normal 23 3" xfId="799"/>
    <cellStyle name="Normal 23 3 2" xfId="1382"/>
    <cellStyle name="Normal 23 3 2 2" xfId="1974"/>
    <cellStyle name="Normal 23 3 3" xfId="1975"/>
    <cellStyle name="Normal 23 4" xfId="800"/>
    <cellStyle name="Normal 23 4 2" xfId="1976"/>
    <cellStyle name="Normal 23 5" xfId="801"/>
    <cellStyle name="Normal 23 5 2" xfId="1383"/>
    <cellStyle name="Normal 23 5 2 2" xfId="1977"/>
    <cellStyle name="Normal 23 5 3" xfId="1978"/>
    <cellStyle name="Normal 23 6" xfId="1063"/>
    <cellStyle name="Normal 23 6 2" xfId="1384"/>
    <cellStyle name="Normal 23 7" xfId="1385"/>
    <cellStyle name="Normal 23 7 2" xfId="1979"/>
    <cellStyle name="Normal 23 8" xfId="1386"/>
    <cellStyle name="Normal 23 8 2" xfId="1980"/>
    <cellStyle name="Normal 23 9" xfId="1981"/>
    <cellStyle name="Normal 24" xfId="446"/>
    <cellStyle name="Normal 24 2" xfId="447"/>
    <cellStyle name="Normal 24 2 2" xfId="1387"/>
    <cellStyle name="Normal 24 2 2 2" xfId="1982"/>
    <cellStyle name="Normal 24 2 3" xfId="1983"/>
    <cellStyle name="Normal 24 3" xfId="802"/>
    <cellStyle name="Normal 24 3 2" xfId="1388"/>
    <cellStyle name="Normal 24 4" xfId="1984"/>
    <cellStyle name="Normal 25" xfId="448"/>
    <cellStyle name="Normal 25 2" xfId="449"/>
    <cellStyle name="Normal 25 2 2" xfId="1390"/>
    <cellStyle name="Normal 25 3" xfId="652"/>
    <cellStyle name="Normal 25 4" xfId="1389"/>
    <cellStyle name="Normal 26" xfId="450"/>
    <cellStyle name="Normal 26 2" xfId="451"/>
    <cellStyle name="Normal 26 2 2" xfId="1391"/>
    <cellStyle name="Normal 26 2 2 2" xfId="1985"/>
    <cellStyle name="Normal 26 2 3" xfId="1986"/>
    <cellStyle name="Normal 26 3" xfId="633"/>
    <cellStyle name="Normal 26 3 2" xfId="1392"/>
    <cellStyle name="Normal 26 4" xfId="1987"/>
    <cellStyle name="Normal 27" xfId="452"/>
    <cellStyle name="Normal 27 2" xfId="585"/>
    <cellStyle name="Normal 27 2 2" xfId="1988"/>
    <cellStyle name="Normal 27 3" xfId="1989"/>
    <cellStyle name="Normal 28" xfId="453"/>
    <cellStyle name="Normal 28 2" xfId="586"/>
    <cellStyle name="Normal 28 2 2" xfId="1394"/>
    <cellStyle name="Normal 28 3" xfId="1393"/>
    <cellStyle name="Normal 29" xfId="454"/>
    <cellStyle name="Normal 29 2" xfId="587"/>
    <cellStyle name="Normal 29 2 2" xfId="1395"/>
    <cellStyle name="Normal 29 2 2 2" xfId="1990"/>
    <cellStyle name="Normal 29 2 3" xfId="1991"/>
    <cellStyle name="Normal 29 3" xfId="803"/>
    <cellStyle name="Normal 29 3 2" xfId="1992"/>
    <cellStyle name="Normal 29 4" xfId="1396"/>
    <cellStyle name="Normal 29 4 2" xfId="1993"/>
    <cellStyle name="Normal 29 5" xfId="1397"/>
    <cellStyle name="Normal 29 5 2" xfId="1994"/>
    <cellStyle name="Normal 29 6" xfId="1995"/>
    <cellStyle name="Normal 3" xfId="455"/>
    <cellStyle name="Normal 3 2" xfId="456"/>
    <cellStyle name="Normal 3 2 2" xfId="457"/>
    <cellStyle name="Normal 3 2 2 2" xfId="1398"/>
    <cellStyle name="Normal 3 3" xfId="458"/>
    <cellStyle name="Normal 3 3 2" xfId="459"/>
    <cellStyle name="Normal 3 3 2 2" xfId="460"/>
    <cellStyle name="Normal 3 3 2 3" xfId="1400"/>
    <cellStyle name="Normal 3 3 3" xfId="461"/>
    <cellStyle name="Normal 3 3 4" xfId="1399"/>
    <cellStyle name="Normal 3 4" xfId="462"/>
    <cellStyle name="Normal 3 4 2" xfId="463"/>
    <cellStyle name="Normal 3 5" xfId="464"/>
    <cellStyle name="Normal 3 5 2" xfId="1401"/>
    <cellStyle name="Normal 3 6" xfId="465"/>
    <cellStyle name="Normal 3 6 2" xfId="1402"/>
    <cellStyle name="Normal 3 7" xfId="466"/>
    <cellStyle name="Normal 3 7 2" xfId="1403"/>
    <cellStyle name="Normal 3 8" xfId="467"/>
    <cellStyle name="Normal 3 8 2" xfId="1404"/>
    <cellStyle name="Normal 3_6a" xfId="468"/>
    <cellStyle name="Normal 30" xfId="469"/>
    <cellStyle name="Normal 30 2" xfId="588"/>
    <cellStyle name="Normal 30 2 2" xfId="1996"/>
    <cellStyle name="Normal 30 3" xfId="1997"/>
    <cellStyle name="Normal 31" xfId="470"/>
    <cellStyle name="Normal 31 2" xfId="589"/>
    <cellStyle name="Normal 31 2 2" xfId="1998"/>
    <cellStyle name="Normal 31 3" xfId="1999"/>
    <cellStyle name="Normal 32" xfId="471"/>
    <cellStyle name="Normal 32 2" xfId="590"/>
    <cellStyle name="Normal 32 3" xfId="1405"/>
    <cellStyle name="Normal 33" xfId="472"/>
    <cellStyle name="Normal 33 2" xfId="591"/>
    <cellStyle name="Normal 33 2 2" xfId="2000"/>
    <cellStyle name="Normal 33 3" xfId="2001"/>
    <cellStyle name="Normal 34" xfId="473"/>
    <cellStyle name="Normal 34 2" xfId="592"/>
    <cellStyle name="Normal 34 2 2" xfId="2002"/>
    <cellStyle name="Normal 34 3" xfId="2003"/>
    <cellStyle name="Normal 35" xfId="474"/>
    <cellStyle name="Normal 35 2" xfId="593"/>
    <cellStyle name="Normal 35 3" xfId="1406"/>
    <cellStyle name="Normal 36" xfId="475"/>
    <cellStyle name="Normal 36 2" xfId="594"/>
    <cellStyle name="Normal 36 2 2" xfId="2004"/>
    <cellStyle name="Normal 36 3" xfId="2005"/>
    <cellStyle name="Normal 37" xfId="476"/>
    <cellStyle name="Normal 37 2" xfId="595"/>
    <cellStyle name="Normal 37 2 2" xfId="2006"/>
    <cellStyle name="Normal 37 3" xfId="2007"/>
    <cellStyle name="Normal 38" xfId="477"/>
    <cellStyle name="Normal 38 2" xfId="596"/>
    <cellStyle name="Normal 39" xfId="478"/>
    <cellStyle name="Normal 39 2" xfId="597"/>
    <cellStyle name="Normal 39 2 2" xfId="2008"/>
    <cellStyle name="Normal 39 3" xfId="581"/>
    <cellStyle name="Normal 4" xfId="479"/>
    <cellStyle name="Normal 4 10" xfId="804"/>
    <cellStyle name="Normal 4 10 2" xfId="1407"/>
    <cellStyle name="Normal 4 10 2 2" xfId="2009"/>
    <cellStyle name="Normal 4 10 3" xfId="2010"/>
    <cellStyle name="Normal 4 11" xfId="805"/>
    <cellStyle name="Normal 4 11 2" xfId="2011"/>
    <cellStyle name="Normal 4 12" xfId="806"/>
    <cellStyle name="Normal 4 12 2" xfId="1408"/>
    <cellStyle name="Normal 4 12 2 2" xfId="2012"/>
    <cellStyle name="Normal 4 12 3" xfId="2013"/>
    <cellStyle name="Normal 4 13" xfId="1409"/>
    <cellStyle name="Normal 4 13 2" xfId="2014"/>
    <cellStyle name="Normal 4 14" xfId="1410"/>
    <cellStyle name="Normal 4 15" xfId="1411"/>
    <cellStyle name="Normal 4 15 2" xfId="2015"/>
    <cellStyle name="Normal 4 16" xfId="2016"/>
    <cellStyle name="Normal 4 2" xfId="480"/>
    <cellStyle name="Normal 4 2 2" xfId="481"/>
    <cellStyle name="Normal 4 2 2 2" xfId="482"/>
    <cellStyle name="Normal 4 2 2 2 2" xfId="807"/>
    <cellStyle name="Normal 4 2 2 2 2 2" xfId="1412"/>
    <cellStyle name="Normal 4 2 2 2 2 2 2" xfId="2017"/>
    <cellStyle name="Normal 4 2 2 2 2 3" xfId="2018"/>
    <cellStyle name="Normal 4 2 2 2 3" xfId="1413"/>
    <cellStyle name="Normal 4 2 2 2 3 2" xfId="2019"/>
    <cellStyle name="Normal 4 2 2 2 4" xfId="2020"/>
    <cellStyle name="Normal 4 2 2 3" xfId="808"/>
    <cellStyle name="Normal 4 2 2 3 2" xfId="1414"/>
    <cellStyle name="Normal 4 2 2 3 2 2" xfId="2021"/>
    <cellStyle name="Normal 4 2 2 3 3" xfId="2022"/>
    <cellStyle name="Normal 4 2 2 4" xfId="1415"/>
    <cellStyle name="Normal 4 2 2 4 2" xfId="2023"/>
    <cellStyle name="Normal 4 2 2 5" xfId="2024"/>
    <cellStyle name="Normal 4 2 3" xfId="483"/>
    <cellStyle name="Normal 4 2 3 2" xfId="809"/>
    <cellStyle name="Normal 4 2 3 2 2" xfId="1416"/>
    <cellStyle name="Normal 4 2 3 2 2 2" xfId="2025"/>
    <cellStyle name="Normal 4 2 3 2 3" xfId="2026"/>
    <cellStyle name="Normal 4 2 3 3" xfId="1417"/>
    <cellStyle name="Normal 4 2 3 3 2" xfId="2027"/>
    <cellStyle name="Normal 4 2 3 4" xfId="2028"/>
    <cellStyle name="Normal 4 2 4" xfId="810"/>
    <cellStyle name="Normal 4 2 4 2" xfId="1418"/>
    <cellStyle name="Normal 4 2 4 2 2" xfId="2029"/>
    <cellStyle name="Normal 4 2 4 3" xfId="2030"/>
    <cellStyle name="Normal 4 2 5" xfId="1419"/>
    <cellStyle name="Normal 4 2 5 2" xfId="2031"/>
    <cellStyle name="Normal 4 2 6" xfId="2032"/>
    <cellStyle name="Normal 4 3" xfId="484"/>
    <cellStyle name="Normal 4 3 2" xfId="811"/>
    <cellStyle name="Normal 4 3 2 2" xfId="812"/>
    <cellStyle name="Normal 4 3 2 2 2" xfId="813"/>
    <cellStyle name="Normal 4 3 2 2 2 2" xfId="1420"/>
    <cellStyle name="Normal 4 3 2 2 2 2 2" xfId="2033"/>
    <cellStyle name="Normal 4 3 2 2 2 3" xfId="2034"/>
    <cellStyle name="Normal 4 3 2 2 3" xfId="1421"/>
    <cellStyle name="Normal 4 3 2 2 3 2" xfId="2035"/>
    <cellStyle name="Normal 4 3 2 2 4" xfId="2036"/>
    <cellStyle name="Normal 4 3 2 3" xfId="814"/>
    <cellStyle name="Normal 4 3 2 3 2" xfId="1422"/>
    <cellStyle name="Normal 4 3 2 3 2 2" xfId="2037"/>
    <cellStyle name="Normal 4 3 2 3 3" xfId="2038"/>
    <cellStyle name="Normal 4 3 2 4" xfId="1423"/>
    <cellStyle name="Normal 4 3 2 4 2" xfId="2039"/>
    <cellStyle name="Normal 4 3 2 5" xfId="2040"/>
    <cellStyle name="Normal 4 3 3" xfId="815"/>
    <cellStyle name="Normal 4 3 3 2" xfId="816"/>
    <cellStyle name="Normal 4 3 3 2 2" xfId="1424"/>
    <cellStyle name="Normal 4 3 3 2 2 2" xfId="2041"/>
    <cellStyle name="Normal 4 3 3 2 3" xfId="2042"/>
    <cellStyle name="Normal 4 3 3 3" xfId="1425"/>
    <cellStyle name="Normal 4 3 3 3 2" xfId="2043"/>
    <cellStyle name="Normal 4 3 3 4" xfId="2044"/>
    <cellStyle name="Normal 4 3 4" xfId="817"/>
    <cellStyle name="Normal 4 3 4 2" xfId="1426"/>
    <cellStyle name="Normal 4 3 4 2 2" xfId="2045"/>
    <cellStyle name="Normal 4 3 4 3" xfId="2046"/>
    <cellStyle name="Normal 4 3 5" xfId="1427"/>
    <cellStyle name="Normal 4 3 5 2" xfId="2047"/>
    <cellStyle name="Normal 4 3 6" xfId="2048"/>
    <cellStyle name="Normal 4 4" xfId="485"/>
    <cellStyle name="Normal 4 4 2" xfId="818"/>
    <cellStyle name="Normal 4 4 2 2" xfId="819"/>
    <cellStyle name="Normal 4 4 2 2 2" xfId="820"/>
    <cellStyle name="Normal 4 4 2 2 2 2" xfId="1428"/>
    <cellStyle name="Normal 4 4 2 2 2 2 2" xfId="2049"/>
    <cellStyle name="Normal 4 4 2 2 2 3" xfId="2050"/>
    <cellStyle name="Normal 4 4 2 2 3" xfId="1429"/>
    <cellStyle name="Normal 4 4 2 2 3 2" xfId="2051"/>
    <cellStyle name="Normal 4 4 2 2 4" xfId="2052"/>
    <cellStyle name="Normal 4 4 2 3" xfId="821"/>
    <cellStyle name="Normal 4 4 2 3 2" xfId="1430"/>
    <cellStyle name="Normal 4 4 2 3 2 2" xfId="2053"/>
    <cellStyle name="Normal 4 4 2 3 3" xfId="2054"/>
    <cellStyle name="Normal 4 4 2 4" xfId="1431"/>
    <cellStyle name="Normal 4 4 2 4 2" xfId="2055"/>
    <cellStyle name="Normal 4 4 2 5" xfId="2056"/>
    <cellStyle name="Normal 4 4 3" xfId="822"/>
    <cellStyle name="Normal 4 4 3 2" xfId="823"/>
    <cellStyle name="Normal 4 4 3 2 2" xfId="1432"/>
    <cellStyle name="Normal 4 4 3 2 2 2" xfId="2057"/>
    <cellStyle name="Normal 4 4 3 2 3" xfId="2058"/>
    <cellStyle name="Normal 4 4 3 3" xfId="1433"/>
    <cellStyle name="Normal 4 4 3 3 2" xfId="2059"/>
    <cellStyle name="Normal 4 4 3 4" xfId="2060"/>
    <cellStyle name="Normal 4 4 4" xfId="824"/>
    <cellStyle name="Normal 4 4 4 2" xfId="1434"/>
    <cellStyle name="Normal 4 4 4 2 2" xfId="2061"/>
    <cellStyle name="Normal 4 4 4 3" xfId="2062"/>
    <cellStyle name="Normal 4 4 5" xfId="1435"/>
    <cellStyle name="Normal 4 4 5 2" xfId="2063"/>
    <cellStyle name="Normal 4 4 6" xfId="2064"/>
    <cellStyle name="Normal 4 5" xfId="486"/>
    <cellStyle name="Normal 4 5 2" xfId="825"/>
    <cellStyle name="Normal 4 5 2 2" xfId="826"/>
    <cellStyle name="Normal 4 5 2 2 2" xfId="827"/>
    <cellStyle name="Normal 4 5 2 2 2 2" xfId="1436"/>
    <cellStyle name="Normal 4 5 2 2 2 2 2" xfId="2065"/>
    <cellStyle name="Normal 4 5 2 2 2 3" xfId="2066"/>
    <cellStyle name="Normal 4 5 2 2 3" xfId="1437"/>
    <cellStyle name="Normal 4 5 2 2 3 2" xfId="2067"/>
    <cellStyle name="Normal 4 5 2 2 4" xfId="2068"/>
    <cellStyle name="Normal 4 5 2 3" xfId="828"/>
    <cellStyle name="Normal 4 5 2 3 2" xfId="1438"/>
    <cellStyle name="Normal 4 5 2 3 2 2" xfId="2069"/>
    <cellStyle name="Normal 4 5 2 3 3" xfId="2070"/>
    <cellStyle name="Normal 4 5 2 4" xfId="1439"/>
    <cellStyle name="Normal 4 5 2 4 2" xfId="2071"/>
    <cellStyle name="Normal 4 5 2 5" xfId="2072"/>
    <cellStyle name="Normal 4 5 3" xfId="829"/>
    <cellStyle name="Normal 4 5 3 2" xfId="830"/>
    <cellStyle name="Normal 4 5 3 2 2" xfId="1440"/>
    <cellStyle name="Normal 4 5 3 2 2 2" xfId="2073"/>
    <cellStyle name="Normal 4 5 3 2 3" xfId="2074"/>
    <cellStyle name="Normal 4 5 3 3" xfId="1441"/>
    <cellStyle name="Normal 4 5 3 3 2" xfId="2075"/>
    <cellStyle name="Normal 4 5 3 4" xfId="2076"/>
    <cellStyle name="Normal 4 5 4" xfId="831"/>
    <cellStyle name="Normal 4 5 4 2" xfId="1442"/>
    <cellStyle name="Normal 4 5 4 2 2" xfId="2077"/>
    <cellStyle name="Normal 4 5 4 3" xfId="2078"/>
    <cellStyle name="Normal 4 5 5" xfId="1443"/>
    <cellStyle name="Normal 4 5 5 2" xfId="2079"/>
    <cellStyle name="Normal 4 5 6" xfId="2080"/>
    <cellStyle name="Normal 4 6" xfId="487"/>
    <cellStyle name="Normal 4 6 2" xfId="832"/>
    <cellStyle name="Normal 4 6 2 2" xfId="833"/>
    <cellStyle name="Normal 4 6 2 2 2" xfId="834"/>
    <cellStyle name="Normal 4 6 2 2 2 2" xfId="1444"/>
    <cellStyle name="Normal 4 6 2 2 2 2 2" xfId="2081"/>
    <cellStyle name="Normal 4 6 2 2 2 3" xfId="2082"/>
    <cellStyle name="Normal 4 6 2 2 3" xfId="1445"/>
    <cellStyle name="Normal 4 6 2 2 3 2" xfId="2083"/>
    <cellStyle name="Normal 4 6 2 2 4" xfId="2084"/>
    <cellStyle name="Normal 4 6 2 3" xfId="835"/>
    <cellStyle name="Normal 4 6 2 3 2" xfId="1446"/>
    <cellStyle name="Normal 4 6 2 3 2 2" xfId="2085"/>
    <cellStyle name="Normal 4 6 2 3 3" xfId="2086"/>
    <cellStyle name="Normal 4 6 2 4" xfId="1447"/>
    <cellStyle name="Normal 4 6 2 4 2" xfId="2087"/>
    <cellStyle name="Normal 4 6 2 5" xfId="2088"/>
    <cellStyle name="Normal 4 6 3" xfId="836"/>
    <cellStyle name="Normal 4 6 3 2" xfId="837"/>
    <cellStyle name="Normal 4 6 3 2 2" xfId="1448"/>
    <cellStyle name="Normal 4 6 3 2 2 2" xfId="2089"/>
    <cellStyle name="Normal 4 6 3 2 3" xfId="2090"/>
    <cellStyle name="Normal 4 6 3 3" xfId="1449"/>
    <cellStyle name="Normal 4 6 3 3 2" xfId="2091"/>
    <cellStyle name="Normal 4 6 3 4" xfId="2092"/>
    <cellStyle name="Normal 4 6 4" xfId="838"/>
    <cellStyle name="Normal 4 6 4 2" xfId="1450"/>
    <cellStyle name="Normal 4 6 4 2 2" xfId="2093"/>
    <cellStyle name="Normal 4 6 4 3" xfId="2094"/>
    <cellStyle name="Normal 4 6 5" xfId="1451"/>
    <cellStyle name="Normal 4 6 5 2" xfId="2095"/>
    <cellStyle name="Normal 4 6 6" xfId="2096"/>
    <cellStyle name="Normal 4 7" xfId="839"/>
    <cellStyle name="Normal 4 7 2" xfId="840"/>
    <cellStyle name="Normal 4 7 2 2" xfId="841"/>
    <cellStyle name="Normal 4 7 2 2 2" xfId="842"/>
    <cellStyle name="Normal 4 7 2 2 2 2" xfId="1452"/>
    <cellStyle name="Normal 4 7 2 2 2 2 2" xfId="2097"/>
    <cellStyle name="Normal 4 7 2 2 2 3" xfId="2098"/>
    <cellStyle name="Normal 4 7 2 2 3" xfId="1453"/>
    <cellStyle name="Normal 4 7 2 2 3 2" xfId="2099"/>
    <cellStyle name="Normal 4 7 2 2 4" xfId="2100"/>
    <cellStyle name="Normal 4 7 2 3" xfId="843"/>
    <cellStyle name="Normal 4 7 2 3 2" xfId="1454"/>
    <cellStyle name="Normal 4 7 2 3 2 2" xfId="2101"/>
    <cellStyle name="Normal 4 7 2 3 3" xfId="2102"/>
    <cellStyle name="Normal 4 7 2 4" xfId="1455"/>
    <cellStyle name="Normal 4 7 2 4 2" xfId="2103"/>
    <cellStyle name="Normal 4 7 2 5" xfId="2104"/>
    <cellStyle name="Normal 4 7 3" xfId="844"/>
    <cellStyle name="Normal 4 7 3 2" xfId="845"/>
    <cellStyle name="Normal 4 7 3 2 2" xfId="1456"/>
    <cellStyle name="Normal 4 7 3 2 2 2" xfId="2105"/>
    <cellStyle name="Normal 4 7 3 2 3" xfId="2106"/>
    <cellStyle name="Normal 4 7 3 3" xfId="1457"/>
    <cellStyle name="Normal 4 7 3 3 2" xfId="2107"/>
    <cellStyle name="Normal 4 7 3 4" xfId="2108"/>
    <cellStyle name="Normal 4 7 4" xfId="846"/>
    <cellStyle name="Normal 4 7 4 2" xfId="1458"/>
    <cellStyle name="Normal 4 7 4 2 2" xfId="2109"/>
    <cellStyle name="Normal 4 7 4 3" xfId="2110"/>
    <cellStyle name="Normal 4 7 5" xfId="1459"/>
    <cellStyle name="Normal 4 7 5 2" xfId="2111"/>
    <cellStyle name="Normal 4 7 6" xfId="2112"/>
    <cellStyle name="Normal 4 8" xfId="847"/>
    <cellStyle name="Normal 4 8 2" xfId="848"/>
    <cellStyle name="Normal 4 8 2 2" xfId="849"/>
    <cellStyle name="Normal 4 8 2 2 2" xfId="1460"/>
    <cellStyle name="Normal 4 8 2 2 2 2" xfId="2113"/>
    <cellStyle name="Normal 4 8 2 2 3" xfId="2114"/>
    <cellStyle name="Normal 4 8 2 3" xfId="1461"/>
    <cellStyle name="Normal 4 8 2 3 2" xfId="2115"/>
    <cellStyle name="Normal 4 8 2 4" xfId="2116"/>
    <cellStyle name="Normal 4 8 3" xfId="850"/>
    <cellStyle name="Normal 4 8 3 2" xfId="1462"/>
    <cellStyle name="Normal 4 8 3 2 2" xfId="2117"/>
    <cellStyle name="Normal 4 8 3 3" xfId="2118"/>
    <cellStyle name="Normal 4 8 4" xfId="1463"/>
    <cellStyle name="Normal 4 8 4 2" xfId="2119"/>
    <cellStyle name="Normal 4 8 5" xfId="2120"/>
    <cellStyle name="Normal 4 9" xfId="851"/>
    <cellStyle name="Normal 4 9 2" xfId="852"/>
    <cellStyle name="Normal 4 9 2 2" xfId="853"/>
    <cellStyle name="Normal 4 9 2 2 2" xfId="854"/>
    <cellStyle name="Normal 4 9 2 2 2 2" xfId="2121"/>
    <cellStyle name="Normal 4 9 2 2 3" xfId="1464"/>
    <cellStyle name="Normal 4 9 2 2 3 2" xfId="1465"/>
    <cellStyle name="Normal 4 9 2 2 3 2 2" xfId="1466"/>
    <cellStyle name="Normal 4 9 2 2 3 2 2 2" xfId="1467"/>
    <cellStyle name="Normal 4 9 2 2 3 2 2 2 2" xfId="1468"/>
    <cellStyle name="Normal 4 9 2 2 3 2 2 2 2 2" xfId="1469"/>
    <cellStyle name="Normal 4 9 2 2 3 2 2 2 2 2 2" xfId="1470"/>
    <cellStyle name="Normal 4 9 2 2 3 2 2 2 2 2 2 2" xfId="1471"/>
    <cellStyle name="Normal 4 9 2 2 3 2 2 2 2 2 2 2 2" xfId="1472"/>
    <cellStyle name="Normal 4 9 2 2 3 2 2 2 2 2 2 2 2 2" xfId="1473"/>
    <cellStyle name="Normal 4 9 2 2 3 2 2 2 2 2 2 2 2 2 2" xfId="1474"/>
    <cellStyle name="Normal 4 9 2 2 3 2 2 2 2 2 2 2 2 2 2 2" xfId="1475"/>
    <cellStyle name="Normal 4 9 2 2 3 2 2 2 2 2 2 2 2 2 2 2 2" xfId="2122"/>
    <cellStyle name="Normal 4 9 2 2 3 2 2 2 2 2 2 2 2 2 2 3" xfId="1476"/>
    <cellStyle name="Normal 4 9 2 2 3 2 2 2 2 2 2 2 2 2 2 3 2" xfId="1477"/>
    <cellStyle name="Normal 4 9 2 2 3 2 2 2 2 2 2 2 2 2 2 3 2 2" xfId="2123"/>
    <cellStyle name="Normal 4 9 2 2 3 2 2 2 2 2 2 2 2 2 2 3 3" xfId="2124"/>
    <cellStyle name="Normal 4 9 2 2 3 2 2 2 2 2 2 2 2 2 2 4" xfId="2125"/>
    <cellStyle name="Normal 4 9 2 2 3 2 2 2 2 2 2 2 2 2 3" xfId="2126"/>
    <cellStyle name="Normal 4 9 2 2 3 2 2 2 2 2 2 2 2 3" xfId="2127"/>
    <cellStyle name="Normal 4 9 2 2 3 2 2 2 2 2 2 2 3" xfId="2128"/>
    <cellStyle name="Normal 4 9 2 2 3 2 2 2 2 2 2 3" xfId="2129"/>
    <cellStyle name="Normal 4 9 2 2 3 2 2 2 2 2 3" xfId="2130"/>
    <cellStyle name="Normal 4 9 2 2 3 2 2 2 2 3" xfId="2131"/>
    <cellStyle name="Normal 4 9 2 2 3 2 2 2 3" xfId="2132"/>
    <cellStyle name="Normal 4 9 2 2 3 2 2 3" xfId="2133"/>
    <cellStyle name="Normal 4 9 2 2 3 2 3" xfId="2134"/>
    <cellStyle name="Normal 4 9 2 2 3 3" xfId="2135"/>
    <cellStyle name="Normal 4 9 2 2 4" xfId="2136"/>
    <cellStyle name="Normal 4 9 2 3" xfId="1478"/>
    <cellStyle name="Normal 4 9 2 3 2" xfId="2137"/>
    <cellStyle name="Normal 4 9 2 4" xfId="2138"/>
    <cellStyle name="Normal 4 9 3" xfId="855"/>
    <cellStyle name="Normal 4 9 3 2" xfId="1479"/>
    <cellStyle name="Normal 4 9 4" xfId="2139"/>
    <cellStyle name="Normal 40" xfId="488"/>
    <cellStyle name="Normal 40 2" xfId="599"/>
    <cellStyle name="Normal 40 2 2" xfId="1480"/>
    <cellStyle name="Normal 40 3" xfId="2140"/>
    <cellStyle name="Normal 41" xfId="489"/>
    <cellStyle name="Normal 41 2" xfId="490"/>
    <cellStyle name="Normal 41 2 2" xfId="2141"/>
    <cellStyle name="Normal 41 3" xfId="2142"/>
    <cellStyle name="Normal 42" xfId="491"/>
    <cellStyle name="Normal 42 2" xfId="856"/>
    <cellStyle name="Normal 42 2 2" xfId="2143"/>
    <cellStyle name="Normal 42 3" xfId="2144"/>
    <cellStyle name="Normal 43" xfId="579"/>
    <cellStyle name="Normal 43 2" xfId="601"/>
    <cellStyle name="Normal 43 2 2" xfId="1481"/>
    <cellStyle name="Normal 43 3" xfId="857"/>
    <cellStyle name="Normal 44" xfId="602"/>
    <cellStyle name="Normal 44 2" xfId="858"/>
    <cellStyle name="Normal 44 2 2" xfId="2145"/>
    <cellStyle name="Normal 44 3" xfId="2146"/>
    <cellStyle name="Normal 45" xfId="604"/>
    <cellStyle name="Normal 45 2" xfId="628"/>
    <cellStyle name="Normal 45 2 2" xfId="1482"/>
    <cellStyle name="Normal 45 3" xfId="1483"/>
    <cellStyle name="Normal 46" xfId="605"/>
    <cellStyle name="Normal 46 2" xfId="859"/>
    <cellStyle name="Normal 46 2 2" xfId="1484"/>
    <cellStyle name="Normal 46 3" xfId="2147"/>
    <cellStyle name="Normal 47" xfId="606"/>
    <cellStyle name="Normal 47 2" xfId="860"/>
    <cellStyle name="Normal 47 2 2" xfId="1485"/>
    <cellStyle name="Normal 47 3" xfId="2148"/>
    <cellStyle name="Normal 48" xfId="608"/>
    <cellStyle name="Normal 48 2" xfId="861"/>
    <cellStyle name="Normal 48 2 2" xfId="2149"/>
    <cellStyle name="Normal 48 3" xfId="2150"/>
    <cellStyle name="Normal 49" xfId="609"/>
    <cellStyle name="Normal 49 2" xfId="862"/>
    <cellStyle name="Normal 49 2 2" xfId="2151"/>
    <cellStyle name="Normal 49 3" xfId="2152"/>
    <cellStyle name="Normal 5" xfId="492"/>
    <cellStyle name="Normal 5 10" xfId="493"/>
    <cellStyle name="Normal 5 10 2" xfId="1487"/>
    <cellStyle name="Normal 5 10 2 2" xfId="2153"/>
    <cellStyle name="Normal 5 10 3" xfId="1486"/>
    <cellStyle name="Normal 5 11" xfId="1488"/>
    <cellStyle name="Normal 5 11 2" xfId="2154"/>
    <cellStyle name="Normal 5 12" xfId="2155"/>
    <cellStyle name="Normal 5 2" xfId="494"/>
    <cellStyle name="Normal 5 2 2" xfId="495"/>
    <cellStyle name="Normal 5 2 2 2" xfId="496"/>
    <cellStyle name="Normal 5 2 3" xfId="497"/>
    <cellStyle name="Normal 5 2 3 2" xfId="2156"/>
    <cellStyle name="Normal 5 3" xfId="498"/>
    <cellStyle name="Normal 5 3 2" xfId="499"/>
    <cellStyle name="Normal 5 3 2 2" xfId="2157"/>
    <cellStyle name="Normal 5 3 3" xfId="1489"/>
    <cellStyle name="Normal 5 4" xfId="500"/>
    <cellStyle name="Normal 5 4 2" xfId="501"/>
    <cellStyle name="Normal 5 5" xfId="502"/>
    <cellStyle name="Normal 5 5 2" xfId="1490"/>
    <cellStyle name="Normal 5 6" xfId="503"/>
    <cellStyle name="Normal 5 6 2" xfId="1491"/>
    <cellStyle name="Normal 5 7" xfId="504"/>
    <cellStyle name="Normal 5 7 2" xfId="863"/>
    <cellStyle name="Normal 5 7 2 2" xfId="2158"/>
    <cellStyle name="Normal 5 7 3" xfId="2159"/>
    <cellStyle name="Normal 5 8" xfId="505"/>
    <cellStyle name="Normal 5 8 2" xfId="864"/>
    <cellStyle name="Normal 5 8 2 2" xfId="865"/>
    <cellStyle name="Normal 5 8 2 2 2" xfId="1492"/>
    <cellStyle name="Normal 5 8 2 2 2 2" xfId="2160"/>
    <cellStyle name="Normal 5 8 2 2 3" xfId="2161"/>
    <cellStyle name="Normal 5 8 2 3" xfId="1493"/>
    <cellStyle name="Normal 5 8 2 3 2" xfId="2162"/>
    <cellStyle name="Normal 5 8 2 4" xfId="2163"/>
    <cellStyle name="Normal 5 8 3" xfId="866"/>
    <cellStyle name="Normal 5 8 3 2" xfId="1494"/>
    <cellStyle name="Normal 5 8 3 2 2" xfId="2164"/>
    <cellStyle name="Normal 5 8 3 3" xfId="2165"/>
    <cellStyle name="Normal 5 8 4" xfId="1495"/>
    <cellStyle name="Normal 5 8 4 2" xfId="2166"/>
    <cellStyle name="Normal 5 8 5" xfId="2167"/>
    <cellStyle name="Normal 5 9" xfId="506"/>
    <cellStyle name="Normal 5 9 2" xfId="867"/>
    <cellStyle name="Normal 5 9 2 2" xfId="1496"/>
    <cellStyle name="Normal 5 9 2 2 2" xfId="2168"/>
    <cellStyle name="Normal 5 9 2 3" xfId="2169"/>
    <cellStyle name="Normal 5 9 3" xfId="1497"/>
    <cellStyle name="Normal 5 9 3 2" xfId="2170"/>
    <cellStyle name="Normal 5 9 4" xfId="2171"/>
    <cellStyle name="Normal 50" xfId="610"/>
    <cellStyle name="Normal 50 2" xfId="1064"/>
    <cellStyle name="Normal 50 3" xfId="1498"/>
    <cellStyle name="Normal 51" xfId="612"/>
    <cellStyle name="Normal 51 2" xfId="634"/>
    <cellStyle name="Normal 51 2 2" xfId="2172"/>
    <cellStyle name="Normal 51 3" xfId="1065"/>
    <cellStyle name="Normal 51 3 2" xfId="2173"/>
    <cellStyle name="Normal 52" xfId="613"/>
    <cellStyle name="Normal 52 2" xfId="868"/>
    <cellStyle name="Normal 52 2 2" xfId="2174"/>
    <cellStyle name="Normal 52 3" xfId="1066"/>
    <cellStyle name="Normal 52 3 2" xfId="2175"/>
    <cellStyle name="Normal 53" xfId="615"/>
    <cellStyle name="Normal 53 2" xfId="1067"/>
    <cellStyle name="Normal 53 2 2" xfId="1499"/>
    <cellStyle name="Normal 53 3" xfId="2176"/>
    <cellStyle name="Normal 54" xfId="616"/>
    <cellStyle name="Normal 54 2" xfId="1068"/>
    <cellStyle name="Normal 54 2 2" xfId="1500"/>
    <cellStyle name="Normal 54 3" xfId="2177"/>
    <cellStyle name="Normal 55" xfId="617"/>
    <cellStyle name="Normal 55 2" xfId="1069"/>
    <cellStyle name="Normal 55 2 2" xfId="1501"/>
    <cellStyle name="Normal 55 3" xfId="2178"/>
    <cellStyle name="Normal 56" xfId="618"/>
    <cellStyle name="Normal 56 2" xfId="1070"/>
    <cellStyle name="Normal 56 2 2" xfId="2179"/>
    <cellStyle name="Normal 56 3" xfId="1502"/>
    <cellStyle name="Normal 57" xfId="619"/>
    <cellStyle name="Normal 57 2" xfId="1071"/>
    <cellStyle name="Normal 57 2 2" xfId="2180"/>
    <cellStyle name="Normal 57 3" xfId="1503"/>
    <cellStyle name="Normal 58" xfId="620"/>
    <cellStyle name="Normal 58 2" xfId="1072"/>
    <cellStyle name="Normal 58 2 2" xfId="2181"/>
    <cellStyle name="Normal 58 3" xfId="1504"/>
    <cellStyle name="Normal 59" xfId="621"/>
    <cellStyle name="Normal 59 2" xfId="1073"/>
    <cellStyle name="Normal 59 3" xfId="1505"/>
    <cellStyle name="Normal 6" xfId="507"/>
    <cellStyle name="Normal 6 10" xfId="869"/>
    <cellStyle name="Normal 6 10 2" xfId="1506"/>
    <cellStyle name="Normal 6 10 2 2" xfId="2182"/>
    <cellStyle name="Normal 6 10 3" xfId="2183"/>
    <cellStyle name="Normal 6 11" xfId="870"/>
    <cellStyle name="Normal 6 11 2" xfId="2184"/>
    <cellStyle name="Normal 6 12" xfId="871"/>
    <cellStyle name="Normal 6 12 2" xfId="2185"/>
    <cellStyle name="Normal 6 13" xfId="1507"/>
    <cellStyle name="Normal 6 13 2" xfId="2186"/>
    <cellStyle name="Normal 6 14" xfId="1508"/>
    <cellStyle name="Normal 6 14 2" xfId="2187"/>
    <cellStyle name="Normal 6 15" xfId="1509"/>
    <cellStyle name="Normal 6 15 2" xfId="2188"/>
    <cellStyle name="Normal 6 16" xfId="2189"/>
    <cellStyle name="Normal 6 2" xfId="508"/>
    <cellStyle name="Normal 6 2 2" xfId="509"/>
    <cellStyle name="Normal 6 2 2 2" xfId="872"/>
    <cellStyle name="Normal 6 2 2 2 2" xfId="873"/>
    <cellStyle name="Normal 6 2 2 2 2 2" xfId="1510"/>
    <cellStyle name="Normal 6 2 2 2 2 2 2" xfId="2190"/>
    <cellStyle name="Normal 6 2 2 2 2 3" xfId="2191"/>
    <cellStyle name="Normal 6 2 2 2 3" xfId="1511"/>
    <cellStyle name="Normal 6 2 2 2 3 2" xfId="2192"/>
    <cellStyle name="Normal 6 2 2 2 4" xfId="2193"/>
    <cellStyle name="Normal 6 2 2 3" xfId="874"/>
    <cellStyle name="Normal 6 2 2 3 2" xfId="1512"/>
    <cellStyle name="Normal 6 2 2 3 2 2" xfId="2194"/>
    <cellStyle name="Normal 6 2 2 3 3" xfId="2195"/>
    <cellStyle name="Normal 6 2 2 4" xfId="1513"/>
    <cellStyle name="Normal 6 2 2 4 2" xfId="2196"/>
    <cellStyle name="Normal 6 2 2 5" xfId="2197"/>
    <cellStyle name="Normal 6 2 3" xfId="875"/>
    <cellStyle name="Normal 6 2 3 2" xfId="876"/>
    <cellStyle name="Normal 6 2 3 2 2" xfId="1514"/>
    <cellStyle name="Normal 6 2 3 2 2 2" xfId="2198"/>
    <cellStyle name="Normal 6 2 3 2 3" xfId="2199"/>
    <cellStyle name="Normal 6 2 3 3" xfId="1515"/>
    <cellStyle name="Normal 6 2 3 3 2" xfId="2200"/>
    <cellStyle name="Normal 6 2 3 4" xfId="2201"/>
    <cellStyle name="Normal 6 2 4" xfId="877"/>
    <cellStyle name="Normal 6 2 4 2" xfId="1516"/>
    <cellStyle name="Normal 6 2 4 2 2" xfId="2202"/>
    <cellStyle name="Normal 6 2 4 3" xfId="2203"/>
    <cellStyle name="Normal 6 2 5" xfId="1517"/>
    <cellStyle name="Normal 6 2 5 2" xfId="2204"/>
    <cellStyle name="Normal 6 2 6" xfId="2205"/>
    <cellStyle name="Normal 6 3" xfId="510"/>
    <cellStyle name="Normal 6 3 2" xfId="511"/>
    <cellStyle name="Normal 6 3 2 2" xfId="878"/>
    <cellStyle name="Normal 6 3 2 2 2" xfId="879"/>
    <cellStyle name="Normal 6 3 2 2 2 2" xfId="1518"/>
    <cellStyle name="Normal 6 3 2 2 2 2 2" xfId="2206"/>
    <cellStyle name="Normal 6 3 2 2 2 3" xfId="2207"/>
    <cellStyle name="Normal 6 3 2 2 3" xfId="1519"/>
    <cellStyle name="Normal 6 3 2 2 3 2" xfId="2208"/>
    <cellStyle name="Normal 6 3 2 2 4" xfId="2209"/>
    <cellStyle name="Normal 6 3 2 3" xfId="880"/>
    <cellStyle name="Normal 6 3 2 3 2" xfId="1520"/>
    <cellStyle name="Normal 6 3 2 3 2 2" xfId="2210"/>
    <cellStyle name="Normal 6 3 2 3 3" xfId="2211"/>
    <cellStyle name="Normal 6 3 2 4" xfId="1521"/>
    <cellStyle name="Normal 6 3 2 4 2" xfId="2212"/>
    <cellStyle name="Normal 6 3 2 5" xfId="2213"/>
    <cellStyle name="Normal 6 3 3" xfId="881"/>
    <cellStyle name="Normal 6 3 3 2" xfId="882"/>
    <cellStyle name="Normal 6 3 3 2 2" xfId="1522"/>
    <cellStyle name="Normal 6 3 3 2 2 2" xfId="2214"/>
    <cellStyle name="Normal 6 3 3 2 3" xfId="2215"/>
    <cellStyle name="Normal 6 3 3 3" xfId="1523"/>
    <cellStyle name="Normal 6 3 3 3 2" xfId="2216"/>
    <cellStyle name="Normal 6 3 3 4" xfId="2217"/>
    <cellStyle name="Normal 6 3 4" xfId="883"/>
    <cellStyle name="Normal 6 3 4 2" xfId="1524"/>
    <cellStyle name="Normal 6 3 4 2 2" xfId="2218"/>
    <cellStyle name="Normal 6 3 4 3" xfId="2219"/>
    <cellStyle name="Normal 6 3 5" xfId="1525"/>
    <cellStyle name="Normal 6 3 5 2" xfId="2220"/>
    <cellStyle name="Normal 6 3 6" xfId="2221"/>
    <cellStyle name="Normal 6 4" xfId="512"/>
    <cellStyle name="Normal 6 4 2" xfId="583"/>
    <cellStyle name="Normal 6 4 2 2" xfId="884"/>
    <cellStyle name="Normal 6 4 2 2 2" xfId="885"/>
    <cellStyle name="Normal 6 4 2 2 2 2" xfId="1526"/>
    <cellStyle name="Normal 6 4 2 2 2 2 2" xfId="2222"/>
    <cellStyle name="Normal 6 4 2 2 2 3" xfId="2223"/>
    <cellStyle name="Normal 6 4 2 2 3" xfId="1527"/>
    <cellStyle name="Normal 6 4 2 2 3 2" xfId="2224"/>
    <cellStyle name="Normal 6 4 2 2 4" xfId="2225"/>
    <cellStyle name="Normal 6 4 2 3" xfId="886"/>
    <cellStyle name="Normal 6 4 2 3 2" xfId="1528"/>
    <cellStyle name="Normal 6 4 2 3 2 2" xfId="2226"/>
    <cellStyle name="Normal 6 4 2 3 3" xfId="2227"/>
    <cellStyle name="Normal 6 4 2 4" xfId="1529"/>
    <cellStyle name="Normal 6 4 2 4 2" xfId="2228"/>
    <cellStyle name="Normal 6 4 2 5" xfId="2229"/>
    <cellStyle name="Normal 6 4 3" xfId="887"/>
    <cellStyle name="Normal 6 4 3 2" xfId="888"/>
    <cellStyle name="Normal 6 4 3 2 2" xfId="1530"/>
    <cellStyle name="Normal 6 4 3 2 2 2" xfId="2230"/>
    <cellStyle name="Normal 6 4 3 2 3" xfId="2231"/>
    <cellStyle name="Normal 6 4 3 3" xfId="1531"/>
    <cellStyle name="Normal 6 4 3 3 2" xfId="2232"/>
    <cellStyle name="Normal 6 4 3 4" xfId="2233"/>
    <cellStyle name="Normal 6 4 4" xfId="889"/>
    <cellStyle name="Normal 6 4 4 2" xfId="1532"/>
    <cellStyle name="Normal 6 4 4 2 2" xfId="2234"/>
    <cellStyle name="Normal 6 4 4 3" xfId="2235"/>
    <cellStyle name="Normal 6 4 5" xfId="1533"/>
    <cellStyle name="Normal 6 4 5 2" xfId="2236"/>
    <cellStyle name="Normal 6 4 6" xfId="2237"/>
    <cellStyle name="Normal 6 5" xfId="513"/>
    <cellStyle name="Normal 6 5 2" xfId="890"/>
    <cellStyle name="Normal 6 5 2 2" xfId="891"/>
    <cellStyle name="Normal 6 5 2 2 2" xfId="892"/>
    <cellStyle name="Normal 6 5 2 2 2 2" xfId="1534"/>
    <cellStyle name="Normal 6 5 2 2 2 2 2" xfId="2238"/>
    <cellStyle name="Normal 6 5 2 2 2 3" xfId="2239"/>
    <cellStyle name="Normal 6 5 2 2 3" xfId="1535"/>
    <cellStyle name="Normal 6 5 2 2 3 2" xfId="2240"/>
    <cellStyle name="Normal 6 5 2 2 4" xfId="2241"/>
    <cellStyle name="Normal 6 5 2 3" xfId="893"/>
    <cellStyle name="Normal 6 5 2 3 2" xfId="1536"/>
    <cellStyle name="Normal 6 5 2 3 2 2" xfId="2242"/>
    <cellStyle name="Normal 6 5 2 3 3" xfId="2243"/>
    <cellStyle name="Normal 6 5 2 4" xfId="1537"/>
    <cellStyle name="Normal 6 5 2 4 2" xfId="2244"/>
    <cellStyle name="Normal 6 5 2 5" xfId="2245"/>
    <cellStyle name="Normal 6 5 3" xfId="894"/>
    <cellStyle name="Normal 6 5 3 2" xfId="895"/>
    <cellStyle name="Normal 6 5 3 2 2" xfId="1538"/>
    <cellStyle name="Normal 6 5 3 2 2 2" xfId="2246"/>
    <cellStyle name="Normal 6 5 3 2 3" xfId="2247"/>
    <cellStyle name="Normal 6 5 3 3" xfId="1539"/>
    <cellStyle name="Normal 6 5 3 3 2" xfId="2248"/>
    <cellStyle name="Normal 6 5 3 4" xfId="2249"/>
    <cellStyle name="Normal 6 5 4" xfId="896"/>
    <cellStyle name="Normal 6 5 4 2" xfId="1540"/>
    <cellStyle name="Normal 6 5 4 2 2" xfId="2250"/>
    <cellStyle name="Normal 6 5 4 3" xfId="2251"/>
    <cellStyle name="Normal 6 5 5" xfId="1541"/>
    <cellStyle name="Normal 6 5 5 2" xfId="2252"/>
    <cellStyle name="Normal 6 5 6" xfId="2253"/>
    <cellStyle name="Normal 6 6" xfId="514"/>
    <cellStyle name="Normal 6 6 2" xfId="897"/>
    <cellStyle name="Normal 6 6 2 2" xfId="898"/>
    <cellStyle name="Normal 6 6 2 2 2" xfId="899"/>
    <cellStyle name="Normal 6 6 2 2 2 2" xfId="1542"/>
    <cellStyle name="Normal 6 6 2 2 2 2 2" xfId="2254"/>
    <cellStyle name="Normal 6 6 2 2 2 3" xfId="2255"/>
    <cellStyle name="Normal 6 6 2 2 3" xfId="1543"/>
    <cellStyle name="Normal 6 6 2 2 3 2" xfId="2256"/>
    <cellStyle name="Normal 6 6 2 2 4" xfId="2257"/>
    <cellStyle name="Normal 6 6 2 3" xfId="900"/>
    <cellStyle name="Normal 6 6 2 3 2" xfId="1544"/>
    <cellStyle name="Normal 6 6 2 3 2 2" xfId="2258"/>
    <cellStyle name="Normal 6 6 2 3 3" xfId="2259"/>
    <cellStyle name="Normal 6 6 2 4" xfId="1545"/>
    <cellStyle name="Normal 6 6 2 4 2" xfId="2260"/>
    <cellStyle name="Normal 6 6 2 5" xfId="2261"/>
    <cellStyle name="Normal 6 6 3" xfId="901"/>
    <cellStyle name="Normal 6 6 3 2" xfId="902"/>
    <cellStyle name="Normal 6 6 3 2 2" xfId="1546"/>
    <cellStyle name="Normal 6 6 3 2 2 2" xfId="2262"/>
    <cellStyle name="Normal 6 6 3 2 3" xfId="2263"/>
    <cellStyle name="Normal 6 6 3 3" xfId="1547"/>
    <cellStyle name="Normal 6 6 3 3 2" xfId="2264"/>
    <cellStyle name="Normal 6 6 3 4" xfId="2265"/>
    <cellStyle name="Normal 6 6 4" xfId="903"/>
    <cellStyle name="Normal 6 6 4 2" xfId="1548"/>
    <cellStyle name="Normal 6 6 4 2 2" xfId="2266"/>
    <cellStyle name="Normal 6 6 4 3" xfId="2267"/>
    <cellStyle name="Normal 6 6 5" xfId="1549"/>
    <cellStyle name="Normal 6 6 5 2" xfId="2268"/>
    <cellStyle name="Normal 6 6 6" xfId="2269"/>
    <cellStyle name="Normal 6 7" xfId="515"/>
    <cellStyle name="Normal 6 7 2" xfId="904"/>
    <cellStyle name="Normal 6 7 2 2" xfId="905"/>
    <cellStyle name="Normal 6 7 2 2 2" xfId="906"/>
    <cellStyle name="Normal 6 7 2 2 2 2" xfId="1550"/>
    <cellStyle name="Normal 6 7 2 2 2 2 2" xfId="2270"/>
    <cellStyle name="Normal 6 7 2 2 2 3" xfId="2271"/>
    <cellStyle name="Normal 6 7 2 2 3" xfId="1551"/>
    <cellStyle name="Normal 6 7 2 2 3 2" xfId="2272"/>
    <cellStyle name="Normal 6 7 2 2 4" xfId="2273"/>
    <cellStyle name="Normal 6 7 2 3" xfId="907"/>
    <cellStyle name="Normal 6 7 2 3 2" xfId="1552"/>
    <cellStyle name="Normal 6 7 2 3 2 2" xfId="2274"/>
    <cellStyle name="Normal 6 7 2 3 3" xfId="2275"/>
    <cellStyle name="Normal 6 7 2 4" xfId="1553"/>
    <cellStyle name="Normal 6 7 2 4 2" xfId="2276"/>
    <cellStyle name="Normal 6 7 2 5" xfId="2277"/>
    <cellStyle name="Normal 6 7 3" xfId="908"/>
    <cellStyle name="Normal 6 7 3 2" xfId="909"/>
    <cellStyle name="Normal 6 7 3 2 2" xfId="1554"/>
    <cellStyle name="Normal 6 7 3 2 2 2" xfId="2278"/>
    <cellStyle name="Normal 6 7 3 2 3" xfId="2279"/>
    <cellStyle name="Normal 6 7 3 3" xfId="1555"/>
    <cellStyle name="Normal 6 7 3 3 2" xfId="2280"/>
    <cellStyle name="Normal 6 7 3 4" xfId="2281"/>
    <cellStyle name="Normal 6 7 4" xfId="910"/>
    <cellStyle name="Normal 6 7 4 2" xfId="1556"/>
    <cellStyle name="Normal 6 7 4 2 2" xfId="2282"/>
    <cellStyle name="Normal 6 7 4 3" xfId="2283"/>
    <cellStyle name="Normal 6 7 5" xfId="1557"/>
    <cellStyle name="Normal 6 7 5 2" xfId="2284"/>
    <cellStyle name="Normal 6 7 6" xfId="2285"/>
    <cellStyle name="Normal 6 8" xfId="911"/>
    <cellStyle name="Normal 6 8 2" xfId="912"/>
    <cellStyle name="Normal 6 8 2 2" xfId="913"/>
    <cellStyle name="Normal 6 8 2 2 2" xfId="1558"/>
    <cellStyle name="Normal 6 8 2 2 2 2" xfId="2286"/>
    <cellStyle name="Normal 6 8 2 2 3" xfId="2287"/>
    <cellStyle name="Normal 6 8 2 3" xfId="1559"/>
    <cellStyle name="Normal 6 8 2 3 2" xfId="2288"/>
    <cellStyle name="Normal 6 8 2 4" xfId="2289"/>
    <cellStyle name="Normal 6 8 3" xfId="914"/>
    <cellStyle name="Normal 6 8 3 2" xfId="1560"/>
    <cellStyle name="Normal 6 8 3 2 2" xfId="2290"/>
    <cellStyle name="Normal 6 8 3 3" xfId="2291"/>
    <cellStyle name="Normal 6 8 4" xfId="1561"/>
    <cellStyle name="Normal 6 8 4 2" xfId="2292"/>
    <cellStyle name="Normal 6 8 5" xfId="2293"/>
    <cellStyle name="Normal 6 9" xfId="915"/>
    <cellStyle name="Normal 6 9 2" xfId="916"/>
    <cellStyle name="Normal 6 9 2 2" xfId="1562"/>
    <cellStyle name="Normal 6 9 2 2 2" xfId="2294"/>
    <cellStyle name="Normal 6 9 2 3" xfId="2295"/>
    <cellStyle name="Normal 6 9 3" xfId="1563"/>
    <cellStyle name="Normal 6 9 3 2" xfId="2296"/>
    <cellStyle name="Normal 6 9 4" xfId="2297"/>
    <cellStyle name="Normal 60" xfId="622"/>
    <cellStyle name="Normal 60 2" xfId="1074"/>
    <cellStyle name="Normal 60 2 2" xfId="1565"/>
    <cellStyle name="Normal 60 3" xfId="1564"/>
    <cellStyle name="Normal 61" xfId="623"/>
    <cellStyle name="Normal 61 2" xfId="1075"/>
    <cellStyle name="Normal 61 2 2" xfId="1176"/>
    <cellStyle name="Normal 61 2 2 2" xfId="1566"/>
    <cellStyle name="Normal 61 2 2 2 2" xfId="2298"/>
    <cellStyle name="Normal 61 2 2 3" xfId="1567"/>
    <cellStyle name="Normal 61 2 2 3 2" xfId="2299"/>
    <cellStyle name="Normal 61 2 2 4" xfId="2300"/>
    <cellStyle name="Normal 61 2 3" xfId="1568"/>
    <cellStyle name="Normal 61 2 3 2" xfId="2301"/>
    <cellStyle name="Normal 61 2 4" xfId="2302"/>
    <cellStyle name="Normal 61 3" xfId="2303"/>
    <cellStyle name="Normal 62" xfId="624"/>
    <cellStyle name="Normal 62 2" xfId="1076"/>
    <cellStyle name="Normal 62 2 2" xfId="2304"/>
    <cellStyle name="Normal 62 3" xfId="1569"/>
    <cellStyle name="Normal 63" xfId="625"/>
    <cellStyle name="Normal 63 2" xfId="1077"/>
    <cellStyle name="Normal 63 3" xfId="1570"/>
    <cellStyle name="Normal 64" xfId="629"/>
    <cellStyle name="Normal 64 2" xfId="1078"/>
    <cellStyle name="Normal 65" xfId="626"/>
    <cellStyle name="Normal 65 2" xfId="1079"/>
    <cellStyle name="Normal 66" xfId="635"/>
    <cellStyle name="Normal 67" xfId="636"/>
    <cellStyle name="Normal 68" xfId="637"/>
    <cellStyle name="Normal 69" xfId="638"/>
    <cellStyle name="Normal 7" xfId="516"/>
    <cellStyle name="Normal 7 2" xfId="517"/>
    <cellStyle name="Normal 7 2 2" xfId="518"/>
    <cellStyle name="Normal 7 3" xfId="519"/>
    <cellStyle name="Normal 7 3 2" xfId="520"/>
    <cellStyle name="Normal 7 3 2 2" xfId="2305"/>
    <cellStyle name="Normal 7 3 3" xfId="1571"/>
    <cellStyle name="Normal 7 4" xfId="521"/>
    <cellStyle name="Normal 7 4 2" xfId="522"/>
    <cellStyle name="Normal 7 5" xfId="523"/>
    <cellStyle name="Normal 7 6" xfId="524"/>
    <cellStyle name="Normal 7 7" xfId="525"/>
    <cellStyle name="Normal 7 8" xfId="526"/>
    <cellStyle name="Normal 7 9" xfId="917"/>
    <cellStyle name="Normal 70" xfId="639"/>
    <cellStyle name="Normal 71" xfId="640"/>
    <cellStyle name="Normal 72" xfId="641"/>
    <cellStyle name="Normal 73" xfId="642"/>
    <cellStyle name="Normal 74" xfId="643"/>
    <cellStyle name="Normal 75" xfId="644"/>
    <cellStyle name="Normal 76" xfId="645"/>
    <cellStyle name="Normal 77" xfId="646"/>
    <cellStyle name="Normal 78" xfId="647"/>
    <cellStyle name="Normal 79" xfId="648"/>
    <cellStyle name="Normal 8" xfId="527"/>
    <cellStyle name="Normal 8 2" xfId="528"/>
    <cellStyle name="Normal 8 2 2" xfId="529"/>
    <cellStyle name="Normal 8 3" xfId="530"/>
    <cellStyle name="Normal 8 3 2" xfId="531"/>
    <cellStyle name="Normal 8 3 2 2" xfId="1572"/>
    <cellStyle name="Normal 8 3 3" xfId="918"/>
    <cellStyle name="Normal 8 4" xfId="532"/>
    <cellStyle name="Normal 8 4 2" xfId="1573"/>
    <cellStyle name="Normal 8 5" xfId="533"/>
    <cellStyle name="Normal 8 6" xfId="534"/>
    <cellStyle name="Normal 8 7" xfId="535"/>
    <cellStyle name="Normal 80" xfId="649"/>
    <cellStyle name="Normal 81" xfId="650"/>
    <cellStyle name="Normal 82" xfId="651"/>
    <cellStyle name="Normal 83" xfId="653"/>
    <cellStyle name="Normal 83 2" xfId="1080"/>
    <cellStyle name="Normal 84" xfId="654"/>
    <cellStyle name="Normal 85" xfId="655"/>
    <cellStyle name="Normal 85 2" xfId="1081"/>
    <cellStyle name="Normal 85 3" xfId="1092"/>
    <cellStyle name="Normal 86" xfId="656"/>
    <cellStyle name="Normal 86 2" xfId="1082"/>
    <cellStyle name="Normal 86 3" xfId="1093"/>
    <cellStyle name="Normal 87" xfId="657"/>
    <cellStyle name="Normal 87 2" xfId="919"/>
    <cellStyle name="Normal 87 3" xfId="1083"/>
    <cellStyle name="Normal 88" xfId="920"/>
    <cellStyle name="Normal 89" xfId="921"/>
    <cellStyle name="Normal 9" xfId="536"/>
    <cellStyle name="Normal 9 2" xfId="537"/>
    <cellStyle name="Normal 9 2 2" xfId="538"/>
    <cellStyle name="Normal 9 2 2 2" xfId="922"/>
    <cellStyle name="Normal 9 2 2 2 2" xfId="923"/>
    <cellStyle name="Normal 9 2 2 2 2 2" xfId="1574"/>
    <cellStyle name="Normal 9 2 2 2 2 2 2" xfId="2306"/>
    <cellStyle name="Normal 9 2 2 2 2 3" xfId="2307"/>
    <cellStyle name="Normal 9 2 2 2 3" xfId="1575"/>
    <cellStyle name="Normal 9 2 2 2 3 2" xfId="2308"/>
    <cellStyle name="Normal 9 2 2 2 4" xfId="2309"/>
    <cellStyle name="Normal 9 2 2 3" xfId="924"/>
    <cellStyle name="Normal 9 2 2 3 2" xfId="1576"/>
    <cellStyle name="Normal 9 2 2 3 2 2" xfId="2310"/>
    <cellStyle name="Normal 9 2 2 3 3" xfId="2311"/>
    <cellStyle name="Normal 9 2 2 4" xfId="1577"/>
    <cellStyle name="Normal 9 2 2 4 2" xfId="2312"/>
    <cellStyle name="Normal 9 2 2 5" xfId="2313"/>
    <cellStyle name="Normal 9 2 3" xfId="925"/>
    <cellStyle name="Normal 9 2 3 2" xfId="926"/>
    <cellStyle name="Normal 9 2 3 2 2" xfId="1578"/>
    <cellStyle name="Normal 9 2 3 2 2 2" xfId="2314"/>
    <cellStyle name="Normal 9 2 3 2 3" xfId="2315"/>
    <cellStyle name="Normal 9 2 3 3" xfId="1579"/>
    <cellStyle name="Normal 9 2 3 3 2" xfId="2316"/>
    <cellStyle name="Normal 9 2 3 4" xfId="2317"/>
    <cellStyle name="Normal 9 2 4" xfId="927"/>
    <cellStyle name="Normal 9 2 4 2" xfId="1580"/>
    <cellStyle name="Normal 9 2 4 2 2" xfId="2318"/>
    <cellStyle name="Normal 9 2 4 3" xfId="2319"/>
    <cellStyle name="Normal 9 2 5" xfId="1581"/>
    <cellStyle name="Normal 9 2 5 2" xfId="2320"/>
    <cellStyle name="Normal 9 2 6" xfId="2321"/>
    <cellStyle name="Normal 9 3" xfId="539"/>
    <cellStyle name="Normal 9 3 2" xfId="540"/>
    <cellStyle name="Normal 9 3 2 2" xfId="928"/>
    <cellStyle name="Normal 9 3 2 2 2" xfId="1582"/>
    <cellStyle name="Normal 9 3 2 2 2 2" xfId="2322"/>
    <cellStyle name="Normal 9 3 2 2 3" xfId="2323"/>
    <cellStyle name="Normal 9 3 2 3" xfId="1583"/>
    <cellStyle name="Normal 9 3 2 3 2" xfId="2324"/>
    <cellStyle name="Normal 9 3 2 4" xfId="2325"/>
    <cellStyle name="Normal 9 3 3" xfId="929"/>
    <cellStyle name="Normal 9 3 3 2" xfId="1584"/>
    <cellStyle name="Normal 9 3 3 2 2" xfId="2326"/>
    <cellStyle name="Normal 9 3 3 3" xfId="2327"/>
    <cellStyle name="Normal 9 3 4" xfId="1585"/>
    <cellStyle name="Normal 9 3 4 2" xfId="2328"/>
    <cellStyle name="Normal 9 3 5" xfId="2329"/>
    <cellStyle name="Normal 9 4" xfId="541"/>
    <cellStyle name="Normal 9 4 2" xfId="930"/>
    <cellStyle name="Normal 9 4 2 2" xfId="1586"/>
    <cellStyle name="Normal 9 4 2 2 2" xfId="2330"/>
    <cellStyle name="Normal 9 4 2 3" xfId="2331"/>
    <cellStyle name="Normal 9 4 3" xfId="1587"/>
    <cellStyle name="Normal 9 4 3 2" xfId="2332"/>
    <cellStyle name="Normal 9 4 4" xfId="2333"/>
    <cellStyle name="Normal 9 5" xfId="542"/>
    <cellStyle name="Normal 9 5 2" xfId="1589"/>
    <cellStyle name="Normal 9 5 2 2" xfId="2334"/>
    <cellStyle name="Normal 9 5 3" xfId="1588"/>
    <cellStyle name="Normal 9 6" xfId="543"/>
    <cellStyle name="Normal 9 6 2" xfId="1590"/>
    <cellStyle name="Normal 9 7" xfId="544"/>
    <cellStyle name="Normal 9 7 2" xfId="2335"/>
    <cellStyle name="Normal 90" xfId="931"/>
    <cellStyle name="Normal 91" xfId="932"/>
    <cellStyle name="Normal 92" xfId="933"/>
    <cellStyle name="Normal 93" xfId="934"/>
    <cellStyle name="Normal 94" xfId="935"/>
    <cellStyle name="Normal 95" xfId="936"/>
    <cellStyle name="Normal 96" xfId="937"/>
    <cellStyle name="Normal 97" xfId="938"/>
    <cellStyle name="Normal 97 2" xfId="1084"/>
    <cellStyle name="Normal 98" xfId="939"/>
    <cellStyle name="Normal 99" xfId="940"/>
    <cellStyle name="Normal_IPCviejo" xfId="1088"/>
    <cellStyle name="Notas" xfId="1146" builtinId="10" customBuiltin="1"/>
    <cellStyle name="Notas 2" xfId="545"/>
    <cellStyle name="Notas 2 2" xfId="546"/>
    <cellStyle name="Note" xfId="547"/>
    <cellStyle name="Note 2" xfId="548"/>
    <cellStyle name="Output" xfId="549"/>
    <cellStyle name="Output 2" xfId="550"/>
    <cellStyle name="Porcentaje" xfId="551" builtinId="5"/>
    <cellStyle name="Porcentaje 2" xfId="552"/>
    <cellStyle name="Porcentaje 3" xfId="941"/>
    <cellStyle name="Porcentaje 3 2" xfId="1085"/>
    <cellStyle name="Porcentaje 3 2 2" xfId="2336"/>
    <cellStyle name="Porcentaje 3 3" xfId="1591"/>
    <cellStyle name="Porcentaje 4" xfId="942"/>
    <cellStyle name="Porcentaje 4 2" xfId="1086"/>
    <cellStyle name="Porcentaje 4 2 2" xfId="2337"/>
    <cellStyle name="Porcentaje 4 3" xfId="1592"/>
    <cellStyle name="Porcentaje 5" xfId="1087"/>
    <cellStyle name="Porcentaje 5 2" xfId="1593"/>
    <cellStyle name="Porcentaje 6" xfId="1091"/>
    <cellStyle name="Porcentaje 6 2" xfId="1098"/>
    <cellStyle name="Porcentaje 7" xfId="1107"/>
    <cellStyle name="Porcentaje 7 2" xfId="1113"/>
    <cellStyle name="Porcentaje 8" xfId="1127"/>
    <cellStyle name="Porcentaje 9" xfId="1110"/>
    <cellStyle name="Porcentual 10" xfId="943"/>
    <cellStyle name="Porcentual 10 2" xfId="944"/>
    <cellStyle name="Porcentual 10 2 2" xfId="2338"/>
    <cellStyle name="Porcentual 10 3" xfId="2339"/>
    <cellStyle name="Porcentual 11" xfId="945"/>
    <cellStyle name="Porcentual 11 2" xfId="2340"/>
    <cellStyle name="Porcentual 2" xfId="553"/>
    <cellStyle name="Porcentual 2 2" xfId="554"/>
    <cellStyle name="Porcentual 2 2 2" xfId="946"/>
    <cellStyle name="Porcentual 2 2 2 2" xfId="947"/>
    <cellStyle name="Porcentual 2 3" xfId="555"/>
    <cellStyle name="Porcentual 2 3 2" xfId="948"/>
    <cellStyle name="Porcentual 2 3 2 2" xfId="2341"/>
    <cellStyle name="Porcentual 2 3 3" xfId="1594"/>
    <cellStyle name="Porcentual 2 4" xfId="556"/>
    <cellStyle name="Porcentual 2 4 2" xfId="2342"/>
    <cellStyle name="Porcentual 2 5" xfId="949"/>
    <cellStyle name="Porcentual 2 5 2" xfId="2343"/>
    <cellStyle name="Porcentual 2 6" xfId="950"/>
    <cellStyle name="Porcentual 2 6 2" xfId="2344"/>
    <cellStyle name="Porcentual 3" xfId="557"/>
    <cellStyle name="Porcentual 3 2" xfId="951"/>
    <cellStyle name="Porcentual 3 2 2" xfId="1595"/>
    <cellStyle name="Porcentual 3 3" xfId="952"/>
    <cellStyle name="Porcentual 3 3 2" xfId="2345"/>
    <cellStyle name="Porcentual 3 4" xfId="953"/>
    <cellStyle name="Porcentual 3 4 2" xfId="2346"/>
    <cellStyle name="Porcentual 3 5" xfId="954"/>
    <cellStyle name="Porcentual 3 5 2" xfId="2347"/>
    <cellStyle name="Porcentual 3 6" xfId="955"/>
    <cellStyle name="Porcentual 3 6 2" xfId="2348"/>
    <cellStyle name="Porcentual 3 7" xfId="956"/>
    <cellStyle name="Porcentual 3 7 2" xfId="2349"/>
    <cellStyle name="Porcentual 4" xfId="957"/>
    <cellStyle name="Porcentual 4 2" xfId="958"/>
    <cellStyle name="Porcentual 4 2 2" xfId="2350"/>
    <cellStyle name="Porcentual 4 3" xfId="959"/>
    <cellStyle name="Porcentual 4 3 2" xfId="2351"/>
    <cellStyle name="Porcentual 4 4" xfId="960"/>
    <cellStyle name="Porcentual 4 4 2" xfId="2352"/>
    <cellStyle name="Porcentual 4 5" xfId="961"/>
    <cellStyle name="Porcentual 4 5 2" xfId="2353"/>
    <cellStyle name="Porcentual 4 6" xfId="962"/>
    <cellStyle name="Porcentual 4 6 2" xfId="2354"/>
    <cellStyle name="Porcentual 4 7" xfId="963"/>
    <cellStyle name="Porcentual 4 7 2" xfId="2355"/>
    <cellStyle name="Porcentual 4 8" xfId="964"/>
    <cellStyle name="Porcentual 4 8 2" xfId="2356"/>
    <cellStyle name="Porcentual 4 9" xfId="2357"/>
    <cellStyle name="Porcentual 5" xfId="965"/>
    <cellStyle name="Porcentual 5 10" xfId="966"/>
    <cellStyle name="Porcentual 5 10 2" xfId="1596"/>
    <cellStyle name="Porcentual 5 10 2 2" xfId="2358"/>
    <cellStyle name="Porcentual 5 10 3" xfId="2359"/>
    <cellStyle name="Porcentual 5 11" xfId="967"/>
    <cellStyle name="Porcentual 5 11 2" xfId="2360"/>
    <cellStyle name="Porcentual 5 12" xfId="968"/>
    <cellStyle name="Porcentual 5 12 2" xfId="2361"/>
    <cellStyle name="Porcentual 5 13" xfId="1597"/>
    <cellStyle name="Porcentual 5 13 2" xfId="2362"/>
    <cellStyle name="Porcentual 5 14" xfId="1598"/>
    <cellStyle name="Porcentual 5 14 2" xfId="2363"/>
    <cellStyle name="Porcentual 5 15" xfId="1599"/>
    <cellStyle name="Porcentual 5 15 2" xfId="2364"/>
    <cellStyle name="Porcentual 5 2" xfId="558"/>
    <cellStyle name="Porcentual 5 2 2" xfId="969"/>
    <cellStyle name="Porcentual 5 2 2 2" xfId="970"/>
    <cellStyle name="Porcentual 5 2 2 2 2" xfId="971"/>
    <cellStyle name="Porcentual 5 2 2 2 2 2" xfId="1600"/>
    <cellStyle name="Porcentual 5 2 2 2 2 2 2" xfId="2365"/>
    <cellStyle name="Porcentual 5 2 2 2 2 3" xfId="2366"/>
    <cellStyle name="Porcentual 5 2 2 2 3" xfId="1601"/>
    <cellStyle name="Porcentual 5 2 2 2 3 2" xfId="2367"/>
    <cellStyle name="Porcentual 5 2 2 2 4" xfId="2368"/>
    <cellStyle name="Porcentual 5 2 2 3" xfId="972"/>
    <cellStyle name="Porcentual 5 2 2 3 2" xfId="1602"/>
    <cellStyle name="Porcentual 5 2 2 3 2 2" xfId="2369"/>
    <cellStyle name="Porcentual 5 2 2 3 3" xfId="2370"/>
    <cellStyle name="Porcentual 5 2 2 4" xfId="1603"/>
    <cellStyle name="Porcentual 5 2 2 4 2" xfId="2371"/>
    <cellStyle name="Porcentual 5 2 2 5" xfId="2372"/>
    <cellStyle name="Porcentual 5 2 3" xfId="973"/>
    <cellStyle name="Porcentual 5 2 3 2" xfId="974"/>
    <cellStyle name="Porcentual 5 2 3 2 2" xfId="1604"/>
    <cellStyle name="Porcentual 5 2 3 2 2 2" xfId="2373"/>
    <cellStyle name="Porcentual 5 2 3 2 3" xfId="2374"/>
    <cellStyle name="Porcentual 5 2 3 3" xfId="1605"/>
    <cellStyle name="Porcentual 5 2 3 3 2" xfId="2375"/>
    <cellStyle name="Porcentual 5 2 3 4" xfId="2376"/>
    <cellStyle name="Porcentual 5 2 4" xfId="975"/>
    <cellStyle name="Porcentual 5 2 4 2" xfId="1606"/>
    <cellStyle name="Porcentual 5 2 4 2 2" xfId="2377"/>
    <cellStyle name="Porcentual 5 2 4 3" xfId="2378"/>
    <cellStyle name="Porcentual 5 2 5" xfId="1607"/>
    <cellStyle name="Porcentual 5 2 5 2" xfId="2379"/>
    <cellStyle name="Porcentual 5 2 6" xfId="1608"/>
    <cellStyle name="Porcentual 5 3" xfId="976"/>
    <cellStyle name="Porcentual 5 3 2" xfId="977"/>
    <cellStyle name="Porcentual 5 3 2 2" xfId="978"/>
    <cellStyle name="Porcentual 5 3 2 2 2" xfId="979"/>
    <cellStyle name="Porcentual 5 3 2 2 2 2" xfId="1609"/>
    <cellStyle name="Porcentual 5 3 2 2 2 2 2" xfId="2380"/>
    <cellStyle name="Porcentual 5 3 2 2 2 3" xfId="2381"/>
    <cellStyle name="Porcentual 5 3 2 2 3" xfId="1610"/>
    <cellStyle name="Porcentual 5 3 2 2 3 2" xfId="2382"/>
    <cellStyle name="Porcentual 5 3 2 2 4" xfId="2383"/>
    <cellStyle name="Porcentual 5 3 2 3" xfId="980"/>
    <cellStyle name="Porcentual 5 3 2 3 2" xfId="1611"/>
    <cellStyle name="Porcentual 5 3 2 3 2 2" xfId="2384"/>
    <cellStyle name="Porcentual 5 3 2 3 3" xfId="2385"/>
    <cellStyle name="Porcentual 5 3 2 4" xfId="1612"/>
    <cellStyle name="Porcentual 5 3 2 4 2" xfId="2386"/>
    <cellStyle name="Porcentual 5 3 2 5" xfId="2387"/>
    <cellStyle name="Porcentual 5 3 3" xfId="981"/>
    <cellStyle name="Porcentual 5 3 3 2" xfId="982"/>
    <cellStyle name="Porcentual 5 3 3 2 2" xfId="1613"/>
    <cellStyle name="Porcentual 5 3 3 2 2 2" xfId="2388"/>
    <cellStyle name="Porcentual 5 3 3 2 3" xfId="2389"/>
    <cellStyle name="Porcentual 5 3 3 3" xfId="1614"/>
    <cellStyle name="Porcentual 5 3 3 3 2" xfId="2390"/>
    <cellStyle name="Porcentual 5 3 3 4" xfId="2391"/>
    <cellStyle name="Porcentual 5 3 4" xfId="983"/>
    <cellStyle name="Porcentual 5 3 4 2" xfId="1615"/>
    <cellStyle name="Porcentual 5 3 4 2 2" xfId="2392"/>
    <cellStyle name="Porcentual 5 3 4 3" xfId="2393"/>
    <cellStyle name="Porcentual 5 3 5" xfId="1616"/>
    <cellStyle name="Porcentual 5 3 5 2" xfId="2394"/>
    <cellStyle name="Porcentual 5 3 6" xfId="2395"/>
    <cellStyle name="Porcentual 5 4" xfId="984"/>
    <cellStyle name="Porcentual 5 4 2" xfId="985"/>
    <cellStyle name="Porcentual 5 4 2 2" xfId="986"/>
    <cellStyle name="Porcentual 5 4 2 2 2" xfId="987"/>
    <cellStyle name="Porcentual 5 4 2 2 2 2" xfId="1617"/>
    <cellStyle name="Porcentual 5 4 2 2 2 2 2" xfId="2396"/>
    <cellStyle name="Porcentual 5 4 2 2 2 3" xfId="2397"/>
    <cellStyle name="Porcentual 5 4 2 2 3" xfId="1618"/>
    <cellStyle name="Porcentual 5 4 2 2 3 2" xfId="2398"/>
    <cellStyle name="Porcentual 5 4 2 2 4" xfId="2399"/>
    <cellStyle name="Porcentual 5 4 2 3" xfId="988"/>
    <cellStyle name="Porcentual 5 4 2 3 2" xfId="1619"/>
    <cellStyle name="Porcentual 5 4 2 3 2 2" xfId="2400"/>
    <cellStyle name="Porcentual 5 4 2 3 3" xfId="2401"/>
    <cellStyle name="Porcentual 5 4 2 4" xfId="1620"/>
    <cellStyle name="Porcentual 5 4 2 4 2" xfId="2402"/>
    <cellStyle name="Porcentual 5 4 2 5" xfId="2403"/>
    <cellStyle name="Porcentual 5 4 3" xfId="989"/>
    <cellStyle name="Porcentual 5 4 3 2" xfId="990"/>
    <cellStyle name="Porcentual 5 4 3 2 2" xfId="1621"/>
    <cellStyle name="Porcentual 5 4 3 2 2 2" xfId="2404"/>
    <cellStyle name="Porcentual 5 4 3 2 3" xfId="2405"/>
    <cellStyle name="Porcentual 5 4 3 3" xfId="1622"/>
    <cellStyle name="Porcentual 5 4 3 3 2" xfId="2406"/>
    <cellStyle name="Porcentual 5 4 3 4" xfId="2407"/>
    <cellStyle name="Porcentual 5 4 4" xfId="991"/>
    <cellStyle name="Porcentual 5 4 4 2" xfId="1623"/>
    <cellStyle name="Porcentual 5 4 4 2 2" xfId="2408"/>
    <cellStyle name="Porcentual 5 4 4 3" xfId="2409"/>
    <cellStyle name="Porcentual 5 4 5" xfId="1624"/>
    <cellStyle name="Porcentual 5 4 5 2" xfId="2410"/>
    <cellStyle name="Porcentual 5 4 6" xfId="2411"/>
    <cellStyle name="Porcentual 5 5" xfId="992"/>
    <cellStyle name="Porcentual 5 5 2" xfId="993"/>
    <cellStyle name="Porcentual 5 5 2 2" xfId="994"/>
    <cellStyle name="Porcentual 5 5 2 2 2" xfId="995"/>
    <cellStyle name="Porcentual 5 5 2 2 2 2" xfId="1625"/>
    <cellStyle name="Porcentual 5 5 2 2 2 2 2" xfId="2412"/>
    <cellStyle name="Porcentual 5 5 2 2 2 3" xfId="2413"/>
    <cellStyle name="Porcentual 5 5 2 2 3" xfId="1626"/>
    <cellStyle name="Porcentual 5 5 2 2 3 2" xfId="2414"/>
    <cellStyle name="Porcentual 5 5 2 2 4" xfId="2415"/>
    <cellStyle name="Porcentual 5 5 2 3" xfId="996"/>
    <cellStyle name="Porcentual 5 5 2 3 2" xfId="1627"/>
    <cellStyle name="Porcentual 5 5 2 3 2 2" xfId="2416"/>
    <cellStyle name="Porcentual 5 5 2 3 3" xfId="2417"/>
    <cellStyle name="Porcentual 5 5 2 4" xfId="1628"/>
    <cellStyle name="Porcentual 5 5 2 4 2" xfId="2418"/>
    <cellStyle name="Porcentual 5 5 2 5" xfId="2419"/>
    <cellStyle name="Porcentual 5 5 3" xfId="997"/>
    <cellStyle name="Porcentual 5 5 3 2" xfId="998"/>
    <cellStyle name="Porcentual 5 5 3 2 2" xfId="1629"/>
    <cellStyle name="Porcentual 5 5 3 2 2 2" xfId="2420"/>
    <cellStyle name="Porcentual 5 5 3 2 3" xfId="2421"/>
    <cellStyle name="Porcentual 5 5 3 3" xfId="1630"/>
    <cellStyle name="Porcentual 5 5 3 3 2" xfId="2422"/>
    <cellStyle name="Porcentual 5 5 3 4" xfId="2423"/>
    <cellStyle name="Porcentual 5 5 4" xfId="999"/>
    <cellStyle name="Porcentual 5 5 4 2" xfId="1631"/>
    <cellStyle name="Porcentual 5 5 4 2 2" xfId="2424"/>
    <cellStyle name="Porcentual 5 5 4 3" xfId="2425"/>
    <cellStyle name="Porcentual 5 5 5" xfId="1632"/>
    <cellStyle name="Porcentual 5 5 5 2" xfId="2426"/>
    <cellStyle name="Porcentual 5 5 6" xfId="2427"/>
    <cellStyle name="Porcentual 5 6" xfId="1000"/>
    <cellStyle name="Porcentual 5 6 2" xfId="1001"/>
    <cellStyle name="Porcentual 5 6 2 2" xfId="1002"/>
    <cellStyle name="Porcentual 5 6 2 2 2" xfId="1003"/>
    <cellStyle name="Porcentual 5 6 2 2 2 2" xfId="1633"/>
    <cellStyle name="Porcentual 5 6 2 2 2 2 2" xfId="2428"/>
    <cellStyle name="Porcentual 5 6 2 2 2 3" xfId="2429"/>
    <cellStyle name="Porcentual 5 6 2 2 3" xfId="1634"/>
    <cellStyle name="Porcentual 5 6 2 2 3 2" xfId="2430"/>
    <cellStyle name="Porcentual 5 6 2 2 4" xfId="2431"/>
    <cellStyle name="Porcentual 5 6 2 3" xfId="1004"/>
    <cellStyle name="Porcentual 5 6 2 3 2" xfId="1635"/>
    <cellStyle name="Porcentual 5 6 2 3 2 2" xfId="2432"/>
    <cellStyle name="Porcentual 5 6 2 3 3" xfId="2433"/>
    <cellStyle name="Porcentual 5 6 2 4" xfId="1636"/>
    <cellStyle name="Porcentual 5 6 2 4 2" xfId="2434"/>
    <cellStyle name="Porcentual 5 6 2 5" xfId="2435"/>
    <cellStyle name="Porcentual 5 6 3" xfId="1005"/>
    <cellStyle name="Porcentual 5 6 3 2" xfId="1006"/>
    <cellStyle name="Porcentual 5 6 3 2 2" xfId="1637"/>
    <cellStyle name="Porcentual 5 6 3 2 2 2" xfId="2436"/>
    <cellStyle name="Porcentual 5 6 3 2 3" xfId="2437"/>
    <cellStyle name="Porcentual 5 6 3 3" xfId="1638"/>
    <cellStyle name="Porcentual 5 6 3 3 2" xfId="2438"/>
    <cellStyle name="Porcentual 5 6 3 4" xfId="2439"/>
    <cellStyle name="Porcentual 5 6 4" xfId="1007"/>
    <cellStyle name="Porcentual 5 6 4 2" xfId="1639"/>
    <cellStyle name="Porcentual 5 6 4 2 2" xfId="2440"/>
    <cellStyle name="Porcentual 5 6 4 3" xfId="2441"/>
    <cellStyle name="Porcentual 5 6 5" xfId="1640"/>
    <cellStyle name="Porcentual 5 6 5 2" xfId="2442"/>
    <cellStyle name="Porcentual 5 6 6" xfId="2443"/>
    <cellStyle name="Porcentual 5 7" xfId="1008"/>
    <cellStyle name="Porcentual 5 7 2" xfId="1009"/>
    <cellStyle name="Porcentual 5 7 2 2" xfId="1010"/>
    <cellStyle name="Porcentual 5 7 2 2 2" xfId="1011"/>
    <cellStyle name="Porcentual 5 7 2 2 2 2" xfId="1641"/>
    <cellStyle name="Porcentual 5 7 2 2 2 2 2" xfId="2444"/>
    <cellStyle name="Porcentual 5 7 2 2 2 3" xfId="2445"/>
    <cellStyle name="Porcentual 5 7 2 2 3" xfId="1642"/>
    <cellStyle name="Porcentual 5 7 2 2 3 2" xfId="2446"/>
    <cellStyle name="Porcentual 5 7 2 2 4" xfId="2447"/>
    <cellStyle name="Porcentual 5 7 2 3" xfId="1012"/>
    <cellStyle name="Porcentual 5 7 2 3 2" xfId="1643"/>
    <cellStyle name="Porcentual 5 7 2 3 2 2" xfId="2448"/>
    <cellStyle name="Porcentual 5 7 2 3 3" xfId="2449"/>
    <cellStyle name="Porcentual 5 7 2 4" xfId="1644"/>
    <cellStyle name="Porcentual 5 7 2 4 2" xfId="2450"/>
    <cellStyle name="Porcentual 5 7 2 5" xfId="2451"/>
    <cellStyle name="Porcentual 5 7 3" xfId="1013"/>
    <cellStyle name="Porcentual 5 7 3 2" xfId="1014"/>
    <cellStyle name="Porcentual 5 7 3 2 2" xfId="1645"/>
    <cellStyle name="Porcentual 5 7 3 2 2 2" xfId="2452"/>
    <cellStyle name="Porcentual 5 7 3 2 3" xfId="2453"/>
    <cellStyle name="Porcentual 5 7 3 3" xfId="1646"/>
    <cellStyle name="Porcentual 5 7 3 3 2" xfId="2454"/>
    <cellStyle name="Porcentual 5 7 3 4" xfId="2455"/>
    <cellStyle name="Porcentual 5 7 4" xfId="1015"/>
    <cellStyle name="Porcentual 5 7 4 2" xfId="1647"/>
    <cellStyle name="Porcentual 5 7 4 2 2" xfId="2456"/>
    <cellStyle name="Porcentual 5 7 4 3" xfId="2457"/>
    <cellStyle name="Porcentual 5 7 5" xfId="1648"/>
    <cellStyle name="Porcentual 5 7 5 2" xfId="2458"/>
    <cellStyle name="Porcentual 5 7 6" xfId="2459"/>
    <cellStyle name="Porcentual 5 8" xfId="1016"/>
    <cellStyle name="Porcentual 5 8 2" xfId="1017"/>
    <cellStyle name="Porcentual 5 8 2 2" xfId="1018"/>
    <cellStyle name="Porcentual 5 8 2 2 2" xfId="1649"/>
    <cellStyle name="Porcentual 5 8 2 2 2 2" xfId="2460"/>
    <cellStyle name="Porcentual 5 8 2 2 3" xfId="2461"/>
    <cellStyle name="Porcentual 5 8 2 3" xfId="1650"/>
    <cellStyle name="Porcentual 5 8 2 3 2" xfId="2462"/>
    <cellStyle name="Porcentual 5 8 2 4" xfId="2463"/>
    <cellStyle name="Porcentual 5 8 3" xfId="1019"/>
    <cellStyle name="Porcentual 5 8 3 2" xfId="1651"/>
    <cellStyle name="Porcentual 5 8 3 2 2" xfId="2464"/>
    <cellStyle name="Porcentual 5 8 3 3" xfId="2465"/>
    <cellStyle name="Porcentual 5 8 4" xfId="1652"/>
    <cellStyle name="Porcentual 5 8 4 2" xfId="2466"/>
    <cellStyle name="Porcentual 5 8 5" xfId="2467"/>
    <cellStyle name="Porcentual 5 9" xfId="1020"/>
    <cellStyle name="Porcentual 5 9 2" xfId="1021"/>
    <cellStyle name="Porcentual 5 9 2 2" xfId="1653"/>
    <cellStyle name="Porcentual 5 9 3" xfId="1654"/>
    <cellStyle name="Porcentual 6" xfId="1022"/>
    <cellStyle name="Porcentual 6 2" xfId="1023"/>
    <cellStyle name="Porcentual 6 2 2" xfId="1024"/>
    <cellStyle name="Porcentual 6 2 2 2" xfId="1025"/>
    <cellStyle name="Porcentual 6 2 2 2 2" xfId="1026"/>
    <cellStyle name="Porcentual 6 2 2 2 2 2" xfId="2468"/>
    <cellStyle name="Porcentual 6 2 2 2 3" xfId="1655"/>
    <cellStyle name="Porcentual 6 2 2 2 3 2" xfId="1656"/>
    <cellStyle name="Porcentual 6 2 2 2 3 2 2" xfId="1657"/>
    <cellStyle name="Porcentual 6 2 2 2 3 2 2 2" xfId="1658"/>
    <cellStyle name="Porcentual 6 2 2 2 3 2 2 2 2" xfId="1659"/>
    <cellStyle name="Porcentual 6 2 2 2 3 2 2 2 2 2" xfId="1660"/>
    <cellStyle name="Porcentual 6 2 2 2 3 2 2 2 2 2 2" xfId="1661"/>
    <cellStyle name="Porcentual 6 2 2 2 3 2 2 2 2 2 2 2" xfId="1662"/>
    <cellStyle name="Porcentual 6 2 2 2 3 2 2 2 2 2 2 2 2" xfId="1663"/>
    <cellStyle name="Porcentual 6 2 2 2 3 2 2 2 2 2 2 2 2 2" xfId="1664"/>
    <cellStyle name="Porcentual 6 2 2 2 3 2 2 2 2 2 2 2 2 2 2" xfId="1665"/>
    <cellStyle name="Porcentual 6 2 2 2 3 2 2 2 2 2 2 2 2 2 2 2" xfId="1666"/>
    <cellStyle name="Porcentual 6 2 2 2 3 2 2 2 2 2 2 2 2 2 2 2 2" xfId="2469"/>
    <cellStyle name="Porcentual 6 2 2 2 3 2 2 2 2 2 2 2 2 2 2 3" xfId="2470"/>
    <cellStyle name="Porcentual 6 2 2 2 3 2 2 2 2 2 2 2 2 2 3" xfId="2471"/>
    <cellStyle name="Porcentual 6 2 2 2 3 2 2 2 2 2 2 2 2 3" xfId="2472"/>
    <cellStyle name="Porcentual 6 2 2 2 3 2 2 2 2 2 2 2 3" xfId="2473"/>
    <cellStyle name="Porcentual 6 2 2 2 3 2 2 2 2 2 2 3" xfId="2474"/>
    <cellStyle name="Porcentual 6 2 2 2 3 2 2 2 2 2 3" xfId="2475"/>
    <cellStyle name="Porcentual 6 2 2 2 3 2 2 2 2 3" xfId="2476"/>
    <cellStyle name="Porcentual 6 2 2 2 3 2 2 2 3" xfId="2477"/>
    <cellStyle name="Porcentual 6 2 2 2 3 2 2 3" xfId="2478"/>
    <cellStyle name="Porcentual 6 2 2 2 3 2 3" xfId="2479"/>
    <cellStyle name="Porcentual 6 2 2 2 3 3" xfId="2480"/>
    <cellStyle name="Porcentual 6 2 2 2 4" xfId="2481"/>
    <cellStyle name="Porcentual 6 2 2 3" xfId="2482"/>
    <cellStyle name="Porcentual 6 2 3" xfId="2483"/>
    <cellStyle name="Porcentual 6 3" xfId="1027"/>
    <cellStyle name="Porcentual 6 3 2" xfId="2484"/>
    <cellStyle name="Porcentual 6 4" xfId="2485"/>
    <cellStyle name="Porcentual 7" xfId="1028"/>
    <cellStyle name="Porcentual 7 2" xfId="1029"/>
    <cellStyle name="Porcentual 7 2 2" xfId="2486"/>
    <cellStyle name="Porcentual 7 3" xfId="2487"/>
    <cellStyle name="Porcentual 8" xfId="1030"/>
    <cellStyle name="Porcentual 8 2" xfId="1031"/>
    <cellStyle name="Porcentual 8 2 2" xfId="2488"/>
    <cellStyle name="Porcentual 9" xfId="1032"/>
    <cellStyle name="Porcentual 9 2" xfId="1033"/>
    <cellStyle name="Porcentual 9 2 2" xfId="1034"/>
    <cellStyle name="Porcentual 9 2 2 2" xfId="1035"/>
    <cellStyle name="Porcentual 9 2 2 2 2" xfId="1036"/>
    <cellStyle name="Porcentual 9 2 2 2 2 2" xfId="1667"/>
    <cellStyle name="Porcentual 9 2 2 2 2 2 2" xfId="2489"/>
    <cellStyle name="Porcentual 9 2 2 2 2 3" xfId="2490"/>
    <cellStyle name="Porcentual 9 2 2 2 3" xfId="1668"/>
    <cellStyle name="Porcentual 9 2 2 2 3 2" xfId="2491"/>
    <cellStyle name="Porcentual 9 2 2 2 4" xfId="2492"/>
    <cellStyle name="Porcentual 9 2 2 3" xfId="1037"/>
    <cellStyle name="Porcentual 9 2 2 3 2" xfId="1669"/>
    <cellStyle name="Porcentual 9 2 2 3 2 2" xfId="2493"/>
    <cellStyle name="Porcentual 9 2 2 3 3" xfId="2494"/>
    <cellStyle name="Porcentual 9 2 2 4" xfId="1670"/>
    <cellStyle name="Porcentual 9 2 2 4 2" xfId="2495"/>
    <cellStyle name="Porcentual 9 2 2 5" xfId="2496"/>
    <cellStyle name="Porcentual 9 2 3" xfId="1038"/>
    <cellStyle name="Porcentual 9 2 3 2" xfId="1039"/>
    <cellStyle name="Porcentual 9 2 3 2 2" xfId="1671"/>
    <cellStyle name="Porcentual 9 2 3 2 2 2" xfId="2497"/>
    <cellStyle name="Porcentual 9 2 3 2 3" xfId="2498"/>
    <cellStyle name="Porcentual 9 2 3 3" xfId="1672"/>
    <cellStyle name="Porcentual 9 2 3 3 2" xfId="2499"/>
    <cellStyle name="Porcentual 9 2 3 4" xfId="2500"/>
    <cellStyle name="Porcentual 9 2 4" xfId="1040"/>
    <cellStyle name="Porcentual 9 2 4 2" xfId="1673"/>
    <cellStyle name="Porcentual 9 2 4 2 2" xfId="2501"/>
    <cellStyle name="Porcentual 9 2 4 3" xfId="2502"/>
    <cellStyle name="Porcentual 9 2 5" xfId="1041"/>
    <cellStyle name="Salida" xfId="1141" builtinId="21" customBuiltin="1"/>
    <cellStyle name="Salida 2" xfId="559"/>
    <cellStyle name="Salida 2 2" xfId="560"/>
    <cellStyle name="Texto de advertencia" xfId="1145" builtinId="11" customBuiltin="1"/>
    <cellStyle name="Texto de advertencia 2" xfId="561"/>
    <cellStyle name="Texto de advertencia 2 2" xfId="562"/>
    <cellStyle name="Texto explicativo" xfId="1147" builtinId="53" customBuiltin="1"/>
    <cellStyle name="Texto explicativo 2" xfId="563"/>
    <cellStyle name="Texto explicativo 2 2" xfId="564"/>
    <cellStyle name="Title" xfId="565"/>
    <cellStyle name="Title 2" xfId="566"/>
    <cellStyle name="Título 1 2" xfId="567"/>
    <cellStyle name="Título 1 2 2" xfId="568"/>
    <cellStyle name="Título 2" xfId="1134" builtinId="17" customBuiltin="1"/>
    <cellStyle name="Título 2 2" xfId="569"/>
    <cellStyle name="Título 2 2 2" xfId="570"/>
    <cellStyle name="Título 3" xfId="1135" builtinId="18" customBuiltin="1"/>
    <cellStyle name="Título 3 2" xfId="571"/>
    <cellStyle name="Título 3 2 2" xfId="572"/>
    <cellStyle name="Título 4" xfId="573"/>
    <cellStyle name="Título 4 2" xfId="574"/>
    <cellStyle name="Título 5" xfId="1174"/>
    <cellStyle name="Total" xfId="1148" builtinId="25" customBuiltin="1"/>
    <cellStyle name="Total 2" xfId="575"/>
    <cellStyle name="Total 2 2" xfId="576"/>
    <cellStyle name="Total 2 2 2" xfId="603"/>
    <cellStyle name="Total 2 3" xfId="580"/>
    <cellStyle name="Warning Text" xfId="577"/>
    <cellStyle name="Warning Text 2" xfId="578"/>
  </cellStyles>
  <dxfs count="43">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rgb="FF9C0006"/>
      </font>
      <fill>
        <patternFill>
          <bgColor rgb="FFFFC7CE"/>
        </patternFill>
      </fill>
    </dxf>
    <dxf>
      <fill>
        <patternFill>
          <bgColor rgb="FFFFFF00"/>
        </patternFill>
      </fill>
    </dxf>
    <dxf>
      <font>
        <color rgb="FF9C6500"/>
      </font>
      <fill>
        <patternFill>
          <bgColor rgb="FFFFEB9C"/>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rgb="FF9C0006"/>
      </font>
      <fill>
        <patternFill>
          <bgColor rgb="FFFFC7CE"/>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1" defaultTableStyle="TableStyleMedium9" defaultPivotStyle="PivotStyleLight16">
    <tableStyle name="Estilo de tabla 1" pivot="0" count="0"/>
  </tableStyles>
  <colors>
    <mruColors>
      <color rgb="FF19F333"/>
      <color rgb="FFA79E23"/>
      <color rgb="FFFF3399"/>
      <color rgb="FF2AB2E2"/>
      <color rgb="FF9E2C96"/>
      <color rgb="FFB81271"/>
      <color rgb="FF249AA6"/>
      <color rgb="FFFF6600"/>
      <color rgb="FF66FF33"/>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styles" Target="styles.xml"/><Relationship Id="rId170" Type="http://schemas.openxmlformats.org/officeDocument/2006/relationships/customXml" Target="../customXml/item8.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sharedStrings" Target="sharedStrings.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worksheet" Target="worksheets/sheet139.xml"/><Relationship Id="rId85" Type="http://schemas.openxmlformats.org/officeDocument/2006/relationships/worksheet" Target="worksheets/sheet85.xml"/><Relationship Id="rId150" Type="http://schemas.openxmlformats.org/officeDocument/2006/relationships/worksheet" Target="worksheets/sheet150.xml"/><Relationship Id="rId171" Type="http://schemas.openxmlformats.org/officeDocument/2006/relationships/customXml" Target="../customXml/item9.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worksheet" Target="worksheets/sheet108.xml"/><Relationship Id="rId129" Type="http://schemas.openxmlformats.org/officeDocument/2006/relationships/worksheet" Target="worksheets/sheet129.xml"/><Relationship Id="rId54" Type="http://schemas.openxmlformats.org/officeDocument/2006/relationships/worksheet" Target="worksheets/sheet54.xml"/><Relationship Id="rId75" Type="http://schemas.openxmlformats.org/officeDocument/2006/relationships/worksheet" Target="worksheets/sheet75.xml"/><Relationship Id="rId96" Type="http://schemas.openxmlformats.org/officeDocument/2006/relationships/worksheet" Target="worksheets/sheet96.xml"/><Relationship Id="rId140" Type="http://schemas.openxmlformats.org/officeDocument/2006/relationships/worksheet" Target="worksheets/sheet140.xml"/><Relationship Id="rId161" Type="http://schemas.openxmlformats.org/officeDocument/2006/relationships/powerPivotData" Target="model/item.data"/><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worksheet" Target="worksheets/sheet135.xml"/><Relationship Id="rId151" Type="http://schemas.openxmlformats.org/officeDocument/2006/relationships/worksheet" Target="worksheets/sheet151.xml"/><Relationship Id="rId156" Type="http://schemas.openxmlformats.org/officeDocument/2006/relationships/externalLink" Target="externalLinks/externalLink2.xml"/><Relationship Id="rId177" Type="http://schemas.openxmlformats.org/officeDocument/2006/relationships/customXml" Target="../customXml/item15.xml"/><Relationship Id="rId172" Type="http://schemas.openxmlformats.org/officeDocument/2006/relationships/customXml" Target="../customXml/item10.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167" Type="http://schemas.openxmlformats.org/officeDocument/2006/relationships/customXml" Target="../customXml/item5.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162" Type="http://schemas.openxmlformats.org/officeDocument/2006/relationships/calcChain" Target="calcChain.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theme" Target="theme/theme1.xml"/><Relationship Id="rId178" Type="http://schemas.openxmlformats.org/officeDocument/2006/relationships/customXml" Target="../customXml/item16.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worksheet" Target="worksheets/sheet152.xml"/><Relationship Id="rId173" Type="http://schemas.openxmlformats.org/officeDocument/2006/relationships/customXml" Target="../customXml/item11.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customXml" Target="../customXml/item6.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customXml" Target="../customXml/item1.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connections" Target="connections.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customXml" Target="../customXml/item12.xml"/><Relationship Id="rId179" Type="http://schemas.openxmlformats.org/officeDocument/2006/relationships/customXml" Target="../customXml/item17.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customXml" Target="../customXml/item2.xml"/><Relationship Id="rId169" Type="http://schemas.openxmlformats.org/officeDocument/2006/relationships/customXml" Target="../customXml/item7.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customXml" Target="../customXml/item18.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customXml" Target="../customXml/item13.xml"/><Relationship Id="rId16" Type="http://schemas.openxmlformats.org/officeDocument/2006/relationships/worksheet" Target="worksheets/sheet16.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customXml" Target="../customXml/item3.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80" Type="http://schemas.openxmlformats.org/officeDocument/2006/relationships/worksheet" Target="worksheets/sheet80.xml"/><Relationship Id="rId155" Type="http://schemas.openxmlformats.org/officeDocument/2006/relationships/externalLink" Target="externalLinks/externalLink1.xml"/><Relationship Id="rId176" Type="http://schemas.openxmlformats.org/officeDocument/2006/relationships/customXml" Target="../customXml/item14.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24" Type="http://schemas.openxmlformats.org/officeDocument/2006/relationships/worksheet" Target="worksheets/sheet124.xml"/><Relationship Id="rId70" Type="http://schemas.openxmlformats.org/officeDocument/2006/relationships/worksheet" Target="worksheets/sheet70.xml"/><Relationship Id="rId91" Type="http://schemas.openxmlformats.org/officeDocument/2006/relationships/worksheet" Target="worksheets/sheet91.xml"/><Relationship Id="rId145" Type="http://schemas.openxmlformats.org/officeDocument/2006/relationships/worksheet" Target="worksheets/sheet145.xml"/><Relationship Id="rId166" Type="http://schemas.openxmlformats.org/officeDocument/2006/relationships/customXml" Target="../customXml/item4.xml"/><Relationship Id="rId1" Type="http://schemas.openxmlformats.org/officeDocument/2006/relationships/worksheet" Target="worksheets/sheet1.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100.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01.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02.xml.rels><?xml version="1.0" encoding="UTF-8" standalone="yes"?>
<Relationships xmlns="http://schemas.openxmlformats.org/package/2006/relationships"><Relationship Id="rId1" Type="http://schemas.openxmlformats.org/officeDocument/2006/relationships/chartUserShapes" Target="../drawings/drawing213.xml"/></Relationships>
</file>

<file path=xl/charts/_rels/chart103.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40.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43.xml"/></Relationships>
</file>

<file path=xl/charts/_rels/chart18.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0.xml.rels><?xml version="1.0" encoding="UTF-8" standalone="yes"?>
<Relationships xmlns="http://schemas.openxmlformats.org/package/2006/relationships"><Relationship Id="rId1" Type="http://schemas.openxmlformats.org/officeDocument/2006/relationships/chartUserShapes" Target="../drawings/drawing50.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52.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5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59.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61.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63.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65.xml"/></Relationships>
</file>

<file path=xl/charts/_rels/chart27.xml.rels><?xml version="1.0" encoding="UTF-8" standalone="yes"?>
<Relationships xmlns="http://schemas.openxmlformats.org/package/2006/relationships"><Relationship Id="rId3" Type="http://schemas.openxmlformats.org/officeDocument/2006/relationships/chartUserShapes" Target="../drawings/drawing67.xml"/><Relationship Id="rId2" Type="http://schemas.microsoft.com/office/2011/relationships/chartColorStyle" Target="colors3.xml"/><Relationship Id="rId1" Type="http://schemas.microsoft.com/office/2011/relationships/chartStyle" Target="style3.xml"/></Relationships>
</file>

<file path=xl/charts/_rels/chart29.xml.rels><?xml version="1.0" encoding="UTF-8" standalone="yes"?>
<Relationships xmlns="http://schemas.openxmlformats.org/package/2006/relationships"><Relationship Id="rId1" Type="http://schemas.openxmlformats.org/officeDocument/2006/relationships/chartUserShapes" Target="../drawings/drawing70.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30.xml.rels><?xml version="1.0" encoding="UTF-8" standalone="yes"?>
<Relationships xmlns="http://schemas.openxmlformats.org/package/2006/relationships"><Relationship Id="rId1" Type="http://schemas.openxmlformats.org/officeDocument/2006/relationships/chartUserShapes" Target="../drawings/drawing72.xml"/></Relationships>
</file>

<file path=xl/charts/_rels/chart33.xml.rels><?xml version="1.0" encoding="UTF-8" standalone="yes"?>
<Relationships xmlns="http://schemas.openxmlformats.org/package/2006/relationships"><Relationship Id="rId1" Type="http://schemas.openxmlformats.org/officeDocument/2006/relationships/chartUserShapes" Target="../drawings/drawing75.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76.xml"/></Relationships>
</file>

<file path=xl/charts/_rels/chart35.xml.rels><?xml version="1.0" encoding="UTF-8" standalone="yes"?>
<Relationships xmlns="http://schemas.openxmlformats.org/package/2006/relationships"><Relationship Id="rId1" Type="http://schemas.openxmlformats.org/officeDocument/2006/relationships/chartUserShapes" Target="../drawings/drawing78.xml"/></Relationships>
</file>

<file path=xl/charts/_rels/chart37.xml.rels><?xml version="1.0" encoding="UTF-8" standalone="yes"?>
<Relationships xmlns="http://schemas.openxmlformats.org/package/2006/relationships"><Relationship Id="rId1" Type="http://schemas.openxmlformats.org/officeDocument/2006/relationships/chartUserShapes" Target="../drawings/drawing84.xml"/></Relationships>
</file>

<file path=xl/charts/_rels/chart38.xml.rels><?xml version="1.0" encoding="UTF-8" standalone="yes"?>
<Relationships xmlns="http://schemas.openxmlformats.org/package/2006/relationships"><Relationship Id="rId1" Type="http://schemas.openxmlformats.org/officeDocument/2006/relationships/chartUserShapes" Target="../drawings/drawing86.xml"/></Relationships>
</file>

<file path=xl/charts/_rels/chart39.xml.rels><?xml version="1.0" encoding="UTF-8" standalone="yes"?>
<Relationships xmlns="http://schemas.openxmlformats.org/package/2006/relationships"><Relationship Id="rId1" Type="http://schemas.openxmlformats.org/officeDocument/2006/relationships/chartUserShapes" Target="../drawings/drawing88.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40.xml.rels><?xml version="1.0" encoding="UTF-8" standalone="yes"?>
<Relationships xmlns="http://schemas.openxmlformats.org/package/2006/relationships"><Relationship Id="rId1" Type="http://schemas.openxmlformats.org/officeDocument/2006/relationships/chartUserShapes" Target="../drawings/drawing94.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96.xml"/></Relationships>
</file>

<file path=xl/charts/_rels/chart4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102.xml"/><Relationship Id="rId2" Type="http://schemas.microsoft.com/office/2011/relationships/chartColorStyle" Target="colors5.xml"/><Relationship Id="rId1" Type="http://schemas.microsoft.com/office/2011/relationships/chartStyle" Target="style5.xml"/></Relationships>
</file>

<file path=xl/charts/_rels/chart46.xml.rels><?xml version="1.0" encoding="UTF-8" standalone="yes"?>
<Relationships xmlns="http://schemas.openxmlformats.org/package/2006/relationships"><Relationship Id="rId1" Type="http://schemas.openxmlformats.org/officeDocument/2006/relationships/chartUserShapes" Target="../drawings/drawing104.xml"/></Relationships>
</file>

<file path=xl/charts/_rels/chart47.xml.rels><?xml version="1.0" encoding="UTF-8" standalone="yes"?>
<Relationships xmlns="http://schemas.openxmlformats.org/package/2006/relationships"><Relationship Id="rId2" Type="http://schemas.openxmlformats.org/officeDocument/2006/relationships/chartUserShapes" Target="../drawings/drawing106.xml"/><Relationship Id="rId1" Type="http://schemas.openxmlformats.org/officeDocument/2006/relationships/image" Target="../media/image14.png"/></Relationships>
</file>

<file path=xl/charts/_rels/chart4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50.xml.rels><?xml version="1.0" encoding="UTF-8" standalone="yes"?>
<Relationships xmlns="http://schemas.openxmlformats.org/package/2006/relationships"><Relationship Id="rId1" Type="http://schemas.openxmlformats.org/officeDocument/2006/relationships/chartUserShapes" Target="../drawings/drawing110.xml"/></Relationships>
</file>

<file path=xl/charts/_rels/chart51.xml.rels><?xml version="1.0" encoding="UTF-8" standalone="yes"?>
<Relationships xmlns="http://schemas.openxmlformats.org/package/2006/relationships"><Relationship Id="rId1" Type="http://schemas.openxmlformats.org/officeDocument/2006/relationships/chartUserShapes" Target="../drawings/drawing112.xml"/></Relationships>
</file>

<file path=xl/charts/_rels/chart52.xml.rels><?xml version="1.0" encoding="UTF-8" standalone="yes"?>
<Relationships xmlns="http://schemas.openxmlformats.org/package/2006/relationships"><Relationship Id="rId3" Type="http://schemas.openxmlformats.org/officeDocument/2006/relationships/chartUserShapes" Target="../drawings/drawing114.xml"/><Relationship Id="rId2" Type="http://schemas.microsoft.com/office/2011/relationships/chartColorStyle" Target="colors7.xml"/><Relationship Id="rId1" Type="http://schemas.microsoft.com/office/2011/relationships/chartStyle" Target="style7.xml"/></Relationships>
</file>

<file path=xl/charts/_rels/chart53.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54.xml.rels><?xml version="1.0" encoding="UTF-8" standalone="yes"?>
<Relationships xmlns="http://schemas.openxmlformats.org/package/2006/relationships"><Relationship Id="rId1" Type="http://schemas.openxmlformats.org/officeDocument/2006/relationships/chartUserShapes" Target="../drawings/drawing118.xml"/></Relationships>
</file>

<file path=xl/charts/_rels/chart55.xml.rels><?xml version="1.0" encoding="UTF-8" standalone="yes"?>
<Relationships xmlns="http://schemas.openxmlformats.org/package/2006/relationships"><Relationship Id="rId1" Type="http://schemas.openxmlformats.org/officeDocument/2006/relationships/chartUserShapes" Target="../drawings/drawing120.xml"/></Relationships>
</file>

<file path=xl/charts/_rels/chart56.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57.xml.rels><?xml version="1.0" encoding="UTF-8" standalone="yes"?>
<Relationships xmlns="http://schemas.openxmlformats.org/package/2006/relationships"><Relationship Id="rId1" Type="http://schemas.openxmlformats.org/officeDocument/2006/relationships/chartUserShapes" Target="../drawings/drawing123.xml"/></Relationships>
</file>

<file path=xl/charts/_rels/chart58.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59.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60.xml.rels><?xml version="1.0" encoding="UTF-8" standalone="yes"?>
<Relationships xmlns="http://schemas.openxmlformats.org/package/2006/relationships"><Relationship Id="rId1" Type="http://schemas.openxmlformats.org/officeDocument/2006/relationships/chartUserShapes" Target="../drawings/drawing127.xml"/></Relationships>
</file>

<file path=xl/charts/_rels/chart61.xml.rels><?xml version="1.0" encoding="UTF-8" standalone="yes"?>
<Relationships xmlns="http://schemas.openxmlformats.org/package/2006/relationships"><Relationship Id="rId1" Type="http://schemas.openxmlformats.org/officeDocument/2006/relationships/chartUserShapes" Target="../drawings/drawing129.xml"/></Relationships>
</file>

<file path=xl/charts/_rels/chart62.xml.rels><?xml version="1.0" encoding="UTF-8" standalone="yes"?>
<Relationships xmlns="http://schemas.openxmlformats.org/package/2006/relationships"><Relationship Id="rId1" Type="http://schemas.openxmlformats.org/officeDocument/2006/relationships/chartUserShapes" Target="../drawings/drawing132.xml"/></Relationships>
</file>

<file path=xl/charts/_rels/chart63.xml.rels><?xml version="1.0" encoding="UTF-8" standalone="yes"?>
<Relationships xmlns="http://schemas.openxmlformats.org/package/2006/relationships"><Relationship Id="rId1" Type="http://schemas.openxmlformats.org/officeDocument/2006/relationships/chartUserShapes" Target="../drawings/drawing134.xml"/></Relationships>
</file>

<file path=xl/charts/_rels/chart67.xml.rels><?xml version="1.0" encoding="UTF-8" standalone="yes"?>
<Relationships xmlns="http://schemas.openxmlformats.org/package/2006/relationships"><Relationship Id="rId1" Type="http://schemas.openxmlformats.org/officeDocument/2006/relationships/chartUserShapes" Target="../drawings/drawing146.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72.xml.rels><?xml version="1.0" encoding="UTF-8" standalone="yes"?>
<Relationships xmlns="http://schemas.openxmlformats.org/package/2006/relationships"><Relationship Id="rId1" Type="http://schemas.openxmlformats.org/officeDocument/2006/relationships/chartUserShapes" Target="../drawings/drawing156.xml"/></Relationships>
</file>

<file path=xl/charts/_rels/chart73.xml.rels><?xml version="1.0" encoding="UTF-8" standalone="yes"?>
<Relationships xmlns="http://schemas.openxmlformats.org/package/2006/relationships"><Relationship Id="rId1" Type="http://schemas.openxmlformats.org/officeDocument/2006/relationships/chartUserShapes" Target="../drawings/drawing158.xml"/></Relationships>
</file>

<file path=xl/charts/_rels/chart74.xml.rels><?xml version="1.0" encoding="UTF-8" standalone="yes"?>
<Relationships xmlns="http://schemas.openxmlformats.org/package/2006/relationships"><Relationship Id="rId1" Type="http://schemas.openxmlformats.org/officeDocument/2006/relationships/chartUserShapes" Target="../drawings/drawing160.xml"/></Relationships>
</file>

<file path=xl/charts/_rels/chart75.xml.rels><?xml version="1.0" encoding="UTF-8" standalone="yes"?>
<Relationships xmlns="http://schemas.openxmlformats.org/package/2006/relationships"><Relationship Id="rId1" Type="http://schemas.openxmlformats.org/officeDocument/2006/relationships/chartUserShapes" Target="../drawings/drawing162.xml"/></Relationships>
</file>

<file path=xl/charts/_rels/chart76.xml.rels><?xml version="1.0" encoding="UTF-8" standalone="yes"?>
<Relationships xmlns="http://schemas.openxmlformats.org/package/2006/relationships"><Relationship Id="rId1" Type="http://schemas.openxmlformats.org/officeDocument/2006/relationships/chartUserShapes" Target="../drawings/drawing164.xml"/></Relationships>
</file>

<file path=xl/charts/_rels/chart77.xml.rels><?xml version="1.0" encoding="UTF-8" standalone="yes"?>
<Relationships xmlns="http://schemas.openxmlformats.org/package/2006/relationships"><Relationship Id="rId1" Type="http://schemas.openxmlformats.org/officeDocument/2006/relationships/chartUserShapes" Target="../drawings/drawing166.xml"/></Relationships>
</file>

<file path=xl/charts/_rels/chart78.xml.rels><?xml version="1.0" encoding="UTF-8" standalone="yes"?>
<Relationships xmlns="http://schemas.openxmlformats.org/package/2006/relationships"><Relationship Id="rId3" Type="http://schemas.openxmlformats.org/officeDocument/2006/relationships/chartUserShapes" Target="../drawings/drawing168.xml"/><Relationship Id="rId2" Type="http://schemas.microsoft.com/office/2011/relationships/chartColorStyle" Target="colors12.xml"/><Relationship Id="rId1" Type="http://schemas.microsoft.com/office/2011/relationships/chartStyle" Target="style12.xml"/></Relationships>
</file>

<file path=xl/charts/_rels/chart79.xml.rels><?xml version="1.0" encoding="UTF-8" standalone="yes"?>
<Relationships xmlns="http://schemas.openxmlformats.org/package/2006/relationships"><Relationship Id="rId1" Type="http://schemas.openxmlformats.org/officeDocument/2006/relationships/chartUserShapes" Target="../drawings/drawing170.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80.xml.rels><?xml version="1.0" encoding="UTF-8" standalone="yes"?>
<Relationships xmlns="http://schemas.openxmlformats.org/package/2006/relationships"><Relationship Id="rId1" Type="http://schemas.openxmlformats.org/officeDocument/2006/relationships/chartUserShapes" Target="../drawings/drawing172.xml"/></Relationships>
</file>

<file path=xl/charts/_rels/chart81.xml.rels><?xml version="1.0" encoding="UTF-8" standalone="yes"?>
<Relationships xmlns="http://schemas.openxmlformats.org/package/2006/relationships"><Relationship Id="rId1" Type="http://schemas.openxmlformats.org/officeDocument/2006/relationships/chartUserShapes" Target="../drawings/drawing174.xml"/></Relationships>
</file>

<file path=xl/charts/_rels/chart82.xml.rels><?xml version="1.0" encoding="UTF-8" standalone="yes"?>
<Relationships xmlns="http://schemas.openxmlformats.org/package/2006/relationships"><Relationship Id="rId1" Type="http://schemas.openxmlformats.org/officeDocument/2006/relationships/chartUserShapes" Target="../drawings/drawing176.xml"/></Relationships>
</file>

<file path=xl/charts/_rels/chart83.xml.rels><?xml version="1.0" encoding="UTF-8" standalone="yes"?>
<Relationships xmlns="http://schemas.openxmlformats.org/package/2006/relationships"><Relationship Id="rId1" Type="http://schemas.openxmlformats.org/officeDocument/2006/relationships/chartUserShapes" Target="../drawings/drawing178.xml"/></Relationships>
</file>

<file path=xl/charts/_rels/chart84.xml.rels><?xml version="1.0" encoding="UTF-8" standalone="yes"?>
<Relationships xmlns="http://schemas.openxmlformats.org/package/2006/relationships"><Relationship Id="rId1" Type="http://schemas.openxmlformats.org/officeDocument/2006/relationships/chartUserShapes" Target="../drawings/drawing180.xml"/></Relationships>
</file>

<file path=xl/charts/_rels/chart85.xml.rels><?xml version="1.0" encoding="UTF-8" standalone="yes"?>
<Relationships xmlns="http://schemas.openxmlformats.org/package/2006/relationships"><Relationship Id="rId1" Type="http://schemas.openxmlformats.org/officeDocument/2006/relationships/chartUserShapes" Target="../drawings/drawing182.xml"/></Relationships>
</file>

<file path=xl/charts/_rels/chart86.xml.rels><?xml version="1.0" encoding="UTF-8" standalone="yes"?>
<Relationships xmlns="http://schemas.openxmlformats.org/package/2006/relationships"><Relationship Id="rId1" Type="http://schemas.openxmlformats.org/officeDocument/2006/relationships/chartUserShapes" Target="../drawings/drawing184.xml"/></Relationships>
</file>

<file path=xl/charts/_rels/chart87.xml.rels><?xml version="1.0" encoding="UTF-8" standalone="yes"?>
<Relationships xmlns="http://schemas.openxmlformats.org/package/2006/relationships"><Relationship Id="rId1" Type="http://schemas.openxmlformats.org/officeDocument/2006/relationships/chartUserShapes" Target="../drawings/drawing186.xml"/></Relationships>
</file>

<file path=xl/charts/_rels/chart88.xml.rels><?xml version="1.0" encoding="UTF-8" standalone="yes"?>
<Relationships xmlns="http://schemas.openxmlformats.org/package/2006/relationships"><Relationship Id="rId1" Type="http://schemas.openxmlformats.org/officeDocument/2006/relationships/chartUserShapes" Target="../drawings/drawing188.xml"/></Relationships>
</file>

<file path=xl/charts/_rels/chart89.xml.rels><?xml version="1.0" encoding="UTF-8" standalone="yes"?>
<Relationships xmlns="http://schemas.openxmlformats.org/package/2006/relationships"><Relationship Id="rId1" Type="http://schemas.openxmlformats.org/officeDocument/2006/relationships/chartUserShapes" Target="../drawings/drawing190.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31.xml"/></Relationships>
</file>

<file path=xl/charts/_rels/chart90.xml.rels><?xml version="1.0" encoding="UTF-8" standalone="yes"?>
<Relationships xmlns="http://schemas.openxmlformats.org/package/2006/relationships"><Relationship Id="rId1" Type="http://schemas.openxmlformats.org/officeDocument/2006/relationships/chartUserShapes" Target="../drawings/drawing192.xml"/></Relationships>
</file>

<file path=xl/charts/_rels/chart92.xml.rels><?xml version="1.0" encoding="UTF-8" standalone="yes"?>
<Relationships xmlns="http://schemas.openxmlformats.org/package/2006/relationships"><Relationship Id="rId1" Type="http://schemas.openxmlformats.org/officeDocument/2006/relationships/chartUserShapes" Target="../drawings/drawing195.xml"/></Relationships>
</file>

<file path=xl/charts/_rels/chart96.xml.rels><?xml version="1.0" encoding="UTF-8" standalone="yes"?>
<Relationships xmlns="http://schemas.openxmlformats.org/package/2006/relationships"><Relationship Id="rId1" Type="http://schemas.openxmlformats.org/officeDocument/2006/relationships/chartUserShapes" Target="../drawings/drawing201.xml"/></Relationships>
</file>

<file path=xl/charts/_rels/chart98.xml.rels><?xml version="1.0" encoding="UTF-8" standalone="yes"?>
<Relationships xmlns="http://schemas.openxmlformats.org/package/2006/relationships"><Relationship Id="rId1" Type="http://schemas.openxmlformats.org/officeDocument/2006/relationships/chartUserShapes" Target="../drawings/drawing204.xml"/></Relationships>
</file>

<file path=xl/charts/_rels/chart99.xml.rels><?xml version="1.0" encoding="UTF-8" standalone="yes"?>
<Relationships xmlns="http://schemas.openxmlformats.org/package/2006/relationships"><Relationship Id="rId3" Type="http://schemas.openxmlformats.org/officeDocument/2006/relationships/chartUserShapes" Target="../drawings/drawing208.xml"/><Relationship Id="rId2" Type="http://schemas.microsoft.com/office/2011/relationships/chartColorStyle" Target="colors13.xml"/><Relationship Id="rId1" Type="http://schemas.microsoft.com/office/2011/relationships/chartStyle" Target="style1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000"/>
            </a:pPr>
            <a:r>
              <a:rPr lang="en-US" sz="2000"/>
              <a:t>Empresas y Empleados Afiliados Activos al SDSS por Sector</a:t>
            </a:r>
          </a:p>
        </c:rich>
      </c:tx>
      <c:layout>
        <c:manualLayout>
          <c:xMode val="edge"/>
          <c:yMode val="edge"/>
          <c:x val="0.3240148088129825"/>
          <c:y val="1.5142455094165737E-2"/>
        </c:manualLayout>
      </c:layout>
      <c:overlay val="0"/>
    </c:title>
    <c:autoTitleDeleted val="0"/>
    <c:plotArea>
      <c:layout>
        <c:manualLayout>
          <c:layoutTarget val="inner"/>
          <c:xMode val="edge"/>
          <c:yMode val="edge"/>
          <c:x val="5.4202819005985468E-2"/>
          <c:y val="0.19722496340218537"/>
          <c:w val="0.89204211726036531"/>
          <c:h val="0.6653714616440084"/>
        </c:manualLayout>
      </c:layout>
      <c:barChart>
        <c:barDir val="col"/>
        <c:grouping val="clustered"/>
        <c:varyColors val="0"/>
        <c:ser>
          <c:idx val="1"/>
          <c:order val="0"/>
          <c:tx>
            <c:strRef>
              <c:f>'II.3. Empl x sector '!$I$3</c:f>
              <c:strCache>
                <c:ptCount val="1"/>
                <c:pt idx="0">
                  <c:v>Total  Empleados</c:v>
                </c:pt>
              </c:strCache>
            </c:strRef>
          </c:tx>
          <c:spPr>
            <a:solidFill>
              <a:schemeClr val="accent3">
                <a:lumMod val="50000"/>
              </a:schemeClr>
            </a:solidFill>
          </c:spPr>
          <c:invertIfNegative val="0"/>
          <c:dLbls>
            <c:dLbl>
              <c:idx val="3"/>
              <c:layout>
                <c:manualLayout>
                  <c:x val="-1.0451660698933001E-3"/>
                  <c:y val="6.378131813384864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F9A-4C59-AB48-BCFC739A413A}"/>
                </c:ext>
              </c:extLst>
            </c:dLbl>
            <c:dLbl>
              <c:idx val="5"/>
              <c:layout>
                <c:manualLayout>
                  <c:x val="-4.1806642795732766E-3"/>
                  <c:y val="6.378131813384903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F9A-4C59-AB48-BCFC739A413A}"/>
                </c:ext>
              </c:extLst>
            </c:dLbl>
            <c:dLbl>
              <c:idx val="6"/>
              <c:layout>
                <c:manualLayout>
                  <c:x val="-3.1354982096799002E-3"/>
                  <c:y val="8.504175751179831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F9A-4C59-AB48-BCFC739A413A}"/>
                </c:ext>
              </c:extLst>
            </c:dLbl>
            <c:dLbl>
              <c:idx val="7"/>
              <c:layout>
                <c:manualLayout>
                  <c:x val="1.0451660698933001E-3"/>
                  <c:y val="0"/>
                </c:manualLayout>
              </c:layout>
              <c:spPr/>
              <c:txPr>
                <a:bodyPr/>
                <a:lstStyle/>
                <a:p>
                  <a:pPr>
                    <a:defRPr sz="18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F9A-4C59-AB48-BCFC739A413A}"/>
                </c:ext>
              </c:extLst>
            </c:dLbl>
            <c:dLbl>
              <c:idx val="8"/>
              <c:spPr>
                <a:noFill/>
                <a:ln>
                  <a:noFill/>
                </a:ln>
                <a:effectLst/>
              </c:spPr>
              <c:txPr>
                <a:bodyPr/>
                <a:lstStyle/>
                <a:p>
                  <a:pPr>
                    <a:defRPr sz="1800" b="0"/>
                  </a:pPr>
                  <a:endParaRPr lang="en-US"/>
                </a:p>
              </c:txPr>
              <c:showLegendKey val="0"/>
              <c:showVal val="1"/>
              <c:showCatName val="0"/>
              <c:showSerName val="0"/>
              <c:showPercent val="0"/>
              <c:showBubbleSize val="0"/>
              <c:extLst>
                <c:ext xmlns:c16="http://schemas.microsoft.com/office/drawing/2014/chart" uri="{C3380CC4-5D6E-409C-BE32-E72D297353CC}">
                  <c16:uniqueId val="{00000004-5F9A-4C59-AB48-BCFC739A413A}"/>
                </c:ext>
              </c:extLst>
            </c:dLbl>
            <c:dLbl>
              <c:idx val="9"/>
              <c:layout>
                <c:manualLayout>
                  <c:x val="-8.0738183490045934E-4"/>
                  <c:y val="-1.490947716807277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F9A-4C59-AB48-BCFC739A413A}"/>
                </c:ext>
              </c:extLst>
            </c:dLbl>
            <c:spPr>
              <a:noFill/>
              <a:ln>
                <a:noFill/>
              </a:ln>
              <a:effectLst/>
            </c:spPr>
            <c:txPr>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'II.3. Empl x sector '!$A$4:$A$15</c:f>
              <c:strCache>
                <c:ptCount val="12"/>
                <c:pt idx="0">
                  <c:v>Dic.08</c:v>
                </c:pt>
                <c:pt idx="1">
                  <c:v>Dic.09</c:v>
                </c:pt>
                <c:pt idx="2">
                  <c:v>Dic.10</c:v>
                </c:pt>
                <c:pt idx="3">
                  <c:v>Dic.11</c:v>
                </c:pt>
                <c:pt idx="4">
                  <c:v>Dic.12</c:v>
                </c:pt>
                <c:pt idx="5">
                  <c:v>Dic.13</c:v>
                </c:pt>
                <c:pt idx="6">
                  <c:v>Dic.14</c:v>
                </c:pt>
                <c:pt idx="7">
                  <c:v>Dic.15</c:v>
                </c:pt>
                <c:pt idx="8">
                  <c:v>Dic.16</c:v>
                </c:pt>
                <c:pt idx="9">
                  <c:v>Dic.17</c:v>
                </c:pt>
                <c:pt idx="10">
                  <c:v>Dic.18</c:v>
                </c:pt>
                <c:pt idx="11">
                  <c:v>Ene.19</c:v>
                </c:pt>
              </c:strCache>
            </c:strRef>
          </c:cat>
          <c:val>
            <c:numRef>
              <c:f>'II.3. Empl x sector '!$I$4:$I$15</c:f>
              <c:numCache>
                <c:formatCode>#,##0</c:formatCode>
                <c:ptCount val="12"/>
                <c:pt idx="0">
                  <c:v>1188229</c:v>
                </c:pt>
                <c:pt idx="1">
                  <c:v>1227725</c:v>
                </c:pt>
                <c:pt idx="2">
                  <c:v>1299087</c:v>
                </c:pt>
                <c:pt idx="3">
                  <c:v>1363921</c:v>
                </c:pt>
                <c:pt idx="4">
                  <c:v>1427902</c:v>
                </c:pt>
                <c:pt idx="5">
                  <c:v>1526658</c:v>
                </c:pt>
                <c:pt idx="6">
                  <c:v>1651202</c:v>
                </c:pt>
                <c:pt idx="7">
                  <c:v>1759458</c:v>
                </c:pt>
                <c:pt idx="8">
                  <c:v>1888238</c:v>
                </c:pt>
                <c:pt idx="9">
                  <c:v>2050322</c:v>
                </c:pt>
                <c:pt idx="10">
                  <c:v>2173990</c:v>
                </c:pt>
                <c:pt idx="11">
                  <c:v>2188548</c:v>
                </c:pt>
              </c:numCache>
            </c:numRef>
          </c:val>
          <c:extLst>
            <c:ext xmlns:c16="http://schemas.microsoft.com/office/drawing/2014/chart" uri="{C3380CC4-5D6E-409C-BE32-E72D297353CC}">
              <c16:uniqueId val="{00000006-5F9A-4C59-AB48-BCFC739A413A}"/>
            </c:ext>
          </c:extLst>
        </c:ser>
        <c:ser>
          <c:idx val="0"/>
          <c:order val="1"/>
          <c:tx>
            <c:strRef>
              <c:f>'II.3. Empl x sector '!$E$3</c:f>
              <c:strCache>
                <c:ptCount val="1"/>
                <c:pt idx="0">
                  <c:v>Total Empresas</c:v>
                </c:pt>
              </c:strCache>
            </c:strRef>
          </c:tx>
          <c:spPr>
            <a:solidFill>
              <a:schemeClr val="accent3">
                <a:lumMod val="75000"/>
              </a:schemeClr>
            </a:solidFill>
          </c:spPr>
          <c:invertIfNegative val="0"/>
          <c:dLbls>
            <c:dLbl>
              <c:idx val="0"/>
              <c:layout>
                <c:manualLayout>
                  <c:x val="-8.0859457785168159E-4"/>
                  <c:y val="3.237633757318796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F9A-4C59-AB48-BCFC739A413A}"/>
                </c:ext>
              </c:extLst>
            </c:dLbl>
            <c:dLbl>
              <c:idx val="1"/>
              <c:layout>
                <c:manualLayout>
                  <c:x val="-8.5319769811385306E-4"/>
                  <c:y val="2.11254362435464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F9A-4C59-AB48-BCFC739A413A}"/>
                </c:ext>
              </c:extLst>
            </c:dLbl>
            <c:dLbl>
              <c:idx val="2"/>
              <c:layout>
                <c:manualLayout>
                  <c:x val="-4.1658923069398937E-3"/>
                  <c:y val="-1.465201465201465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F9A-4C59-AB48-BCFC739A413A}"/>
                </c:ext>
              </c:extLst>
            </c:dLbl>
            <c:dLbl>
              <c:idx val="3"/>
              <c:layout>
                <c:manualLayout>
                  <c:x val="5.3119447025637455E-4"/>
                  <c:y val="4.395604395604395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5F9A-4C59-AB48-BCFC739A413A}"/>
                </c:ext>
              </c:extLst>
            </c:dLbl>
            <c:dLbl>
              <c:idx val="4"/>
              <c:layout>
                <c:manualLayout>
                  <c:x val="1.1739619504083122E-3"/>
                  <c:y val="1.294568948112147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5F9A-4C59-AB48-BCFC739A413A}"/>
                </c:ext>
              </c:extLst>
            </c:dLbl>
            <c:dLbl>
              <c:idx val="5"/>
              <c:layout>
                <c:manualLayout>
                  <c:x val="-4.8235274938458777E-4"/>
                  <c:y val="2.930402930402930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5F9A-4C59-AB48-BCFC739A413A}"/>
                </c:ext>
              </c:extLst>
            </c:dLbl>
            <c:dLbl>
              <c:idx val="6"/>
              <c:layout>
                <c:manualLayout>
                  <c:x val="-2.6949674768915969E-3"/>
                  <c:y val="5.04283118456346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5F9A-4C59-AB48-BCFC739A413A}"/>
                </c:ext>
              </c:extLst>
            </c:dLbl>
            <c:dLbl>
              <c:idx val="7"/>
              <c:layout>
                <c:manualLayout>
                  <c:x val="-5.3290295234834778E-3"/>
                  <c:y val="-1.5061578841107474E-3"/>
                </c:manualLayout>
              </c:layout>
              <c:spPr/>
              <c:txPr>
                <a:bodyPr/>
                <a:lstStyle/>
                <a:p>
                  <a:pPr>
                    <a:defRPr sz="1800" b="0">
                      <a:solidFill>
                        <a:schemeClr val="bg1"/>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5F9A-4C59-AB48-BCFC739A413A}"/>
                </c:ext>
              </c:extLst>
            </c:dLbl>
            <c:dLbl>
              <c:idx val="8"/>
              <c:layout>
                <c:manualLayout>
                  <c:x val="-2.1796188519914487E-3"/>
                  <c:y val="-3.6514666435926281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5F9A-4C59-AB48-BCFC739A413A}"/>
                </c:ext>
              </c:extLst>
            </c:dLbl>
            <c:spPr>
              <a:noFill/>
              <a:ln>
                <a:noFill/>
              </a:ln>
              <a:effectLst/>
            </c:spPr>
            <c:txPr>
              <a:bodyPr/>
              <a:lstStyle/>
              <a:p>
                <a:pPr>
                  <a:defRPr sz="1800">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'II.3. Empl x sector '!$A$4:$A$15</c:f>
              <c:strCache>
                <c:ptCount val="12"/>
                <c:pt idx="0">
                  <c:v>Dic.08</c:v>
                </c:pt>
                <c:pt idx="1">
                  <c:v>Dic.09</c:v>
                </c:pt>
                <c:pt idx="2">
                  <c:v>Dic.10</c:v>
                </c:pt>
                <c:pt idx="3">
                  <c:v>Dic.11</c:v>
                </c:pt>
                <c:pt idx="4">
                  <c:v>Dic.12</c:v>
                </c:pt>
                <c:pt idx="5">
                  <c:v>Dic.13</c:v>
                </c:pt>
                <c:pt idx="6">
                  <c:v>Dic.14</c:v>
                </c:pt>
                <c:pt idx="7">
                  <c:v>Dic.15</c:v>
                </c:pt>
                <c:pt idx="8">
                  <c:v>Dic.16</c:v>
                </c:pt>
                <c:pt idx="9">
                  <c:v>Dic.17</c:v>
                </c:pt>
                <c:pt idx="10">
                  <c:v>Dic.18</c:v>
                </c:pt>
                <c:pt idx="11">
                  <c:v>Ene.19</c:v>
                </c:pt>
              </c:strCache>
            </c:strRef>
          </c:cat>
          <c:val>
            <c:numRef>
              <c:f>'II.3. Empl x sector '!$E$4:$E$15</c:f>
              <c:numCache>
                <c:formatCode>#,##0</c:formatCode>
                <c:ptCount val="12"/>
                <c:pt idx="0">
                  <c:v>41757</c:v>
                </c:pt>
                <c:pt idx="1">
                  <c:v>41671</c:v>
                </c:pt>
                <c:pt idx="2">
                  <c:v>44179</c:v>
                </c:pt>
                <c:pt idx="3">
                  <c:v>47222</c:v>
                </c:pt>
                <c:pt idx="4">
                  <c:v>51351</c:v>
                </c:pt>
                <c:pt idx="5">
                  <c:v>59335</c:v>
                </c:pt>
                <c:pt idx="6">
                  <c:v>65666</c:v>
                </c:pt>
                <c:pt idx="7">
                  <c:v>70019</c:v>
                </c:pt>
                <c:pt idx="8">
                  <c:v>74822</c:v>
                </c:pt>
                <c:pt idx="9">
                  <c:v>79602</c:v>
                </c:pt>
                <c:pt idx="10">
                  <c:v>85513</c:v>
                </c:pt>
                <c:pt idx="11">
                  <c:v>85964</c:v>
                </c:pt>
              </c:numCache>
            </c:numRef>
          </c:val>
          <c:extLst>
            <c:ext xmlns:c16="http://schemas.microsoft.com/office/drawing/2014/chart" uri="{C3380CC4-5D6E-409C-BE32-E72D297353CC}">
              <c16:uniqueId val="{00000010-5F9A-4C59-AB48-BCFC739A413A}"/>
            </c:ext>
          </c:extLst>
        </c:ser>
        <c:dLbls>
          <c:showLegendKey val="0"/>
          <c:showVal val="0"/>
          <c:showCatName val="0"/>
          <c:showSerName val="0"/>
          <c:showPercent val="0"/>
          <c:showBubbleSize val="0"/>
        </c:dLbls>
        <c:gapWidth val="32"/>
        <c:overlap val="84"/>
        <c:axId val="398352360"/>
        <c:axId val="398352752"/>
      </c:barChart>
      <c:lineChart>
        <c:grouping val="standard"/>
        <c:varyColors val="0"/>
        <c:ser>
          <c:idx val="2"/>
          <c:order val="2"/>
          <c:tx>
            <c:strRef>
              <c:f>'II.3. Empl x sector '!$J$3</c:f>
              <c:strCache>
                <c:ptCount val="1"/>
                <c:pt idx="0">
                  <c:v>Relación Promedio Empleados / Empresas</c:v>
                </c:pt>
              </c:strCache>
            </c:strRef>
          </c:tx>
          <c:spPr>
            <a:ln>
              <a:noFill/>
            </a:ln>
          </c:spPr>
          <c:marker>
            <c:symbol val="circle"/>
            <c:size val="17"/>
            <c:spPr>
              <a:gradFill>
                <a:gsLst>
                  <a:gs pos="0">
                    <a:srgbClr val="FFF200"/>
                  </a:gs>
                  <a:gs pos="45000">
                    <a:srgbClr val="FF7A00"/>
                  </a:gs>
                  <a:gs pos="70000">
                    <a:srgbClr val="FF0300"/>
                  </a:gs>
                  <a:gs pos="100000">
                    <a:srgbClr val="4D0808"/>
                  </a:gs>
                </a:gsLst>
                <a:lin ang="5400000" scaled="0"/>
              </a:gradFill>
              <a:ln>
                <a:noFill/>
              </a:ln>
            </c:spPr>
          </c:marker>
          <c:dLbls>
            <c:spPr>
              <a:noFill/>
              <a:ln>
                <a:noFill/>
              </a:ln>
              <a:effectLst/>
            </c:spPr>
            <c:txPr>
              <a:bodyPr/>
              <a:lstStyle/>
              <a:p>
                <a:pPr>
                  <a:defRPr sz="1800" b="1">
                    <a:solidFill>
                      <a:schemeClr val="bg1"/>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'II.3. Empl x sector '!$A$4:$A$15</c:f>
              <c:strCache>
                <c:ptCount val="12"/>
                <c:pt idx="0">
                  <c:v>Dic.08</c:v>
                </c:pt>
                <c:pt idx="1">
                  <c:v>Dic.09</c:v>
                </c:pt>
                <c:pt idx="2">
                  <c:v>Dic.10</c:v>
                </c:pt>
                <c:pt idx="3">
                  <c:v>Dic.11</c:v>
                </c:pt>
                <c:pt idx="4">
                  <c:v>Dic.12</c:v>
                </c:pt>
                <c:pt idx="5">
                  <c:v>Dic.13</c:v>
                </c:pt>
                <c:pt idx="6">
                  <c:v>Dic.14</c:v>
                </c:pt>
                <c:pt idx="7">
                  <c:v>Dic.15</c:v>
                </c:pt>
                <c:pt idx="8">
                  <c:v>Dic.16</c:v>
                </c:pt>
                <c:pt idx="9">
                  <c:v>Dic.17</c:v>
                </c:pt>
                <c:pt idx="10">
                  <c:v>Dic.18</c:v>
                </c:pt>
                <c:pt idx="11">
                  <c:v>Ene.19</c:v>
                </c:pt>
              </c:strCache>
            </c:strRef>
          </c:cat>
          <c:val>
            <c:numRef>
              <c:f>'II.3. Empl x sector '!$J$4:$J$15</c:f>
              <c:numCache>
                <c:formatCode>#,##0.0</c:formatCode>
                <c:ptCount val="12"/>
                <c:pt idx="0">
                  <c:v>28.455803817324043</c:v>
                </c:pt>
                <c:pt idx="1">
                  <c:v>29.462335917064625</c:v>
                </c:pt>
                <c:pt idx="2">
                  <c:v>29.405079336336268</c:v>
                </c:pt>
                <c:pt idx="3">
                  <c:v>28.883168861971114</c:v>
                </c:pt>
                <c:pt idx="4">
                  <c:v>27.806702887967127</c:v>
                </c:pt>
                <c:pt idx="5">
                  <c:v>25.729468273363107</c:v>
                </c:pt>
                <c:pt idx="6">
                  <c:v>25.145463405719855</c:v>
                </c:pt>
                <c:pt idx="7">
                  <c:v>25.128293748839599</c:v>
                </c:pt>
                <c:pt idx="8">
                  <c:v>25.236401058512204</c:v>
                </c:pt>
                <c:pt idx="9">
                  <c:v>25.236401058512204</c:v>
                </c:pt>
                <c:pt idx="10">
                  <c:v>25.422918152795482</c:v>
                </c:pt>
                <c:pt idx="11">
                  <c:v>25.458889767809779</c:v>
                </c:pt>
              </c:numCache>
            </c:numRef>
          </c:val>
          <c:smooth val="0"/>
          <c:extLst>
            <c:ext xmlns:c16="http://schemas.microsoft.com/office/drawing/2014/chart" uri="{C3380CC4-5D6E-409C-BE32-E72D297353CC}">
              <c16:uniqueId val="{00000011-5F9A-4C59-AB48-BCFC739A413A}"/>
            </c:ext>
          </c:extLst>
        </c:ser>
        <c:dLbls>
          <c:showLegendKey val="0"/>
          <c:showVal val="0"/>
          <c:showCatName val="0"/>
          <c:showSerName val="0"/>
          <c:showPercent val="0"/>
          <c:showBubbleSize val="0"/>
        </c:dLbls>
        <c:marker val="1"/>
        <c:smooth val="0"/>
        <c:axId val="398353536"/>
        <c:axId val="398353144"/>
      </c:lineChart>
      <c:catAx>
        <c:axId val="398352360"/>
        <c:scaling>
          <c:orientation val="minMax"/>
        </c:scaling>
        <c:delete val="0"/>
        <c:axPos val="b"/>
        <c:numFmt formatCode="General" sourceLinked="0"/>
        <c:majorTickMark val="none"/>
        <c:minorTickMark val="none"/>
        <c:tickLblPos val="nextTo"/>
        <c:txPr>
          <a:bodyPr/>
          <a:lstStyle/>
          <a:p>
            <a:pPr>
              <a:defRPr sz="1600"/>
            </a:pPr>
            <a:endParaRPr lang="en-US"/>
          </a:p>
        </c:txPr>
        <c:crossAx val="398352752"/>
        <c:crosses val="autoZero"/>
        <c:auto val="1"/>
        <c:lblAlgn val="ctr"/>
        <c:lblOffset val="100"/>
        <c:noMultiLvlLbl val="0"/>
      </c:catAx>
      <c:valAx>
        <c:axId val="398352752"/>
        <c:scaling>
          <c:orientation val="minMax"/>
          <c:max val="2200000"/>
          <c:min val="0"/>
        </c:scaling>
        <c:delete val="0"/>
        <c:axPos val="l"/>
        <c:numFmt formatCode="#,##0" sourceLinked="1"/>
        <c:majorTickMark val="none"/>
        <c:minorTickMark val="none"/>
        <c:tickLblPos val="nextTo"/>
        <c:crossAx val="398352360"/>
        <c:crosses val="autoZero"/>
        <c:crossBetween val="between"/>
      </c:valAx>
      <c:valAx>
        <c:axId val="398353144"/>
        <c:scaling>
          <c:orientation val="minMax"/>
          <c:max val="100"/>
        </c:scaling>
        <c:delete val="0"/>
        <c:axPos val="r"/>
        <c:numFmt formatCode="#,##0.0" sourceLinked="1"/>
        <c:majorTickMark val="out"/>
        <c:minorTickMark val="none"/>
        <c:tickLblPos val="nextTo"/>
        <c:crossAx val="398353536"/>
        <c:crosses val="max"/>
        <c:crossBetween val="between"/>
        <c:majorUnit val="9"/>
      </c:valAx>
      <c:catAx>
        <c:axId val="398353536"/>
        <c:scaling>
          <c:orientation val="minMax"/>
        </c:scaling>
        <c:delete val="1"/>
        <c:axPos val="b"/>
        <c:numFmt formatCode="General" sourceLinked="1"/>
        <c:majorTickMark val="out"/>
        <c:minorTickMark val="none"/>
        <c:tickLblPos val="nextTo"/>
        <c:crossAx val="398353144"/>
        <c:crosses val="autoZero"/>
        <c:auto val="1"/>
        <c:lblAlgn val="ctr"/>
        <c:lblOffset val="100"/>
        <c:noMultiLvlLbl val="0"/>
      </c:catAx>
    </c:plotArea>
    <c:legend>
      <c:legendPos val="t"/>
      <c:layout>
        <c:manualLayout>
          <c:xMode val="edge"/>
          <c:yMode val="edge"/>
          <c:x val="0.22596378770499348"/>
          <c:y val="6.0151718744970571E-2"/>
          <c:w val="0.5886228765144097"/>
          <c:h val="3.7303851438580067E-2"/>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pPr>
            <a:r>
              <a:rPr lang="en-US" sz="2400"/>
              <a:t>Afiliación Mensual por Tipo</a:t>
            </a:r>
          </a:p>
        </c:rich>
      </c:tx>
      <c:overlay val="0"/>
      <c:spPr>
        <a:ln>
          <a:noFill/>
        </a:ln>
      </c:spPr>
    </c:title>
    <c:autoTitleDeleted val="0"/>
    <c:plotArea>
      <c:layout>
        <c:manualLayout>
          <c:layoutTarget val="inner"/>
          <c:xMode val="edge"/>
          <c:yMode val="edge"/>
          <c:x val="5.379317585301837E-2"/>
          <c:y val="0.18954216048094213"/>
          <c:w val="0.89489200516760203"/>
          <c:h val="0.65853234409528494"/>
        </c:manualLayout>
      </c:layout>
      <c:barChart>
        <c:barDir val="col"/>
        <c:grouping val="clustered"/>
        <c:varyColors val="0"/>
        <c:ser>
          <c:idx val="0"/>
          <c:order val="0"/>
          <c:tx>
            <c:strRef>
              <c:f>'III.2.3. Afil. SFS RC Mensual'!$B$3</c:f>
              <c:strCache>
                <c:ptCount val="1"/>
                <c:pt idx="0">
                  <c:v>Afiliados Titulares RC</c:v>
                </c:pt>
              </c:strCache>
            </c:strRef>
          </c:tx>
          <c:spPr>
            <a:solidFill>
              <a:srgbClr val="0070C0"/>
            </a:solidFill>
          </c:spPr>
          <c:invertIfNegative val="0"/>
          <c:dLbls>
            <c:spPr>
              <a:noFill/>
              <a:ln>
                <a:noFill/>
              </a:ln>
              <a:effectLst/>
            </c:spPr>
            <c:txPr>
              <a:bodyPr rot="-5400000" vert="horz"/>
              <a:lstStyle/>
              <a:p>
                <a:pPr>
                  <a:defRPr sz="1600" b="1">
                    <a:solidFill>
                      <a:schemeClr val="tx2">
                        <a:lumMod val="60000"/>
                        <a:lumOff val="4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'III.2.3. Afil. SFS RC Mensual'!$A$4:$A$16</c:f>
              <c:strCache>
                <c:ptCount val="13"/>
                <c:pt idx="0">
                  <c:v>Ene.18</c:v>
                </c:pt>
                <c:pt idx="1">
                  <c:v>Feb.18</c:v>
                </c:pt>
                <c:pt idx="2">
                  <c:v>Mar.18</c:v>
                </c:pt>
                <c:pt idx="3">
                  <c:v>Abr.18</c:v>
                </c:pt>
                <c:pt idx="4">
                  <c:v>May.18</c:v>
                </c:pt>
                <c:pt idx="5">
                  <c:v>Jun.18</c:v>
                </c:pt>
                <c:pt idx="6">
                  <c:v>Jul.18</c:v>
                </c:pt>
                <c:pt idx="7">
                  <c:v>Ago.18</c:v>
                </c:pt>
                <c:pt idx="8">
                  <c:v>Sep.18</c:v>
                </c:pt>
                <c:pt idx="9">
                  <c:v>Oct.18</c:v>
                </c:pt>
                <c:pt idx="10">
                  <c:v>Nov.18</c:v>
                </c:pt>
                <c:pt idx="11">
                  <c:v>Dic.18</c:v>
                </c:pt>
                <c:pt idx="12">
                  <c:v>Ene.19</c:v>
                </c:pt>
              </c:strCache>
            </c:strRef>
          </c:cat>
          <c:val>
            <c:numRef>
              <c:f>'III.2.3. Afil. SFS RC Mensual'!$B$4:$B$16</c:f>
              <c:numCache>
                <c:formatCode>#,##0</c:formatCode>
                <c:ptCount val="13"/>
                <c:pt idx="0">
                  <c:v>1757392</c:v>
                </c:pt>
                <c:pt idx="1">
                  <c:v>1757543</c:v>
                </c:pt>
                <c:pt idx="2">
                  <c:v>1762821</c:v>
                </c:pt>
                <c:pt idx="3">
                  <c:v>1792641</c:v>
                </c:pt>
                <c:pt idx="4">
                  <c:v>1794351</c:v>
                </c:pt>
                <c:pt idx="5">
                  <c:v>1810133</c:v>
                </c:pt>
                <c:pt idx="6">
                  <c:v>1818444</c:v>
                </c:pt>
                <c:pt idx="7">
                  <c:v>1805061</c:v>
                </c:pt>
                <c:pt idx="8">
                  <c:v>1831317</c:v>
                </c:pt>
                <c:pt idx="9">
                  <c:v>1830176</c:v>
                </c:pt>
                <c:pt idx="10">
                  <c:v>1849764</c:v>
                </c:pt>
                <c:pt idx="11">
                  <c:v>1859359</c:v>
                </c:pt>
                <c:pt idx="12">
                  <c:v>1860590</c:v>
                </c:pt>
              </c:numCache>
            </c:numRef>
          </c:val>
          <c:extLst>
            <c:ext xmlns:c16="http://schemas.microsoft.com/office/drawing/2014/chart" uri="{C3380CC4-5D6E-409C-BE32-E72D297353CC}">
              <c16:uniqueId val="{00000000-995F-411A-A71E-587E43575D37}"/>
            </c:ext>
          </c:extLst>
        </c:ser>
        <c:ser>
          <c:idx val="1"/>
          <c:order val="1"/>
          <c:tx>
            <c:strRef>
              <c:f>'III.2.3. Afil. SFS RC Mensual'!$C$3</c:f>
              <c:strCache>
                <c:ptCount val="1"/>
                <c:pt idx="0">
                  <c:v>Dependientes  Totales RC</c:v>
                </c:pt>
              </c:strCache>
            </c:strRef>
          </c:tx>
          <c:spPr>
            <a:solidFill>
              <a:schemeClr val="accent3">
                <a:lumMod val="75000"/>
              </a:schemeClr>
            </a:solidFill>
          </c:spPr>
          <c:invertIfNegative val="0"/>
          <c:dLbls>
            <c:spPr>
              <a:noFill/>
              <a:ln>
                <a:noFill/>
              </a:ln>
              <a:effectLst/>
            </c:spPr>
            <c:txPr>
              <a:bodyPr rot="-5400000" vert="horz"/>
              <a:lstStyle/>
              <a:p>
                <a:pPr>
                  <a:defRPr sz="1600" b="1">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'III.2.3. Afil. SFS RC Mensual'!$A$4:$A$16</c:f>
              <c:strCache>
                <c:ptCount val="13"/>
                <c:pt idx="0">
                  <c:v>Ene.18</c:v>
                </c:pt>
                <c:pt idx="1">
                  <c:v>Feb.18</c:v>
                </c:pt>
                <c:pt idx="2">
                  <c:v>Mar.18</c:v>
                </c:pt>
                <c:pt idx="3">
                  <c:v>Abr.18</c:v>
                </c:pt>
                <c:pt idx="4">
                  <c:v>May.18</c:v>
                </c:pt>
                <c:pt idx="5">
                  <c:v>Jun.18</c:v>
                </c:pt>
                <c:pt idx="6">
                  <c:v>Jul.18</c:v>
                </c:pt>
                <c:pt idx="7">
                  <c:v>Ago.18</c:v>
                </c:pt>
                <c:pt idx="8">
                  <c:v>Sep.18</c:v>
                </c:pt>
                <c:pt idx="9">
                  <c:v>Oct.18</c:v>
                </c:pt>
                <c:pt idx="10">
                  <c:v>Nov.18</c:v>
                </c:pt>
                <c:pt idx="11">
                  <c:v>Dic.18</c:v>
                </c:pt>
                <c:pt idx="12">
                  <c:v>Ene.19</c:v>
                </c:pt>
              </c:strCache>
            </c:strRef>
          </c:cat>
          <c:val>
            <c:numRef>
              <c:f>'III.2.3. Afil. SFS RC Mensual'!$C$4:$C$16</c:f>
              <c:numCache>
                <c:formatCode>#,##0</c:formatCode>
                <c:ptCount val="13"/>
                <c:pt idx="0">
                  <c:v>2143676</c:v>
                </c:pt>
                <c:pt idx="1">
                  <c:v>2151685</c:v>
                </c:pt>
                <c:pt idx="2">
                  <c:v>2155138</c:v>
                </c:pt>
                <c:pt idx="3">
                  <c:v>2194057</c:v>
                </c:pt>
                <c:pt idx="4">
                  <c:v>2202220</c:v>
                </c:pt>
                <c:pt idx="5">
                  <c:v>2221990</c:v>
                </c:pt>
                <c:pt idx="6">
                  <c:v>2235714</c:v>
                </c:pt>
                <c:pt idx="7">
                  <c:v>2229839</c:v>
                </c:pt>
                <c:pt idx="8">
                  <c:v>2252569</c:v>
                </c:pt>
                <c:pt idx="9">
                  <c:v>2265452</c:v>
                </c:pt>
                <c:pt idx="10">
                  <c:v>2286791</c:v>
                </c:pt>
                <c:pt idx="11">
                  <c:v>2294628</c:v>
                </c:pt>
                <c:pt idx="12">
                  <c:v>2295176</c:v>
                </c:pt>
              </c:numCache>
            </c:numRef>
          </c:val>
          <c:extLst>
            <c:ext xmlns:c16="http://schemas.microsoft.com/office/drawing/2014/chart" uri="{C3380CC4-5D6E-409C-BE32-E72D297353CC}">
              <c16:uniqueId val="{00000001-995F-411A-A71E-587E43575D37}"/>
            </c:ext>
          </c:extLst>
        </c:ser>
        <c:dLbls>
          <c:showLegendKey val="0"/>
          <c:showVal val="0"/>
          <c:showCatName val="0"/>
          <c:showSerName val="0"/>
          <c:showPercent val="0"/>
          <c:showBubbleSize val="0"/>
        </c:dLbls>
        <c:gapWidth val="17"/>
        <c:axId val="403977408"/>
        <c:axId val="403977800"/>
      </c:barChart>
      <c:lineChart>
        <c:grouping val="standard"/>
        <c:varyColors val="0"/>
        <c:ser>
          <c:idx val="2"/>
          <c:order val="2"/>
          <c:tx>
            <c:strRef>
              <c:f>'III.2.3. Afil. SFS RC Mensual'!$G$3</c:f>
              <c:strCache>
                <c:ptCount val="1"/>
                <c:pt idx="0">
                  <c:v>Indice de dependencia</c:v>
                </c:pt>
              </c:strCache>
            </c:strRef>
          </c:tx>
          <c:spPr>
            <a:ln>
              <a:noFill/>
            </a:ln>
            <a:effectLst>
              <a:glow rad="228600">
                <a:schemeClr val="accent2">
                  <a:satMod val="175000"/>
                  <a:alpha val="40000"/>
                </a:schemeClr>
              </a:glow>
            </a:effectLst>
          </c:spPr>
          <c:marker>
            <c:symbol val="triangle"/>
            <c:size val="12"/>
            <c:spPr>
              <a:solidFill>
                <a:srgbClr val="FF0000"/>
              </a:solidFill>
              <a:ln>
                <a:noFill/>
              </a:ln>
              <a:effectLst>
                <a:glow rad="228600">
                  <a:schemeClr val="accent2">
                    <a:satMod val="175000"/>
                    <a:alpha val="40000"/>
                  </a:schemeClr>
                </a:glow>
              </a:effectLst>
            </c:spPr>
          </c:marker>
          <c:dLbls>
            <c:dLbl>
              <c:idx val="0"/>
              <c:layout>
                <c:manualLayout>
                  <c:x val="-1.7171104470496423E-2"/>
                  <c:y val="-3.41514345324696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95F-411A-A71E-587E43575D37}"/>
                </c:ext>
              </c:extLst>
            </c:dLbl>
            <c:dLbl>
              <c:idx val="1"/>
              <c:layout>
                <c:manualLayout>
                  <c:x val="-1.5894214017958454E-2"/>
                  <c:y val="-3.019241015447709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95F-411A-A71E-587E43575D37}"/>
                </c:ext>
              </c:extLst>
            </c:dLbl>
            <c:dLbl>
              <c:idx val="2"/>
              <c:layout>
                <c:manualLayout>
                  <c:x val="-1.3278046905578423E-2"/>
                  <c:y val="-3.581398189455663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95F-411A-A71E-587E43575D37}"/>
                </c:ext>
              </c:extLst>
            </c:dLbl>
            <c:dLbl>
              <c:idx val="3"/>
              <c:layout>
                <c:manualLayout>
                  <c:x val="-1.3413265764879145E-2"/>
                  <c:y val="-3.944691335987664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95F-411A-A71E-587E43575D37}"/>
                </c:ext>
              </c:extLst>
            </c:dLbl>
            <c:dLbl>
              <c:idx val="4"/>
              <c:layout>
                <c:manualLayout>
                  <c:x val="-1.9061768232059358E-2"/>
                  <c:y val="-3.473031991518202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995F-411A-A71E-587E43575D37}"/>
                </c:ext>
              </c:extLst>
            </c:dLbl>
            <c:dLbl>
              <c:idx val="5"/>
              <c:layout>
                <c:manualLayout>
                  <c:x val="-2.0302913151001783E-2"/>
                  <c:y val="-3.230321709132465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995F-411A-A71E-587E43575D37}"/>
                </c:ext>
              </c:extLst>
            </c:dLbl>
            <c:dLbl>
              <c:idx val="6"/>
              <c:layout>
                <c:manualLayout>
                  <c:x val="-1.9082965583450347E-2"/>
                  <c:y val="-3.29937758889472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995F-411A-A71E-587E43575D37}"/>
                </c:ext>
              </c:extLst>
            </c:dLbl>
            <c:dLbl>
              <c:idx val="7"/>
              <c:layout>
                <c:manualLayout>
                  <c:x val="-1.9054669119093662E-2"/>
                  <c:y val="-2.87451406367447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995F-411A-A71E-587E43575D37}"/>
                </c:ext>
              </c:extLst>
            </c:dLbl>
            <c:dLbl>
              <c:idx val="8"/>
              <c:layout>
                <c:manualLayout>
                  <c:x val="-2.2222223333194516E-2"/>
                  <c:y val="-2.703169372242925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995F-411A-A71E-587E43575D37}"/>
                </c:ext>
              </c:extLst>
            </c:dLbl>
            <c:dLbl>
              <c:idx val="9"/>
              <c:layout>
                <c:manualLayout>
                  <c:x val="-2.1622648250101243E-2"/>
                  <c:y val="-3.15930369607609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995F-411A-A71E-587E43575D37}"/>
                </c:ext>
              </c:extLst>
            </c:dLbl>
            <c:dLbl>
              <c:idx val="10"/>
              <c:layout>
                <c:manualLayout>
                  <c:x val="-2.159435178574437E-2"/>
                  <c:y val="-3.64204454737733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995F-411A-A71E-587E43575D37}"/>
                </c:ext>
              </c:extLst>
            </c:dLbl>
            <c:dLbl>
              <c:idx val="11"/>
              <c:layout>
                <c:manualLayout>
                  <c:x val="-1.7791926898734097E-2"/>
                  <c:y val="-3.584156009106095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995F-411A-A71E-587E43575D37}"/>
                </c:ext>
              </c:extLst>
            </c:dLbl>
            <c:dLbl>
              <c:idx val="12"/>
              <c:layout>
                <c:manualLayout>
                  <c:x val="-1.7770729547343059E-2"/>
                  <c:y val="-3.428553232788401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995F-411A-A71E-587E43575D37}"/>
                </c:ext>
              </c:extLst>
            </c:dLbl>
            <c:spPr>
              <a:noFill/>
              <a:ln>
                <a:noFill/>
              </a:ln>
              <a:effectLst/>
            </c:spPr>
            <c:txPr>
              <a:bodyPr/>
              <a:lstStyle/>
              <a:p>
                <a:pPr>
                  <a:defRPr sz="1600">
                    <a:solidFill>
                      <a:srgbClr val="FF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'III.2.3. Afil. SFS RC Mensual'!$A$4:$A$12</c:f>
              <c:strCache>
                <c:ptCount val="9"/>
                <c:pt idx="0">
                  <c:v>Ene.18</c:v>
                </c:pt>
                <c:pt idx="1">
                  <c:v>Feb.18</c:v>
                </c:pt>
                <c:pt idx="2">
                  <c:v>Mar.18</c:v>
                </c:pt>
                <c:pt idx="3">
                  <c:v>Abr.18</c:v>
                </c:pt>
                <c:pt idx="4">
                  <c:v>May.18</c:v>
                </c:pt>
                <c:pt idx="5">
                  <c:v>Jun.18</c:v>
                </c:pt>
                <c:pt idx="6">
                  <c:v>Jul.18</c:v>
                </c:pt>
                <c:pt idx="7">
                  <c:v>Ago.18</c:v>
                </c:pt>
                <c:pt idx="8">
                  <c:v>Sep.18</c:v>
                </c:pt>
              </c:strCache>
            </c:strRef>
          </c:cat>
          <c:val>
            <c:numRef>
              <c:f>'III.2.3. Afil. SFS RC Mensual'!$G$4:$G$16</c:f>
              <c:numCache>
                <c:formatCode>0.00</c:formatCode>
                <c:ptCount val="13"/>
                <c:pt idx="0">
                  <c:v>1.2198052568806503</c:v>
                </c:pt>
                <c:pt idx="1">
                  <c:v>1.2242573865902571</c:v>
                </c:pt>
                <c:pt idx="2">
                  <c:v>1.2225506730405413</c:v>
                </c:pt>
                <c:pt idx="3">
                  <c:v>1.2239243663399419</c:v>
                </c:pt>
                <c:pt idx="4">
                  <c:v>1.2273072548236104</c:v>
                </c:pt>
                <c:pt idx="5">
                  <c:v>1.2275285849161359</c:v>
                </c:pt>
                <c:pt idx="6">
                  <c:v>1.2294654110877212</c:v>
                </c:pt>
                <c:pt idx="7">
                  <c:v>1.2353261191727039</c:v>
                </c:pt>
                <c:pt idx="8">
                  <c:v>1.2300268058451922</c:v>
                </c:pt>
                <c:pt idx="9">
                  <c:v>1.237832864161698</c:v>
                </c:pt>
                <c:pt idx="10">
                  <c:v>1.2362609500455193</c:v>
                </c:pt>
                <c:pt idx="11">
                  <c:v>1.2340962665090496</c:v>
                </c:pt>
                <c:pt idx="12">
                  <c:v>1.2335742963253591</c:v>
                </c:pt>
              </c:numCache>
            </c:numRef>
          </c:val>
          <c:smooth val="0"/>
          <c:extLst>
            <c:ext xmlns:c16="http://schemas.microsoft.com/office/drawing/2014/chart" uri="{C3380CC4-5D6E-409C-BE32-E72D297353CC}">
              <c16:uniqueId val="{0000000F-995F-411A-A71E-587E43575D37}"/>
            </c:ext>
          </c:extLst>
        </c:ser>
        <c:dLbls>
          <c:showLegendKey val="0"/>
          <c:showVal val="0"/>
          <c:showCatName val="0"/>
          <c:showSerName val="0"/>
          <c:showPercent val="0"/>
          <c:showBubbleSize val="0"/>
        </c:dLbls>
        <c:marker val="1"/>
        <c:smooth val="0"/>
        <c:axId val="403978584"/>
        <c:axId val="403978192"/>
      </c:lineChart>
      <c:catAx>
        <c:axId val="403977408"/>
        <c:scaling>
          <c:orientation val="minMax"/>
        </c:scaling>
        <c:delete val="0"/>
        <c:axPos val="b"/>
        <c:numFmt formatCode="General" sourceLinked="1"/>
        <c:majorTickMark val="none"/>
        <c:minorTickMark val="none"/>
        <c:tickLblPos val="nextTo"/>
        <c:txPr>
          <a:bodyPr/>
          <a:lstStyle/>
          <a:p>
            <a:pPr>
              <a:defRPr sz="1600"/>
            </a:pPr>
            <a:endParaRPr lang="en-US"/>
          </a:p>
        </c:txPr>
        <c:crossAx val="403977800"/>
        <c:crosses val="autoZero"/>
        <c:auto val="1"/>
        <c:lblAlgn val="ctr"/>
        <c:lblOffset val="100"/>
        <c:noMultiLvlLbl val="0"/>
      </c:catAx>
      <c:valAx>
        <c:axId val="403977800"/>
        <c:scaling>
          <c:orientation val="minMax"/>
        </c:scaling>
        <c:delete val="0"/>
        <c:axPos val="l"/>
        <c:numFmt formatCode="#,##0" sourceLinked="1"/>
        <c:majorTickMark val="none"/>
        <c:minorTickMark val="none"/>
        <c:tickLblPos val="nextTo"/>
        <c:spPr>
          <a:ln w="9525">
            <a:noFill/>
          </a:ln>
        </c:spPr>
        <c:crossAx val="403977408"/>
        <c:crosses val="autoZero"/>
        <c:crossBetween val="between"/>
      </c:valAx>
      <c:valAx>
        <c:axId val="403978192"/>
        <c:scaling>
          <c:orientation val="minMax"/>
        </c:scaling>
        <c:delete val="0"/>
        <c:axPos val="r"/>
        <c:numFmt formatCode="0.00" sourceLinked="1"/>
        <c:majorTickMark val="out"/>
        <c:minorTickMark val="none"/>
        <c:tickLblPos val="nextTo"/>
        <c:crossAx val="403978584"/>
        <c:crosses val="max"/>
        <c:crossBetween val="between"/>
      </c:valAx>
      <c:catAx>
        <c:axId val="403978584"/>
        <c:scaling>
          <c:orientation val="minMax"/>
        </c:scaling>
        <c:delete val="1"/>
        <c:axPos val="b"/>
        <c:numFmt formatCode="General" sourceLinked="1"/>
        <c:majorTickMark val="out"/>
        <c:minorTickMark val="none"/>
        <c:tickLblPos val="nextTo"/>
        <c:crossAx val="403978192"/>
        <c:crosses val="autoZero"/>
        <c:auto val="1"/>
        <c:lblAlgn val="ctr"/>
        <c:lblOffset val="100"/>
        <c:noMultiLvlLbl val="0"/>
      </c:catAx>
    </c:plotArea>
    <c:legend>
      <c:legendPos val="t"/>
      <c:layout>
        <c:manualLayout>
          <c:xMode val="edge"/>
          <c:yMode val="edge"/>
          <c:x val="0.20519447834271279"/>
          <c:y val="6.8855516798562486E-2"/>
          <c:w val="0.57158552783923933"/>
          <c:h val="3.7466734890858104E-2"/>
        </c:manualLayout>
      </c:layout>
      <c:overlay val="0"/>
      <c:txPr>
        <a:bodyPr/>
        <a:lstStyle/>
        <a:p>
          <a:pPr>
            <a:defRPr sz="2000"/>
          </a:pPr>
          <a:endParaRPr lang="en-US"/>
        </a:p>
      </c:txPr>
    </c:legend>
    <c:plotVisOnly val="1"/>
    <c:dispBlanksAs val="gap"/>
    <c:showDLblsOverMax val="0"/>
  </c:chart>
  <c:spPr>
    <a:ln>
      <a:noFill/>
    </a:ln>
    <a:scene3d>
      <a:camera prst="orthographicFront"/>
      <a:lightRig rig="threePt" dir="t">
        <a:rot lat="0" lon="0" rev="1800000"/>
      </a:lightRig>
    </a:scene3d>
  </c:spPr>
  <c:printSettings>
    <c:headerFooter/>
    <c:pageMargins b="0.75" l="0.7" r="0.7" t="0.75" header="0.3" footer="0.3"/>
    <c:pageSetup/>
  </c:printSettings>
  <c:userShapes r:id="rId1"/>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1" i="0" u="none" strike="noStrike" kern="1200" spc="0" baseline="0">
                <a:solidFill>
                  <a:sysClr val="windowText" lastClr="000000"/>
                </a:solidFill>
                <a:latin typeface="+mn-lt"/>
                <a:ea typeface="+mn-ea"/>
                <a:cs typeface="+mn-cs"/>
              </a:defRPr>
            </a:pPr>
            <a:r>
              <a:rPr lang="es-ES" sz="2000" b="1">
                <a:solidFill>
                  <a:sysClr val="windowText" lastClr="000000"/>
                </a:solidFill>
              </a:rPr>
              <a:t>Cantidad de Solicitudes por Año y Tipo de Beneficio</a:t>
            </a:r>
          </a:p>
        </c:rich>
      </c:tx>
      <c:layout>
        <c:manualLayout>
          <c:xMode val="edge"/>
          <c:yMode val="edge"/>
          <c:x val="0.35062306542173921"/>
          <c:y val="2.0079258762337498E-2"/>
        </c:manualLayout>
      </c:layout>
      <c:overlay val="0"/>
      <c:spPr>
        <a:noFill/>
        <a:ln>
          <a:noFill/>
        </a:ln>
        <a:effectLst/>
      </c:spPr>
      <c:txPr>
        <a:bodyPr rot="0" spcFirstLastPara="1" vertOverflow="ellipsis" vert="horz" wrap="square" anchor="ctr" anchorCtr="1"/>
        <a:lstStyle/>
        <a:p>
          <a:pPr>
            <a:defRPr sz="20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4.5657021226433961E-2"/>
          <c:y val="0.15570472835670621"/>
          <c:w val="0.92546668662901799"/>
          <c:h val="0.75925699406592673"/>
        </c:manualLayout>
      </c:layout>
      <c:barChart>
        <c:barDir val="col"/>
        <c:grouping val="stacked"/>
        <c:varyColors val="0"/>
        <c:ser>
          <c:idx val="0"/>
          <c:order val="0"/>
          <c:tx>
            <c:strRef>
              <c:f>'VII.3.CBSS-Benef'!$A$4</c:f>
              <c:strCache>
                <c:ptCount val="1"/>
                <c:pt idx="0">
                  <c:v> Incapacidad/Discapacidad</c:v>
                </c:pt>
              </c:strCache>
            </c:strRef>
          </c:tx>
          <c:spPr>
            <a:solidFill>
              <a:schemeClr val="accent1"/>
            </a:solidFill>
            <a:ln>
              <a:noFill/>
            </a:ln>
            <a:effectLst/>
          </c:spPr>
          <c:invertIfNegative val="0"/>
          <c:cat>
            <c:strRef>
              <c:f>'VII.3.CBSS-Benef'!$B$3:$I$3</c:f>
              <c:strCache>
                <c:ptCount val="8"/>
                <c:pt idx="0">
                  <c:v>2006-2007</c:v>
                </c:pt>
                <c:pt idx="1">
                  <c:v>2008-2009</c:v>
                </c:pt>
                <c:pt idx="2">
                  <c:v>2010-2011</c:v>
                </c:pt>
                <c:pt idx="3">
                  <c:v>2012-2013</c:v>
                </c:pt>
                <c:pt idx="4">
                  <c:v>2014-2015</c:v>
                </c:pt>
                <c:pt idx="5">
                  <c:v>2016 -2017</c:v>
                </c:pt>
                <c:pt idx="6">
                  <c:v>2018</c:v>
                </c:pt>
                <c:pt idx="7">
                  <c:v>Ene.2019</c:v>
                </c:pt>
              </c:strCache>
            </c:strRef>
          </c:cat>
          <c:val>
            <c:numRef>
              <c:f>'VII.3.CBSS-Benef'!$B$4:$I$4</c:f>
              <c:numCache>
                <c:formatCode>_(* #,##0_);_(* \(#,##0\);_(* "-"??_);_(@_)</c:formatCode>
                <c:ptCount val="8"/>
                <c:pt idx="0">
                  <c:v>2</c:v>
                </c:pt>
                <c:pt idx="1">
                  <c:v>8</c:v>
                </c:pt>
                <c:pt idx="2">
                  <c:v>19</c:v>
                </c:pt>
                <c:pt idx="3">
                  <c:v>4</c:v>
                </c:pt>
                <c:pt idx="4">
                  <c:v>5</c:v>
                </c:pt>
                <c:pt idx="5">
                  <c:v>62</c:v>
                </c:pt>
                <c:pt idx="6">
                  <c:v>40</c:v>
                </c:pt>
                <c:pt idx="7">
                  <c:v>9</c:v>
                </c:pt>
              </c:numCache>
            </c:numRef>
          </c:val>
          <c:extLst>
            <c:ext xmlns:c16="http://schemas.microsoft.com/office/drawing/2014/chart" uri="{C3380CC4-5D6E-409C-BE32-E72D297353CC}">
              <c16:uniqueId val="{00000000-187C-45DC-A9FB-6E11745D1295}"/>
            </c:ext>
          </c:extLst>
        </c:ser>
        <c:ser>
          <c:idx val="1"/>
          <c:order val="1"/>
          <c:tx>
            <c:strRef>
              <c:f>'VII.3.CBSS-Benef'!$A$5</c:f>
              <c:strCache>
                <c:ptCount val="1"/>
                <c:pt idx="0">
                  <c:v> Jubilación/Vejez</c:v>
                </c:pt>
              </c:strCache>
            </c:strRef>
          </c:tx>
          <c:spPr>
            <a:solidFill>
              <a:schemeClr val="accent2"/>
            </a:solidFill>
            <a:ln>
              <a:noFill/>
            </a:ln>
            <a:effectLst/>
          </c:spPr>
          <c:invertIfNegative val="0"/>
          <c:cat>
            <c:strRef>
              <c:f>'VII.3.CBSS-Benef'!$B$3:$I$3</c:f>
              <c:strCache>
                <c:ptCount val="8"/>
                <c:pt idx="0">
                  <c:v>2006-2007</c:v>
                </c:pt>
                <c:pt idx="1">
                  <c:v>2008-2009</c:v>
                </c:pt>
                <c:pt idx="2">
                  <c:v>2010-2011</c:v>
                </c:pt>
                <c:pt idx="3">
                  <c:v>2012-2013</c:v>
                </c:pt>
                <c:pt idx="4">
                  <c:v>2014-2015</c:v>
                </c:pt>
                <c:pt idx="5">
                  <c:v>2016 -2017</c:v>
                </c:pt>
                <c:pt idx="6">
                  <c:v>2018</c:v>
                </c:pt>
                <c:pt idx="7">
                  <c:v>Ene.2019</c:v>
                </c:pt>
              </c:strCache>
            </c:strRef>
          </c:cat>
          <c:val>
            <c:numRef>
              <c:f>'VII.3.CBSS-Benef'!$B$5:$I$5</c:f>
              <c:numCache>
                <c:formatCode>_(* #,##0_);_(* \(#,##0\);_(* "-"??_);_(@_)</c:formatCode>
                <c:ptCount val="8"/>
                <c:pt idx="0">
                  <c:v>2</c:v>
                </c:pt>
                <c:pt idx="1">
                  <c:v>23</c:v>
                </c:pt>
                <c:pt idx="2">
                  <c:v>69</c:v>
                </c:pt>
                <c:pt idx="3">
                  <c:v>41</c:v>
                </c:pt>
                <c:pt idx="4">
                  <c:v>55</c:v>
                </c:pt>
                <c:pt idx="5">
                  <c:v>178</c:v>
                </c:pt>
                <c:pt idx="6">
                  <c:v>102</c:v>
                </c:pt>
                <c:pt idx="7">
                  <c:v>10</c:v>
                </c:pt>
              </c:numCache>
            </c:numRef>
          </c:val>
          <c:extLst>
            <c:ext xmlns:c16="http://schemas.microsoft.com/office/drawing/2014/chart" uri="{C3380CC4-5D6E-409C-BE32-E72D297353CC}">
              <c16:uniqueId val="{00000001-187C-45DC-A9FB-6E11745D1295}"/>
            </c:ext>
          </c:extLst>
        </c:ser>
        <c:ser>
          <c:idx val="2"/>
          <c:order val="2"/>
          <c:tx>
            <c:strRef>
              <c:f>'VII.3.CBSS-Benef'!$A$6</c:f>
              <c:strCache>
                <c:ptCount val="1"/>
                <c:pt idx="0">
                  <c:v> Supervivencia/Sobrevivencia</c:v>
                </c:pt>
              </c:strCache>
            </c:strRef>
          </c:tx>
          <c:spPr>
            <a:solidFill>
              <a:schemeClr val="accent3"/>
            </a:solidFill>
            <a:ln>
              <a:noFill/>
            </a:ln>
            <a:effectLst/>
          </c:spPr>
          <c:invertIfNegative val="0"/>
          <c:cat>
            <c:strRef>
              <c:f>'VII.3.CBSS-Benef'!$B$3:$I$3</c:f>
              <c:strCache>
                <c:ptCount val="8"/>
                <c:pt idx="0">
                  <c:v>2006-2007</c:v>
                </c:pt>
                <c:pt idx="1">
                  <c:v>2008-2009</c:v>
                </c:pt>
                <c:pt idx="2">
                  <c:v>2010-2011</c:v>
                </c:pt>
                <c:pt idx="3">
                  <c:v>2012-2013</c:v>
                </c:pt>
                <c:pt idx="4">
                  <c:v>2014-2015</c:v>
                </c:pt>
                <c:pt idx="5">
                  <c:v>2016 -2017</c:v>
                </c:pt>
                <c:pt idx="6">
                  <c:v>2018</c:v>
                </c:pt>
                <c:pt idx="7">
                  <c:v>Ene.2019</c:v>
                </c:pt>
              </c:strCache>
            </c:strRef>
          </c:cat>
          <c:val>
            <c:numRef>
              <c:f>'VII.3.CBSS-Benef'!$B$6:$I$6</c:f>
              <c:numCache>
                <c:formatCode>_(* #,##0_);_(* \(#,##0\);_(* "-"??_);_(@_)</c:formatCode>
                <c:ptCount val="8"/>
                <c:pt idx="0">
                  <c:v>1</c:v>
                </c:pt>
                <c:pt idx="1">
                  <c:v>2</c:v>
                </c:pt>
                <c:pt idx="2">
                  <c:v>19</c:v>
                </c:pt>
                <c:pt idx="3">
                  <c:v>33</c:v>
                </c:pt>
                <c:pt idx="4">
                  <c:v>47</c:v>
                </c:pt>
                <c:pt idx="5">
                  <c:v>88</c:v>
                </c:pt>
                <c:pt idx="6">
                  <c:v>41</c:v>
                </c:pt>
                <c:pt idx="7">
                  <c:v>5</c:v>
                </c:pt>
              </c:numCache>
            </c:numRef>
          </c:val>
          <c:extLst>
            <c:ext xmlns:c16="http://schemas.microsoft.com/office/drawing/2014/chart" uri="{C3380CC4-5D6E-409C-BE32-E72D297353CC}">
              <c16:uniqueId val="{00000002-187C-45DC-A9FB-6E11745D1295}"/>
            </c:ext>
          </c:extLst>
        </c:ser>
        <c:ser>
          <c:idx val="3"/>
          <c:order val="3"/>
          <c:tx>
            <c:strRef>
              <c:f>'VII.3.CBSS-Benef'!$A$7</c:f>
              <c:strCache>
                <c:ptCount val="1"/>
                <c:pt idx="0">
                  <c:v>Certificación/Período Cotizado/Cuantía</c:v>
                </c:pt>
              </c:strCache>
            </c:strRef>
          </c:tx>
          <c:spPr>
            <a:solidFill>
              <a:schemeClr val="accent4"/>
            </a:solidFill>
            <a:ln>
              <a:noFill/>
            </a:ln>
            <a:effectLst/>
          </c:spPr>
          <c:invertIfNegative val="0"/>
          <c:cat>
            <c:strRef>
              <c:f>'VII.3.CBSS-Benef'!$B$3:$I$3</c:f>
              <c:strCache>
                <c:ptCount val="8"/>
                <c:pt idx="0">
                  <c:v>2006-2007</c:v>
                </c:pt>
                <c:pt idx="1">
                  <c:v>2008-2009</c:v>
                </c:pt>
                <c:pt idx="2">
                  <c:v>2010-2011</c:v>
                </c:pt>
                <c:pt idx="3">
                  <c:v>2012-2013</c:v>
                </c:pt>
                <c:pt idx="4">
                  <c:v>2014-2015</c:v>
                </c:pt>
                <c:pt idx="5">
                  <c:v>2016 -2017</c:v>
                </c:pt>
                <c:pt idx="6">
                  <c:v>2018</c:v>
                </c:pt>
                <c:pt idx="7">
                  <c:v>Ene.2019</c:v>
                </c:pt>
              </c:strCache>
            </c:strRef>
          </c:cat>
          <c:val>
            <c:numRef>
              <c:f>'VII.3.CBSS-Benef'!$B$7:$I$7</c:f>
              <c:numCache>
                <c:formatCode>_(* #,##0_);_(* \(#,##0\);_(* "-"??_);_(@_)</c:formatCode>
                <c:ptCount val="8"/>
                <c:pt idx="0">
                  <c:v>5</c:v>
                </c:pt>
                <c:pt idx="1">
                  <c:v>54</c:v>
                </c:pt>
                <c:pt idx="2">
                  <c:v>242</c:v>
                </c:pt>
                <c:pt idx="3">
                  <c:v>279</c:v>
                </c:pt>
                <c:pt idx="4">
                  <c:v>198</c:v>
                </c:pt>
                <c:pt idx="5">
                  <c:v>261</c:v>
                </c:pt>
                <c:pt idx="6">
                  <c:v>152</c:v>
                </c:pt>
                <c:pt idx="7">
                  <c:v>52</c:v>
                </c:pt>
              </c:numCache>
            </c:numRef>
          </c:val>
          <c:extLst>
            <c:ext xmlns:c16="http://schemas.microsoft.com/office/drawing/2014/chart" uri="{C3380CC4-5D6E-409C-BE32-E72D297353CC}">
              <c16:uniqueId val="{00000003-187C-45DC-A9FB-6E11745D1295}"/>
            </c:ext>
          </c:extLst>
        </c:ser>
        <c:ser>
          <c:idx val="4"/>
          <c:order val="5"/>
          <c:tx>
            <c:strRef>
              <c:f>'VII.3.CBSS-Benef'!$A$8</c:f>
              <c:strCache>
                <c:ptCount val="1"/>
                <c:pt idx="0">
                  <c:v>Desplazados o Eximición de Cotización</c:v>
                </c:pt>
              </c:strCache>
            </c:strRef>
          </c:tx>
          <c:spPr>
            <a:solidFill>
              <a:schemeClr val="accent5"/>
            </a:solidFill>
            <a:ln>
              <a:noFill/>
            </a:ln>
            <a:effectLst/>
          </c:spPr>
          <c:invertIfNegative val="0"/>
          <c:cat>
            <c:strRef>
              <c:f>'VII.3.CBSS-Benef'!$B$3:$I$3</c:f>
              <c:strCache>
                <c:ptCount val="8"/>
                <c:pt idx="0">
                  <c:v>2006-2007</c:v>
                </c:pt>
                <c:pt idx="1">
                  <c:v>2008-2009</c:v>
                </c:pt>
                <c:pt idx="2">
                  <c:v>2010-2011</c:v>
                </c:pt>
                <c:pt idx="3">
                  <c:v>2012-2013</c:v>
                </c:pt>
                <c:pt idx="4">
                  <c:v>2014-2015</c:v>
                </c:pt>
                <c:pt idx="5">
                  <c:v>2016 -2017</c:v>
                </c:pt>
                <c:pt idx="6">
                  <c:v>2018</c:v>
                </c:pt>
                <c:pt idx="7">
                  <c:v>Ene.2019</c:v>
                </c:pt>
              </c:strCache>
            </c:strRef>
          </c:cat>
          <c:val>
            <c:numRef>
              <c:f>'VII.3.CBSS-Benef'!$B$8:$I$8</c:f>
              <c:numCache>
                <c:formatCode>_(* #,##0_);_(* \(#,##0\);_(* "-"??_);_(@_)</c:formatCode>
                <c:ptCount val="8"/>
                <c:pt idx="0">
                  <c:v>0</c:v>
                </c:pt>
                <c:pt idx="1">
                  <c:v>0</c:v>
                </c:pt>
                <c:pt idx="2">
                  <c:v>1</c:v>
                </c:pt>
                <c:pt idx="3">
                  <c:v>3</c:v>
                </c:pt>
                <c:pt idx="4">
                  <c:v>26</c:v>
                </c:pt>
                <c:pt idx="5">
                  <c:v>27</c:v>
                </c:pt>
                <c:pt idx="6">
                  <c:v>180</c:v>
                </c:pt>
                <c:pt idx="7">
                  <c:v>36</c:v>
                </c:pt>
              </c:numCache>
            </c:numRef>
          </c:val>
          <c:extLst>
            <c:ext xmlns:c16="http://schemas.microsoft.com/office/drawing/2014/chart" uri="{C3380CC4-5D6E-409C-BE32-E72D297353CC}">
              <c16:uniqueId val="{00000000-0806-45D2-90CA-7F7B6A89688A}"/>
            </c:ext>
          </c:extLst>
        </c:ser>
        <c:dLbls>
          <c:showLegendKey val="0"/>
          <c:showVal val="0"/>
          <c:showCatName val="0"/>
          <c:showSerName val="0"/>
          <c:showPercent val="0"/>
          <c:showBubbleSize val="0"/>
        </c:dLbls>
        <c:gapWidth val="72"/>
        <c:overlap val="100"/>
        <c:axId val="441303200"/>
        <c:axId val="441303592"/>
        <c:extLst>
          <c:ext xmlns:c15="http://schemas.microsoft.com/office/drawing/2012/chart" uri="{02D57815-91ED-43cb-92C2-25804820EDAC}">
            <c15:filteredBarSeries>
              <c15:ser>
                <c:idx val="5"/>
                <c:order val="4"/>
                <c:tx>
                  <c:strRef>
                    <c:extLst>
                      <c:ext uri="{02D57815-91ED-43cb-92C2-25804820EDAC}">
                        <c15:formulaRef>
                          <c15:sqref>'VII.3.CBSS-Benef'!#REF!</c15:sqref>
                        </c15:formulaRef>
                      </c:ext>
                    </c:extLst>
                    <c:strCache>
                      <c:ptCount val="1"/>
                      <c:pt idx="0">
                        <c:v>#REF!</c:v>
                      </c:pt>
                    </c:strCache>
                  </c:strRef>
                </c:tx>
                <c:spPr>
                  <a:solidFill>
                    <a:schemeClr val="accent6"/>
                  </a:solidFill>
                  <a:ln>
                    <a:noFill/>
                  </a:ln>
                  <a:effectLst/>
                </c:spPr>
                <c:invertIfNegative val="0"/>
                <c:cat>
                  <c:strRef>
                    <c:extLst>
                      <c:ext uri="{02D57815-91ED-43cb-92C2-25804820EDAC}">
                        <c15:formulaRef>
                          <c15:sqref>'VII.3.CBSS-Benef'!$B$3:$I$3</c15:sqref>
                        </c15:formulaRef>
                      </c:ext>
                    </c:extLst>
                    <c:strCache>
                      <c:ptCount val="8"/>
                      <c:pt idx="0">
                        <c:v>2006-2007</c:v>
                      </c:pt>
                      <c:pt idx="1">
                        <c:v>2008-2009</c:v>
                      </c:pt>
                      <c:pt idx="2">
                        <c:v>2010-2011</c:v>
                      </c:pt>
                      <c:pt idx="3">
                        <c:v>2012-2013</c:v>
                      </c:pt>
                      <c:pt idx="4">
                        <c:v>2014-2015</c:v>
                      </c:pt>
                      <c:pt idx="5">
                        <c:v>2016 -2017</c:v>
                      </c:pt>
                      <c:pt idx="6">
                        <c:v>2018</c:v>
                      </c:pt>
                      <c:pt idx="7">
                        <c:v>Ene.2019</c:v>
                      </c:pt>
                    </c:strCache>
                  </c:strRef>
                </c:cat>
                <c:val>
                  <c:numRef>
                    <c:extLst>
                      <c:ext uri="{02D57815-91ED-43cb-92C2-25804820EDAC}">
                        <c15:formulaRef>
                          <c15:sqref>'VII.3.CBSS-Benef'!#REF!</c15:sqref>
                        </c15:formulaRef>
                      </c:ext>
                    </c:extLst>
                    <c:numCache>
                      <c:formatCode>General</c:formatCode>
                      <c:ptCount val="1"/>
                      <c:pt idx="0">
                        <c:v>1</c:v>
                      </c:pt>
                    </c:numCache>
                  </c:numRef>
                </c:val>
                <c:extLst>
                  <c:ext xmlns:c16="http://schemas.microsoft.com/office/drawing/2014/chart" uri="{C3380CC4-5D6E-409C-BE32-E72D297353CC}">
                    <c16:uniqueId val="{00000004-187C-45DC-A9FB-6E11745D1295}"/>
                  </c:ext>
                </c:extLst>
              </c15:ser>
            </c15:filteredBarSeries>
          </c:ext>
        </c:extLst>
      </c:barChart>
      <c:catAx>
        <c:axId val="4413032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800" b="1" i="0" u="none" strike="noStrike" kern="1200" baseline="0">
                <a:solidFill>
                  <a:schemeClr val="tx1">
                    <a:lumMod val="65000"/>
                    <a:lumOff val="35000"/>
                  </a:schemeClr>
                </a:solidFill>
                <a:latin typeface="+mn-lt"/>
                <a:ea typeface="+mn-ea"/>
                <a:cs typeface="+mn-cs"/>
              </a:defRPr>
            </a:pPr>
            <a:endParaRPr lang="en-US"/>
          </a:p>
        </c:txPr>
        <c:crossAx val="441303592"/>
        <c:crosses val="autoZero"/>
        <c:auto val="1"/>
        <c:lblAlgn val="ctr"/>
        <c:lblOffset val="100"/>
        <c:noMultiLvlLbl val="0"/>
      </c:catAx>
      <c:valAx>
        <c:axId val="441303592"/>
        <c:scaling>
          <c:orientation val="minMax"/>
        </c:scaling>
        <c:delete val="0"/>
        <c:axPos val="l"/>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1303200"/>
        <c:crosses val="autoZero"/>
        <c:crossBetween val="between"/>
      </c:valAx>
      <c:spPr>
        <a:noFill/>
        <a:ln>
          <a:noFill/>
        </a:ln>
        <a:effectLst/>
      </c:spPr>
    </c:plotArea>
    <c:legend>
      <c:legendPos val="b"/>
      <c:layout>
        <c:manualLayout>
          <c:xMode val="edge"/>
          <c:yMode val="edge"/>
          <c:x val="2.6347529841351969E-2"/>
          <c:y val="6.5193730594298213E-2"/>
          <c:w val="0.9487033128472443"/>
          <c:h val="5.5761189929563193E-2"/>
        </c:manualLayout>
      </c:layout>
      <c:overlay val="0"/>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9381222004558014E-2"/>
          <c:y val="9.3194023102964624E-2"/>
          <c:w val="0.95776920577521341"/>
          <c:h val="0.7455400053687038"/>
        </c:manualLayout>
      </c:layout>
      <c:barChart>
        <c:barDir val="col"/>
        <c:grouping val="clustered"/>
        <c:varyColors val="0"/>
        <c:ser>
          <c:idx val="0"/>
          <c:order val="0"/>
          <c:tx>
            <c:strRef>
              <c:f>'VII.4.CBSS-Tramit.'!$A$4</c:f>
              <c:strCache>
                <c:ptCount val="1"/>
                <c:pt idx="0">
                  <c:v>Concluidos</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'VII.4.CBSS-Tramit.'!$B$3:$I$3</c:f>
              <c:strCache>
                <c:ptCount val="8"/>
                <c:pt idx="0">
                  <c:v>2006 - 2007</c:v>
                </c:pt>
                <c:pt idx="1">
                  <c:v>2008 - 2009</c:v>
                </c:pt>
                <c:pt idx="2">
                  <c:v>2010 - 2011</c:v>
                </c:pt>
                <c:pt idx="3">
                  <c:v>2012 - 2013</c:v>
                </c:pt>
                <c:pt idx="4">
                  <c:v>2014 - 2015</c:v>
                </c:pt>
                <c:pt idx="5">
                  <c:v>2016 -2017 </c:v>
                </c:pt>
                <c:pt idx="6">
                  <c:v>2018</c:v>
                </c:pt>
                <c:pt idx="7">
                  <c:v>Ene.2019</c:v>
                </c:pt>
              </c:strCache>
            </c:strRef>
          </c:cat>
          <c:val>
            <c:numRef>
              <c:f>'VII.4.CBSS-Tramit.'!$B$4:$I$4</c:f>
              <c:numCache>
                <c:formatCode>_(* #,##0_);_(* \(#,##0\);_(* "-"_);_(@_)</c:formatCode>
                <c:ptCount val="8"/>
                <c:pt idx="0">
                  <c:v>1</c:v>
                </c:pt>
                <c:pt idx="1">
                  <c:v>10</c:v>
                </c:pt>
                <c:pt idx="2">
                  <c:v>54</c:v>
                </c:pt>
                <c:pt idx="3">
                  <c:v>80</c:v>
                </c:pt>
                <c:pt idx="4">
                  <c:v>109</c:v>
                </c:pt>
                <c:pt idx="5">
                  <c:v>620</c:v>
                </c:pt>
                <c:pt idx="6">
                  <c:v>556</c:v>
                </c:pt>
                <c:pt idx="7">
                  <c:v>32</c:v>
                </c:pt>
              </c:numCache>
            </c:numRef>
          </c:val>
          <c:extLst>
            <c:ext xmlns:c16="http://schemas.microsoft.com/office/drawing/2014/chart" uri="{C3380CC4-5D6E-409C-BE32-E72D297353CC}">
              <c16:uniqueId val="{00000000-74C2-4973-A722-6123A11E870B}"/>
            </c:ext>
          </c:extLst>
        </c:ser>
        <c:ser>
          <c:idx val="1"/>
          <c:order val="1"/>
          <c:tx>
            <c:strRef>
              <c:f>'VII.4.CBSS-Tramit.'!$A$5</c:f>
              <c:strCache>
                <c:ptCount val="1"/>
                <c:pt idx="0">
                  <c:v>En Proceso</c:v>
                </c:pt>
              </c:strCache>
            </c:strRef>
          </c:tx>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'VII.4.CBSS-Tramit.'!$B$3:$I$3</c:f>
              <c:strCache>
                <c:ptCount val="8"/>
                <c:pt idx="0">
                  <c:v>2006 - 2007</c:v>
                </c:pt>
                <c:pt idx="1">
                  <c:v>2008 - 2009</c:v>
                </c:pt>
                <c:pt idx="2">
                  <c:v>2010 - 2011</c:v>
                </c:pt>
                <c:pt idx="3">
                  <c:v>2012 - 2013</c:v>
                </c:pt>
                <c:pt idx="4">
                  <c:v>2014 - 2015</c:v>
                </c:pt>
                <c:pt idx="5">
                  <c:v>2016 -2017 </c:v>
                </c:pt>
                <c:pt idx="6">
                  <c:v>2018</c:v>
                </c:pt>
                <c:pt idx="7">
                  <c:v>Ene.2019</c:v>
                </c:pt>
              </c:strCache>
            </c:strRef>
          </c:cat>
          <c:val>
            <c:numRef>
              <c:f>'VII.4.CBSS-Tramit.'!$B$5:$I$5</c:f>
              <c:numCache>
                <c:formatCode>_(* #,##0_);_(* \(#,##0\);_(* "-"_);_(@_)</c:formatCode>
                <c:ptCount val="8"/>
                <c:pt idx="0">
                  <c:v>4</c:v>
                </c:pt>
                <c:pt idx="1">
                  <c:v>18</c:v>
                </c:pt>
                <c:pt idx="2">
                  <c:v>113</c:v>
                </c:pt>
                <c:pt idx="3">
                  <c:v>98</c:v>
                </c:pt>
                <c:pt idx="4">
                  <c:v>94</c:v>
                </c:pt>
                <c:pt idx="5">
                  <c:v>203</c:v>
                </c:pt>
                <c:pt idx="6">
                  <c:v>195</c:v>
                </c:pt>
                <c:pt idx="7">
                  <c:v>40</c:v>
                </c:pt>
              </c:numCache>
            </c:numRef>
          </c:val>
          <c:extLst>
            <c:ext xmlns:c16="http://schemas.microsoft.com/office/drawing/2014/chart" uri="{C3380CC4-5D6E-409C-BE32-E72D297353CC}">
              <c16:uniqueId val="{00000001-74C2-4973-A722-6123A11E870B}"/>
            </c:ext>
          </c:extLst>
        </c:ser>
        <c:ser>
          <c:idx val="2"/>
          <c:order val="2"/>
          <c:tx>
            <c:strRef>
              <c:f>'VII.4.CBSS-Tramit.'!$A$6</c:f>
              <c:strCache>
                <c:ptCount val="1"/>
                <c:pt idx="0">
                  <c:v>Pendiente</c:v>
                </c:pt>
              </c:strCache>
            </c:strRef>
          </c:tx>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c:spPr>
          <c:invertIfNegative val="0"/>
          <c:cat>
            <c:strRef>
              <c:f>'VII.4.CBSS-Tramit.'!$B$3:$I$3</c:f>
              <c:strCache>
                <c:ptCount val="8"/>
                <c:pt idx="0">
                  <c:v>2006 - 2007</c:v>
                </c:pt>
                <c:pt idx="1">
                  <c:v>2008 - 2009</c:v>
                </c:pt>
                <c:pt idx="2">
                  <c:v>2010 - 2011</c:v>
                </c:pt>
                <c:pt idx="3">
                  <c:v>2012 - 2013</c:v>
                </c:pt>
                <c:pt idx="4">
                  <c:v>2014 - 2015</c:v>
                </c:pt>
                <c:pt idx="5">
                  <c:v>2016 -2017 </c:v>
                </c:pt>
                <c:pt idx="6">
                  <c:v>2018</c:v>
                </c:pt>
                <c:pt idx="7">
                  <c:v>Ene.2019</c:v>
                </c:pt>
              </c:strCache>
            </c:strRef>
          </c:cat>
          <c:val>
            <c:numRef>
              <c:f>'VII.4.CBSS-Tramit.'!$B$6:$I$6</c:f>
              <c:numCache>
                <c:formatCode>_(* #,##0_);_(* \(#,##0\);_(* "-"_);_(@_)</c:formatCode>
                <c:ptCount val="8"/>
                <c:pt idx="0">
                  <c:v>0</c:v>
                </c:pt>
                <c:pt idx="1">
                  <c:v>0</c:v>
                </c:pt>
                <c:pt idx="2">
                  <c:v>0</c:v>
                </c:pt>
                <c:pt idx="3">
                  <c:v>0</c:v>
                </c:pt>
                <c:pt idx="4">
                  <c:v>0</c:v>
                </c:pt>
                <c:pt idx="5">
                  <c:v>0</c:v>
                </c:pt>
                <c:pt idx="6">
                  <c:v>0</c:v>
                </c:pt>
                <c:pt idx="7">
                  <c:v>154</c:v>
                </c:pt>
              </c:numCache>
            </c:numRef>
          </c:val>
          <c:extLst>
            <c:ext xmlns:c16="http://schemas.microsoft.com/office/drawing/2014/chart" uri="{C3380CC4-5D6E-409C-BE32-E72D297353CC}">
              <c16:uniqueId val="{00000002-74C2-4973-A722-6123A11E870B}"/>
            </c:ext>
          </c:extLst>
        </c:ser>
        <c:dLbls>
          <c:showLegendKey val="0"/>
          <c:showVal val="0"/>
          <c:showCatName val="0"/>
          <c:showSerName val="0"/>
          <c:showPercent val="0"/>
          <c:showBubbleSize val="0"/>
        </c:dLbls>
        <c:gapWidth val="100"/>
        <c:overlap val="-24"/>
        <c:axId val="293590575"/>
        <c:axId val="293588911"/>
      </c:barChart>
      <c:catAx>
        <c:axId val="293590575"/>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293588911"/>
        <c:crosses val="autoZero"/>
        <c:auto val="1"/>
        <c:lblAlgn val="ctr"/>
        <c:lblOffset val="100"/>
        <c:noMultiLvlLbl val="0"/>
      </c:catAx>
      <c:valAx>
        <c:axId val="293588911"/>
        <c:scaling>
          <c:orientation val="minMax"/>
        </c:scaling>
        <c:delete val="0"/>
        <c:axPos val="l"/>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293590575"/>
        <c:crosses val="autoZero"/>
        <c:crossBetween val="between"/>
      </c:valAx>
      <c:spPr>
        <a:noFill/>
        <a:ln>
          <a:noFill/>
        </a:ln>
        <a:effectLst/>
      </c:spPr>
    </c:plotArea>
    <c:legend>
      <c:legendPos val="b"/>
      <c:layout>
        <c:manualLayout>
          <c:xMode val="edge"/>
          <c:yMode val="edge"/>
          <c:x val="0.40047379445358716"/>
          <c:y val="2.5908373982254537E-2"/>
          <c:w val="0.30109407789522169"/>
          <c:h val="6.3429383763422373E-2"/>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400"/>
            </a:pPr>
            <a:r>
              <a:rPr lang="es-DO" sz="1400"/>
              <a:t>Estadísticas De Mercado De Trabajo</a:t>
            </a:r>
          </a:p>
          <a:p>
            <a:pPr>
              <a:defRPr sz="1400"/>
            </a:pPr>
            <a:r>
              <a:rPr lang="es-DO" sz="1400"/>
              <a:t>Distribución de la Población Ocupada Formal por Rama de Actividad</a:t>
            </a:r>
          </a:p>
        </c:rich>
      </c:tx>
      <c:layout>
        <c:manualLayout>
          <c:xMode val="edge"/>
          <c:yMode val="edge"/>
          <c:x val="0.26714690775090671"/>
          <c:y val="1.6464372003281349E-2"/>
        </c:manualLayout>
      </c:layout>
      <c:overlay val="1"/>
    </c:title>
    <c:autoTitleDeleted val="0"/>
    <c:plotArea>
      <c:layout>
        <c:manualLayout>
          <c:layoutTarget val="inner"/>
          <c:xMode val="edge"/>
          <c:yMode val="edge"/>
          <c:x val="1.0916608634965456E-2"/>
          <c:y val="0.17503283489183202"/>
          <c:w val="0.97731667076465789"/>
          <c:h val="0.66831317962611003"/>
        </c:manualLayout>
      </c:layout>
      <c:lineChart>
        <c:grouping val="standard"/>
        <c:varyColors val="0"/>
        <c:ser>
          <c:idx val="0"/>
          <c:order val="0"/>
          <c:tx>
            <c:strRef>
              <c:f>'VIII.1 Ocup. formal'!$A$4</c:f>
              <c:strCache>
                <c:ptCount val="1"/>
                <c:pt idx="0">
                  <c:v> Agricultura y Ganadería </c:v>
                </c:pt>
              </c:strCache>
            </c:strRef>
          </c:tx>
          <c:marker>
            <c:symbol val="none"/>
          </c:marker>
          <c:cat>
            <c:strRef>
              <c:f>'VIII.1 Ocup. formal'!$B$3:$O$3</c:f>
              <c:strCache>
                <c:ptCount val="14"/>
                <c:pt idx="0">
                  <c:v>2005</c:v>
                </c:pt>
                <c:pt idx="1">
                  <c:v>2006</c:v>
                </c:pt>
                <c:pt idx="2">
                  <c:v>2007</c:v>
                </c:pt>
                <c:pt idx="3">
                  <c:v>2008</c:v>
                </c:pt>
                <c:pt idx="4">
                  <c:v> 2009</c:v>
                </c:pt>
                <c:pt idx="5">
                  <c:v>2010</c:v>
                </c:pt>
                <c:pt idx="6">
                  <c:v>2011</c:v>
                </c:pt>
                <c:pt idx="7">
                  <c:v>2012</c:v>
                </c:pt>
                <c:pt idx="8">
                  <c:v>2013</c:v>
                </c:pt>
                <c:pt idx="9">
                  <c:v>2014</c:v>
                </c:pt>
                <c:pt idx="10">
                  <c:v>2015</c:v>
                </c:pt>
                <c:pt idx="11">
                  <c:v>2016</c:v>
                </c:pt>
                <c:pt idx="12">
                  <c:v>2017</c:v>
                </c:pt>
                <c:pt idx="13">
                  <c:v>Oct.2018</c:v>
                </c:pt>
              </c:strCache>
            </c:strRef>
          </c:cat>
          <c:val>
            <c:numRef>
              <c:f>'VIII.1 Ocup. formal'!$B$4:$O$4</c:f>
              <c:numCache>
                <c:formatCode>_(* #,##0_);_(* \(#,##0\);_(* "-"??_);_(@_)</c:formatCode>
                <c:ptCount val="14"/>
                <c:pt idx="0">
                  <c:v>59055.5</c:v>
                </c:pt>
                <c:pt idx="1">
                  <c:v>57661</c:v>
                </c:pt>
                <c:pt idx="2">
                  <c:v>63198</c:v>
                </c:pt>
                <c:pt idx="3">
                  <c:v>55832</c:v>
                </c:pt>
                <c:pt idx="4">
                  <c:v>62722</c:v>
                </c:pt>
                <c:pt idx="5">
                  <c:v>56906</c:v>
                </c:pt>
                <c:pt idx="6">
                  <c:v>73730</c:v>
                </c:pt>
                <c:pt idx="7">
                  <c:v>65532</c:v>
                </c:pt>
                <c:pt idx="8">
                  <c:v>74396</c:v>
                </c:pt>
                <c:pt idx="9" formatCode="#,##0_);\(#,##0\)">
                  <c:v>94092</c:v>
                </c:pt>
                <c:pt idx="10" formatCode="#,##0_);\(#,##0\)">
                  <c:v>81574</c:v>
                </c:pt>
                <c:pt idx="11" formatCode="#,##0_);\(#,##0\)">
                  <c:v>55868</c:v>
                </c:pt>
                <c:pt idx="12" formatCode="#,##0_);\(#,##0\)">
                  <c:v>57001.0827931026</c:v>
                </c:pt>
                <c:pt idx="13" formatCode="#,##0_);\(#,##0\)">
                  <c:v>57483</c:v>
                </c:pt>
              </c:numCache>
            </c:numRef>
          </c:val>
          <c:smooth val="0"/>
          <c:extLst>
            <c:ext xmlns:c16="http://schemas.microsoft.com/office/drawing/2014/chart" uri="{C3380CC4-5D6E-409C-BE32-E72D297353CC}">
              <c16:uniqueId val="{00000000-7CCE-4168-A01F-4346F2835CD0}"/>
            </c:ext>
          </c:extLst>
        </c:ser>
        <c:ser>
          <c:idx val="2"/>
          <c:order val="2"/>
          <c:tx>
            <c:strRef>
              <c:f>'VIII.1 Ocup. formal'!$A$5</c:f>
              <c:strCache>
                <c:ptCount val="1"/>
                <c:pt idx="0">
                  <c:v> Industrias </c:v>
                </c:pt>
              </c:strCache>
            </c:strRef>
          </c:tx>
          <c:marker>
            <c:symbol val="none"/>
          </c:marker>
          <c:dLbls>
            <c:dLbl>
              <c:idx val="9"/>
              <c:layout>
                <c:manualLayout>
                  <c:x val="-1.9558891643734845E-2"/>
                  <c:y val="-3.457815808146947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CCE-4168-A01F-4346F2835CD0}"/>
                </c:ext>
              </c:extLst>
            </c:dLbl>
            <c:dLbl>
              <c:idx val="11"/>
              <c:layout>
                <c:manualLayout>
                  <c:x val="-2.7163235134584966E-2"/>
                  <c:y val="-2.681690621364853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D94-4648-A3F3-BAACCD07F9C3}"/>
                </c:ext>
              </c:extLst>
            </c:dLbl>
            <c:dLbl>
              <c:idx val="12"/>
              <c:layout>
                <c:manualLayout>
                  <c:x val="-2.8377183260695549E-2"/>
                  <c:y val="-3.764419555316201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5ED-40EC-9802-A774666CE3EE}"/>
                </c:ext>
              </c:extLst>
            </c:dLbl>
            <c:dLbl>
              <c:idx val="13"/>
              <c:layout>
                <c:manualLayout>
                  <c:x val="-3.1127134126074638E-2"/>
                  <c:y val="-3.25347063062898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5ED-40EC-9802-A774666CE3EE}"/>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'VIII.1 Ocup. formal'!$B$3:$O$3</c:f>
              <c:strCache>
                <c:ptCount val="14"/>
                <c:pt idx="0">
                  <c:v>2005</c:v>
                </c:pt>
                <c:pt idx="1">
                  <c:v>2006</c:v>
                </c:pt>
                <c:pt idx="2">
                  <c:v>2007</c:v>
                </c:pt>
                <c:pt idx="3">
                  <c:v>2008</c:v>
                </c:pt>
                <c:pt idx="4">
                  <c:v> 2009</c:v>
                </c:pt>
                <c:pt idx="5">
                  <c:v>2010</c:v>
                </c:pt>
                <c:pt idx="6">
                  <c:v>2011</c:v>
                </c:pt>
                <c:pt idx="7">
                  <c:v>2012</c:v>
                </c:pt>
                <c:pt idx="8">
                  <c:v>2013</c:v>
                </c:pt>
                <c:pt idx="9">
                  <c:v>2014</c:v>
                </c:pt>
                <c:pt idx="10">
                  <c:v>2015</c:v>
                </c:pt>
                <c:pt idx="11">
                  <c:v>2016</c:v>
                </c:pt>
                <c:pt idx="12">
                  <c:v>2017</c:v>
                </c:pt>
                <c:pt idx="13">
                  <c:v>Oct.2018</c:v>
                </c:pt>
              </c:strCache>
            </c:strRef>
          </c:cat>
          <c:val>
            <c:numRef>
              <c:f>'VIII.1 Ocup. formal'!$B$5:$O$5</c:f>
              <c:numCache>
                <c:formatCode>_(* #,##0_);_(* \(#,##0\);_(* "-"??_);_(@_)</c:formatCode>
                <c:ptCount val="14"/>
                <c:pt idx="0">
                  <c:v>366490</c:v>
                </c:pt>
                <c:pt idx="1">
                  <c:v>374980.5</c:v>
                </c:pt>
                <c:pt idx="2">
                  <c:v>392630.5</c:v>
                </c:pt>
                <c:pt idx="3">
                  <c:v>337765</c:v>
                </c:pt>
                <c:pt idx="4">
                  <c:v>281886</c:v>
                </c:pt>
                <c:pt idx="5">
                  <c:v>300383</c:v>
                </c:pt>
                <c:pt idx="6">
                  <c:v>308298</c:v>
                </c:pt>
                <c:pt idx="7">
                  <c:v>318214</c:v>
                </c:pt>
                <c:pt idx="8">
                  <c:v>311906</c:v>
                </c:pt>
                <c:pt idx="9" formatCode="#,##0_);\(#,##0\)">
                  <c:v>300280</c:v>
                </c:pt>
                <c:pt idx="10" formatCode="#,##0_);\(#,##0\)">
                  <c:v>318337</c:v>
                </c:pt>
                <c:pt idx="11" formatCode="#,##0_);\(#,##0\)">
                  <c:v>308434</c:v>
                </c:pt>
                <c:pt idx="12" formatCode="#,##0_);\(#,##0\)">
                  <c:v>292680</c:v>
                </c:pt>
                <c:pt idx="13" formatCode="#,##0_);\(#,##0\)">
                  <c:v>318132</c:v>
                </c:pt>
              </c:numCache>
            </c:numRef>
          </c:val>
          <c:smooth val="0"/>
          <c:extLst>
            <c:ext xmlns:c16="http://schemas.microsoft.com/office/drawing/2014/chart" uri="{C3380CC4-5D6E-409C-BE32-E72D297353CC}">
              <c16:uniqueId val="{00000003-7CCE-4168-A01F-4346F2835CD0}"/>
            </c:ext>
          </c:extLst>
        </c:ser>
        <c:ser>
          <c:idx val="3"/>
          <c:order val="3"/>
          <c:tx>
            <c:strRef>
              <c:f>'VIII.1 Ocup. formal'!$A$6</c:f>
              <c:strCache>
                <c:ptCount val="1"/>
                <c:pt idx="0">
                  <c:v> Electricidad, Gas y Agua </c:v>
                </c:pt>
              </c:strCache>
            </c:strRef>
          </c:tx>
          <c:marker>
            <c:symbol val="none"/>
          </c:marker>
          <c:cat>
            <c:strRef>
              <c:f>'VIII.1 Ocup. formal'!$B$3:$O$3</c:f>
              <c:strCache>
                <c:ptCount val="14"/>
                <c:pt idx="0">
                  <c:v>2005</c:v>
                </c:pt>
                <c:pt idx="1">
                  <c:v>2006</c:v>
                </c:pt>
                <c:pt idx="2">
                  <c:v>2007</c:v>
                </c:pt>
                <c:pt idx="3">
                  <c:v>2008</c:v>
                </c:pt>
                <c:pt idx="4">
                  <c:v> 2009</c:v>
                </c:pt>
                <c:pt idx="5">
                  <c:v>2010</c:v>
                </c:pt>
                <c:pt idx="6">
                  <c:v>2011</c:v>
                </c:pt>
                <c:pt idx="7">
                  <c:v>2012</c:v>
                </c:pt>
                <c:pt idx="8">
                  <c:v>2013</c:v>
                </c:pt>
                <c:pt idx="9">
                  <c:v>2014</c:v>
                </c:pt>
                <c:pt idx="10">
                  <c:v>2015</c:v>
                </c:pt>
                <c:pt idx="11">
                  <c:v>2016</c:v>
                </c:pt>
                <c:pt idx="12">
                  <c:v>2017</c:v>
                </c:pt>
                <c:pt idx="13">
                  <c:v>Oct.2018</c:v>
                </c:pt>
              </c:strCache>
            </c:strRef>
          </c:cat>
          <c:val>
            <c:numRef>
              <c:f>'VIII.1 Ocup. formal'!$B$6:$O$6</c:f>
              <c:numCache>
                <c:formatCode>_(* #,##0_);_(* \(#,##0\);_(* "-"??_);_(@_)</c:formatCode>
                <c:ptCount val="14"/>
                <c:pt idx="0">
                  <c:v>26193.5</c:v>
                </c:pt>
                <c:pt idx="1">
                  <c:v>26353.5</c:v>
                </c:pt>
                <c:pt idx="2">
                  <c:v>30830</c:v>
                </c:pt>
                <c:pt idx="3">
                  <c:v>31582</c:v>
                </c:pt>
                <c:pt idx="4">
                  <c:v>30520</c:v>
                </c:pt>
                <c:pt idx="5">
                  <c:v>37741</c:v>
                </c:pt>
                <c:pt idx="6">
                  <c:v>31145</c:v>
                </c:pt>
                <c:pt idx="7">
                  <c:v>43665</c:v>
                </c:pt>
                <c:pt idx="8">
                  <c:v>35190</c:v>
                </c:pt>
                <c:pt idx="9" formatCode="#,##0_);\(#,##0\)">
                  <c:v>34478</c:v>
                </c:pt>
                <c:pt idx="10" formatCode="#,##0_);\(#,##0\)">
                  <c:v>37853</c:v>
                </c:pt>
                <c:pt idx="11" formatCode="#,##0_);\(#,##0\)">
                  <c:v>73182</c:v>
                </c:pt>
                <c:pt idx="12" formatCode="#,##0_);\(#,##0\)">
                  <c:v>69841</c:v>
                </c:pt>
                <c:pt idx="13" formatCode="#,##0_);\(#,##0\)">
                  <c:v>64383</c:v>
                </c:pt>
              </c:numCache>
            </c:numRef>
          </c:val>
          <c:smooth val="0"/>
          <c:extLst>
            <c:ext xmlns:c16="http://schemas.microsoft.com/office/drawing/2014/chart" uri="{C3380CC4-5D6E-409C-BE32-E72D297353CC}">
              <c16:uniqueId val="{00000004-7CCE-4168-A01F-4346F2835CD0}"/>
            </c:ext>
          </c:extLst>
        </c:ser>
        <c:ser>
          <c:idx val="4"/>
          <c:order val="4"/>
          <c:tx>
            <c:strRef>
              <c:f>'VIII.1 Ocup. formal'!$A$7</c:f>
              <c:strCache>
                <c:ptCount val="1"/>
                <c:pt idx="0">
                  <c:v> Construcción  </c:v>
                </c:pt>
              </c:strCache>
            </c:strRef>
          </c:tx>
          <c:marker>
            <c:symbol val="none"/>
          </c:marker>
          <c:cat>
            <c:strRef>
              <c:f>'VIII.1 Ocup. formal'!$B$3:$O$3</c:f>
              <c:strCache>
                <c:ptCount val="14"/>
                <c:pt idx="0">
                  <c:v>2005</c:v>
                </c:pt>
                <c:pt idx="1">
                  <c:v>2006</c:v>
                </c:pt>
                <c:pt idx="2">
                  <c:v>2007</c:v>
                </c:pt>
                <c:pt idx="3">
                  <c:v>2008</c:v>
                </c:pt>
                <c:pt idx="4">
                  <c:v> 2009</c:v>
                </c:pt>
                <c:pt idx="5">
                  <c:v>2010</c:v>
                </c:pt>
                <c:pt idx="6">
                  <c:v>2011</c:v>
                </c:pt>
                <c:pt idx="7">
                  <c:v>2012</c:v>
                </c:pt>
                <c:pt idx="8">
                  <c:v>2013</c:v>
                </c:pt>
                <c:pt idx="9">
                  <c:v>2014</c:v>
                </c:pt>
                <c:pt idx="10">
                  <c:v>2015</c:v>
                </c:pt>
                <c:pt idx="11">
                  <c:v>2016</c:v>
                </c:pt>
                <c:pt idx="12">
                  <c:v>2017</c:v>
                </c:pt>
                <c:pt idx="13">
                  <c:v>Oct.2018</c:v>
                </c:pt>
              </c:strCache>
            </c:strRef>
          </c:cat>
          <c:val>
            <c:numRef>
              <c:f>'VIII.1 Ocup. formal'!$B$7:$O$7</c:f>
              <c:numCache>
                <c:formatCode>_(* #,##0_);_(* \(#,##0\);_(* "-"??_);_(@_)</c:formatCode>
                <c:ptCount val="14"/>
                <c:pt idx="0">
                  <c:v>31601</c:v>
                </c:pt>
                <c:pt idx="1">
                  <c:v>43507.5</c:v>
                </c:pt>
                <c:pt idx="2">
                  <c:v>45705</c:v>
                </c:pt>
                <c:pt idx="3">
                  <c:v>51584</c:v>
                </c:pt>
                <c:pt idx="4">
                  <c:v>34519</c:v>
                </c:pt>
                <c:pt idx="5">
                  <c:v>40257</c:v>
                </c:pt>
                <c:pt idx="6">
                  <c:v>35938</c:v>
                </c:pt>
                <c:pt idx="7">
                  <c:v>40323</c:v>
                </c:pt>
                <c:pt idx="8">
                  <c:v>27474</c:v>
                </c:pt>
                <c:pt idx="9" formatCode="#,##0_);\(#,##0\)">
                  <c:v>42681</c:v>
                </c:pt>
                <c:pt idx="10" formatCode="#,##0_);\(#,##0\)">
                  <c:v>64039</c:v>
                </c:pt>
                <c:pt idx="11" formatCode="#,##0_);\(#,##0\)">
                  <c:v>34851</c:v>
                </c:pt>
                <c:pt idx="12" formatCode="#,##0_);\(#,##0\)">
                  <c:v>62178</c:v>
                </c:pt>
                <c:pt idx="13" formatCode="#,##0_);\(#,##0\)">
                  <c:v>54516</c:v>
                </c:pt>
              </c:numCache>
            </c:numRef>
          </c:val>
          <c:smooth val="0"/>
          <c:extLst>
            <c:ext xmlns:c16="http://schemas.microsoft.com/office/drawing/2014/chart" uri="{C3380CC4-5D6E-409C-BE32-E72D297353CC}">
              <c16:uniqueId val="{00000005-7CCE-4168-A01F-4346F2835CD0}"/>
            </c:ext>
          </c:extLst>
        </c:ser>
        <c:ser>
          <c:idx val="5"/>
          <c:order val="5"/>
          <c:tx>
            <c:strRef>
              <c:f>'VIII.1 Ocup. formal'!$A$8</c:f>
              <c:strCache>
                <c:ptCount val="1"/>
                <c:pt idx="0">
                  <c:v> Comercio al por Mayor y Menor </c:v>
                </c:pt>
              </c:strCache>
            </c:strRef>
          </c:tx>
          <c:marker>
            <c:symbol val="none"/>
          </c:marker>
          <c:dPt>
            <c:idx val="2"/>
            <c:bubble3D val="0"/>
            <c:extLst>
              <c:ext xmlns:c16="http://schemas.microsoft.com/office/drawing/2014/chart" uri="{C3380CC4-5D6E-409C-BE32-E72D297353CC}">
                <c16:uniqueId val="{00000006-7CCE-4168-A01F-4346F2835CD0}"/>
              </c:ext>
            </c:extLst>
          </c:dPt>
          <c:dLbls>
            <c:dLbl>
              <c:idx val="7"/>
              <c:layout>
                <c:manualLayout>
                  <c:x val="-3.0089456810978295E-2"/>
                  <c:y val="1.626166054193748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CCE-4168-A01F-4346F2835CD0}"/>
                </c:ext>
              </c:extLst>
            </c:dLbl>
            <c:dLbl>
              <c:idx val="9"/>
              <c:layout>
                <c:manualLayout>
                  <c:x val="-1.104195493934856E-2"/>
                  <c:y val="1.467053718300044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7CCE-4168-A01F-4346F2835CD0}"/>
                </c:ext>
              </c:extLst>
            </c:dLbl>
            <c:dLbl>
              <c:idx val="11"/>
              <c:layout>
                <c:manualLayout>
                  <c:x val="-3.7307955449063727E-2"/>
                  <c:y val="1.9948197020832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D94-4648-A3F3-BAACCD07F9C3}"/>
                </c:ext>
              </c:extLst>
            </c:dLbl>
            <c:dLbl>
              <c:idx val="12"/>
              <c:layout>
                <c:manualLayout>
                  <c:x val="-2.4710582106856584E-2"/>
                  <c:y val="3.253470630628987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5ED-40EC-9802-A774666CE3EE}"/>
                </c:ext>
              </c:extLst>
            </c:dLbl>
            <c:dLbl>
              <c:idx val="13"/>
              <c:layout>
                <c:manualLayout>
                  <c:x val="-2.1960631241477228E-2"/>
                  <c:y val="3.253470630628987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5ED-40EC-9802-A774666CE3EE}"/>
                </c:ext>
              </c:extLst>
            </c:dLbl>
            <c:spPr>
              <a:noFill/>
              <a:ln>
                <a:noFill/>
              </a:ln>
              <a:effectLst/>
            </c:sp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'VIII.1 Ocup. formal'!$B$3:$O$3</c:f>
              <c:strCache>
                <c:ptCount val="14"/>
                <c:pt idx="0">
                  <c:v>2005</c:v>
                </c:pt>
                <c:pt idx="1">
                  <c:v>2006</c:v>
                </c:pt>
                <c:pt idx="2">
                  <c:v>2007</c:v>
                </c:pt>
                <c:pt idx="3">
                  <c:v>2008</c:v>
                </c:pt>
                <c:pt idx="4">
                  <c:v> 2009</c:v>
                </c:pt>
                <c:pt idx="5">
                  <c:v>2010</c:v>
                </c:pt>
                <c:pt idx="6">
                  <c:v>2011</c:v>
                </c:pt>
                <c:pt idx="7">
                  <c:v>2012</c:v>
                </c:pt>
                <c:pt idx="8">
                  <c:v>2013</c:v>
                </c:pt>
                <c:pt idx="9">
                  <c:v>2014</c:v>
                </c:pt>
                <c:pt idx="10">
                  <c:v>2015</c:v>
                </c:pt>
                <c:pt idx="11">
                  <c:v>2016</c:v>
                </c:pt>
                <c:pt idx="12">
                  <c:v>2017</c:v>
                </c:pt>
                <c:pt idx="13">
                  <c:v>Oct.2018</c:v>
                </c:pt>
              </c:strCache>
            </c:strRef>
          </c:cat>
          <c:val>
            <c:numRef>
              <c:f>'VIII.1 Ocup. formal'!$B$8:$O$8</c:f>
              <c:numCache>
                <c:formatCode>_(* #,##0_);_(* \(#,##0\);_(* "-"??_);_(@_)</c:formatCode>
                <c:ptCount val="14"/>
                <c:pt idx="0">
                  <c:v>211992.5</c:v>
                </c:pt>
                <c:pt idx="1">
                  <c:v>234505</c:v>
                </c:pt>
                <c:pt idx="2">
                  <c:v>229492.5</c:v>
                </c:pt>
                <c:pt idx="3">
                  <c:v>238189</c:v>
                </c:pt>
                <c:pt idx="4">
                  <c:v>241768</c:v>
                </c:pt>
                <c:pt idx="5">
                  <c:v>251447</c:v>
                </c:pt>
                <c:pt idx="6">
                  <c:v>254030</c:v>
                </c:pt>
                <c:pt idx="7">
                  <c:v>236447</c:v>
                </c:pt>
                <c:pt idx="8" formatCode="#,##0_);\(#,##0\)">
                  <c:v>257264</c:v>
                </c:pt>
                <c:pt idx="9" formatCode="#,##0_);\(#,##0\)">
                  <c:v>291369</c:v>
                </c:pt>
                <c:pt idx="10" formatCode="#,##0_);\(#,##0\)">
                  <c:v>303617</c:v>
                </c:pt>
                <c:pt idx="11" formatCode="#,##0_);\(#,##0\)">
                  <c:v>315262</c:v>
                </c:pt>
                <c:pt idx="12" formatCode="#,##0_);\(#,##0\)">
                  <c:v>309575</c:v>
                </c:pt>
                <c:pt idx="13" formatCode="#,##0_);\(#,##0\)">
                  <c:v>332150</c:v>
                </c:pt>
              </c:numCache>
            </c:numRef>
          </c:val>
          <c:smooth val="0"/>
          <c:extLst>
            <c:ext xmlns:c16="http://schemas.microsoft.com/office/drawing/2014/chart" uri="{C3380CC4-5D6E-409C-BE32-E72D297353CC}">
              <c16:uniqueId val="{00000009-7CCE-4168-A01F-4346F2835CD0}"/>
            </c:ext>
          </c:extLst>
        </c:ser>
        <c:ser>
          <c:idx val="6"/>
          <c:order val="6"/>
          <c:tx>
            <c:strRef>
              <c:f>'VIII.1 Ocup. formal'!$A$9</c:f>
              <c:strCache>
                <c:ptCount val="1"/>
                <c:pt idx="0">
                  <c:v> Hoteles, Bares y Restaurantes </c:v>
                </c:pt>
              </c:strCache>
            </c:strRef>
          </c:tx>
          <c:marker>
            <c:symbol val="none"/>
          </c:marker>
          <c:cat>
            <c:strRef>
              <c:f>'VIII.1 Ocup. formal'!$B$3:$O$3</c:f>
              <c:strCache>
                <c:ptCount val="14"/>
                <c:pt idx="0">
                  <c:v>2005</c:v>
                </c:pt>
                <c:pt idx="1">
                  <c:v>2006</c:v>
                </c:pt>
                <c:pt idx="2">
                  <c:v>2007</c:v>
                </c:pt>
                <c:pt idx="3">
                  <c:v>2008</c:v>
                </c:pt>
                <c:pt idx="4">
                  <c:v> 2009</c:v>
                </c:pt>
                <c:pt idx="5">
                  <c:v>2010</c:v>
                </c:pt>
                <c:pt idx="6">
                  <c:v>2011</c:v>
                </c:pt>
                <c:pt idx="7">
                  <c:v>2012</c:v>
                </c:pt>
                <c:pt idx="8">
                  <c:v>2013</c:v>
                </c:pt>
                <c:pt idx="9">
                  <c:v>2014</c:v>
                </c:pt>
                <c:pt idx="10">
                  <c:v>2015</c:v>
                </c:pt>
                <c:pt idx="11">
                  <c:v>2016</c:v>
                </c:pt>
                <c:pt idx="12">
                  <c:v>2017</c:v>
                </c:pt>
                <c:pt idx="13">
                  <c:v>Oct.2018</c:v>
                </c:pt>
              </c:strCache>
            </c:strRef>
          </c:cat>
          <c:val>
            <c:numRef>
              <c:f>'VIII.1 Ocup. formal'!$B$9:$O$9</c:f>
              <c:numCache>
                <c:formatCode>_(* #,##0_);_(* \(#,##0\);_(* "-"??_);_(@_)</c:formatCode>
                <c:ptCount val="14"/>
                <c:pt idx="0">
                  <c:v>86665</c:v>
                </c:pt>
                <c:pt idx="1">
                  <c:v>91077</c:v>
                </c:pt>
                <c:pt idx="2">
                  <c:v>105664.5</c:v>
                </c:pt>
                <c:pt idx="3">
                  <c:v>112403</c:v>
                </c:pt>
                <c:pt idx="4">
                  <c:v>101997</c:v>
                </c:pt>
                <c:pt idx="5">
                  <c:v>110062</c:v>
                </c:pt>
                <c:pt idx="6">
                  <c:v>117394</c:v>
                </c:pt>
                <c:pt idx="7">
                  <c:v>123299</c:v>
                </c:pt>
                <c:pt idx="8" formatCode="#,##0_);\(#,##0\)">
                  <c:v>120700</c:v>
                </c:pt>
                <c:pt idx="9" formatCode="#,##0_);\(#,##0\)">
                  <c:v>134768</c:v>
                </c:pt>
                <c:pt idx="10" formatCode="#,##0_);\(#,##0\)">
                  <c:v>141352</c:v>
                </c:pt>
                <c:pt idx="11" formatCode="#,##0_);\(#,##0\)">
                  <c:v>138352</c:v>
                </c:pt>
                <c:pt idx="12" formatCode="#,##0_);\(#,##0\)">
                  <c:v>155963</c:v>
                </c:pt>
                <c:pt idx="13" formatCode="#,##0_);\(#,##0\)">
                  <c:v>164747</c:v>
                </c:pt>
              </c:numCache>
            </c:numRef>
          </c:val>
          <c:smooth val="0"/>
          <c:extLst>
            <c:ext xmlns:c16="http://schemas.microsoft.com/office/drawing/2014/chart" uri="{C3380CC4-5D6E-409C-BE32-E72D297353CC}">
              <c16:uniqueId val="{0000000A-7CCE-4168-A01F-4346F2835CD0}"/>
            </c:ext>
          </c:extLst>
        </c:ser>
        <c:ser>
          <c:idx val="7"/>
          <c:order val="7"/>
          <c:tx>
            <c:strRef>
              <c:f>'VIII.1 Ocup. formal'!$A$10</c:f>
              <c:strCache>
                <c:ptCount val="1"/>
                <c:pt idx="0">
                  <c:v> Transporte y Comunicaciones </c:v>
                </c:pt>
              </c:strCache>
            </c:strRef>
          </c:tx>
          <c:marker>
            <c:symbol val="none"/>
          </c:marker>
          <c:cat>
            <c:strRef>
              <c:f>'VIII.1 Ocup. formal'!$B$3:$O$3</c:f>
              <c:strCache>
                <c:ptCount val="14"/>
                <c:pt idx="0">
                  <c:v>2005</c:v>
                </c:pt>
                <c:pt idx="1">
                  <c:v>2006</c:v>
                </c:pt>
                <c:pt idx="2">
                  <c:v>2007</c:v>
                </c:pt>
                <c:pt idx="3">
                  <c:v>2008</c:v>
                </c:pt>
                <c:pt idx="4">
                  <c:v> 2009</c:v>
                </c:pt>
                <c:pt idx="5">
                  <c:v>2010</c:v>
                </c:pt>
                <c:pt idx="6">
                  <c:v>2011</c:v>
                </c:pt>
                <c:pt idx="7">
                  <c:v>2012</c:v>
                </c:pt>
                <c:pt idx="8">
                  <c:v>2013</c:v>
                </c:pt>
                <c:pt idx="9">
                  <c:v>2014</c:v>
                </c:pt>
                <c:pt idx="10">
                  <c:v>2015</c:v>
                </c:pt>
                <c:pt idx="11">
                  <c:v>2016</c:v>
                </c:pt>
                <c:pt idx="12">
                  <c:v>2017</c:v>
                </c:pt>
                <c:pt idx="13">
                  <c:v>Oct.2018</c:v>
                </c:pt>
              </c:strCache>
            </c:strRef>
          </c:cat>
          <c:val>
            <c:numRef>
              <c:f>'VIII.1 Ocup. formal'!$B$10:$O$10</c:f>
              <c:numCache>
                <c:formatCode>_(* #,##0_);_(* \(#,##0\);_(* "-"??_);_(@_)</c:formatCode>
                <c:ptCount val="14"/>
                <c:pt idx="0">
                  <c:v>64356.5</c:v>
                </c:pt>
                <c:pt idx="1">
                  <c:v>66871.5</c:v>
                </c:pt>
                <c:pt idx="2">
                  <c:v>68018.5</c:v>
                </c:pt>
                <c:pt idx="3">
                  <c:v>73736</c:v>
                </c:pt>
                <c:pt idx="4">
                  <c:v>74994</c:v>
                </c:pt>
                <c:pt idx="5">
                  <c:v>70890</c:v>
                </c:pt>
                <c:pt idx="6">
                  <c:v>67549</c:v>
                </c:pt>
                <c:pt idx="7">
                  <c:v>71306</c:v>
                </c:pt>
                <c:pt idx="8" formatCode="#,##0_);\(#,##0\)">
                  <c:v>90119</c:v>
                </c:pt>
                <c:pt idx="9" formatCode="#,##0_);\(#,##0\)">
                  <c:v>92028</c:v>
                </c:pt>
                <c:pt idx="10" formatCode="#,##0_);\(#,##0\)">
                  <c:v>96550</c:v>
                </c:pt>
                <c:pt idx="11" formatCode="#,##0_);\(#,##0\)">
                  <c:v>98248</c:v>
                </c:pt>
                <c:pt idx="12" formatCode="#,##0_);\(#,##0\)">
                  <c:v>89857</c:v>
                </c:pt>
                <c:pt idx="13" formatCode="#,##0_);\(#,##0\)">
                  <c:v>99710</c:v>
                </c:pt>
              </c:numCache>
            </c:numRef>
          </c:val>
          <c:smooth val="0"/>
          <c:extLst>
            <c:ext xmlns:c16="http://schemas.microsoft.com/office/drawing/2014/chart" uri="{C3380CC4-5D6E-409C-BE32-E72D297353CC}">
              <c16:uniqueId val="{0000000B-7CCE-4168-A01F-4346F2835CD0}"/>
            </c:ext>
          </c:extLst>
        </c:ser>
        <c:ser>
          <c:idx val="8"/>
          <c:order val="8"/>
          <c:tx>
            <c:strRef>
              <c:f>'VIII.1 Ocup. formal'!$A$11</c:f>
              <c:strCache>
                <c:ptCount val="1"/>
                <c:pt idx="0">
                  <c:v> Intermediación Financiera y Seguros </c:v>
                </c:pt>
              </c:strCache>
            </c:strRef>
          </c:tx>
          <c:marker>
            <c:symbol val="none"/>
          </c:marker>
          <c:cat>
            <c:strRef>
              <c:f>'VIII.1 Ocup. formal'!$B$3:$O$3</c:f>
              <c:strCache>
                <c:ptCount val="14"/>
                <c:pt idx="0">
                  <c:v>2005</c:v>
                </c:pt>
                <c:pt idx="1">
                  <c:v>2006</c:v>
                </c:pt>
                <c:pt idx="2">
                  <c:v>2007</c:v>
                </c:pt>
                <c:pt idx="3">
                  <c:v>2008</c:v>
                </c:pt>
                <c:pt idx="4">
                  <c:v> 2009</c:v>
                </c:pt>
                <c:pt idx="5">
                  <c:v>2010</c:v>
                </c:pt>
                <c:pt idx="6">
                  <c:v>2011</c:v>
                </c:pt>
                <c:pt idx="7">
                  <c:v>2012</c:v>
                </c:pt>
                <c:pt idx="8">
                  <c:v>2013</c:v>
                </c:pt>
                <c:pt idx="9">
                  <c:v>2014</c:v>
                </c:pt>
                <c:pt idx="10">
                  <c:v>2015</c:v>
                </c:pt>
                <c:pt idx="11">
                  <c:v>2016</c:v>
                </c:pt>
                <c:pt idx="12">
                  <c:v>2017</c:v>
                </c:pt>
                <c:pt idx="13">
                  <c:v>Oct.2018</c:v>
                </c:pt>
              </c:strCache>
            </c:strRef>
          </c:cat>
          <c:val>
            <c:numRef>
              <c:f>'VIII.1 Ocup. formal'!$B$11:$O$11</c:f>
              <c:numCache>
                <c:formatCode>_(* #,##0_);_(* \(#,##0\);_(* "-"??_);_(@_)</c:formatCode>
                <c:ptCount val="14"/>
                <c:pt idx="0">
                  <c:v>46757.5</c:v>
                </c:pt>
                <c:pt idx="1">
                  <c:v>49397</c:v>
                </c:pt>
                <c:pt idx="2">
                  <c:v>55326</c:v>
                </c:pt>
                <c:pt idx="3">
                  <c:v>55155</c:v>
                </c:pt>
                <c:pt idx="4">
                  <c:v>67119</c:v>
                </c:pt>
                <c:pt idx="5">
                  <c:v>65137</c:v>
                </c:pt>
                <c:pt idx="6">
                  <c:v>72016</c:v>
                </c:pt>
                <c:pt idx="7">
                  <c:v>82080</c:v>
                </c:pt>
                <c:pt idx="8" formatCode="#,##0_);\(#,##0\)">
                  <c:v>79468</c:v>
                </c:pt>
                <c:pt idx="9" formatCode="#,##0_);\(#,##0\)">
                  <c:v>83517</c:v>
                </c:pt>
                <c:pt idx="10" formatCode="#,##0_);\(#,##0\)">
                  <c:v>75923</c:v>
                </c:pt>
                <c:pt idx="11" formatCode="#,##0_);\(#,##0\)">
                  <c:v>79105</c:v>
                </c:pt>
                <c:pt idx="12" formatCode="#,##0_);\(#,##0\)">
                  <c:v>72123</c:v>
                </c:pt>
                <c:pt idx="13" formatCode="#,##0_);\(#,##0\)">
                  <c:v>92225</c:v>
                </c:pt>
              </c:numCache>
            </c:numRef>
          </c:val>
          <c:smooth val="0"/>
          <c:extLst>
            <c:ext xmlns:c16="http://schemas.microsoft.com/office/drawing/2014/chart" uri="{C3380CC4-5D6E-409C-BE32-E72D297353CC}">
              <c16:uniqueId val="{0000000C-7CCE-4168-A01F-4346F2835CD0}"/>
            </c:ext>
          </c:extLst>
        </c:ser>
        <c:ser>
          <c:idx val="9"/>
          <c:order val="9"/>
          <c:tx>
            <c:strRef>
              <c:f>'VIII.1 Ocup. formal'!$A$12</c:f>
              <c:strCache>
                <c:ptCount val="1"/>
                <c:pt idx="0">
                  <c:v> Administración Pública y Defensa </c:v>
                </c:pt>
              </c:strCache>
            </c:strRef>
          </c:tx>
          <c:marker>
            <c:symbol val="none"/>
          </c:marker>
          <c:cat>
            <c:strRef>
              <c:f>'VIII.1 Ocup. formal'!$B$3:$O$3</c:f>
              <c:strCache>
                <c:ptCount val="14"/>
                <c:pt idx="0">
                  <c:v>2005</c:v>
                </c:pt>
                <c:pt idx="1">
                  <c:v>2006</c:v>
                </c:pt>
                <c:pt idx="2">
                  <c:v>2007</c:v>
                </c:pt>
                <c:pt idx="3">
                  <c:v>2008</c:v>
                </c:pt>
                <c:pt idx="4">
                  <c:v> 2009</c:v>
                </c:pt>
                <c:pt idx="5">
                  <c:v>2010</c:v>
                </c:pt>
                <c:pt idx="6">
                  <c:v>2011</c:v>
                </c:pt>
                <c:pt idx="7">
                  <c:v>2012</c:v>
                </c:pt>
                <c:pt idx="8">
                  <c:v>2013</c:v>
                </c:pt>
                <c:pt idx="9">
                  <c:v>2014</c:v>
                </c:pt>
                <c:pt idx="10">
                  <c:v>2015</c:v>
                </c:pt>
                <c:pt idx="11">
                  <c:v>2016</c:v>
                </c:pt>
                <c:pt idx="12">
                  <c:v>2017</c:v>
                </c:pt>
                <c:pt idx="13">
                  <c:v>Oct.2018</c:v>
                </c:pt>
              </c:strCache>
            </c:strRef>
          </c:cat>
          <c:val>
            <c:numRef>
              <c:f>'VIII.1 Ocup. formal'!$B$12:$O$12</c:f>
              <c:numCache>
                <c:formatCode>_(* #,##0_);_(* \(#,##0\);_(* "-"??_);_(@_)</c:formatCode>
                <c:ptCount val="14"/>
                <c:pt idx="0">
                  <c:v>147544.5</c:v>
                </c:pt>
                <c:pt idx="1">
                  <c:v>148907.5</c:v>
                </c:pt>
                <c:pt idx="2">
                  <c:v>152563.5</c:v>
                </c:pt>
                <c:pt idx="3">
                  <c:v>156837</c:v>
                </c:pt>
                <c:pt idx="4">
                  <c:v>164689</c:v>
                </c:pt>
                <c:pt idx="5">
                  <c:v>184575</c:v>
                </c:pt>
                <c:pt idx="6">
                  <c:v>189387</c:v>
                </c:pt>
                <c:pt idx="7">
                  <c:v>194986</c:v>
                </c:pt>
                <c:pt idx="8" formatCode="#,##0_);\(#,##0\)">
                  <c:v>194720</c:v>
                </c:pt>
                <c:pt idx="9" formatCode="#,##0_);\(#,##0\)">
                  <c:v>191598</c:v>
                </c:pt>
                <c:pt idx="10" formatCode="#,##0_);\(#,##0\)">
                  <c:v>199704</c:v>
                </c:pt>
                <c:pt idx="11" formatCode="#,##0_);\(#,##0\)">
                  <c:v>213040</c:v>
                </c:pt>
                <c:pt idx="12" formatCode="#,##0_);\(#,##0\)">
                  <c:v>219983</c:v>
                </c:pt>
                <c:pt idx="13" formatCode="#,##0_);\(#,##0\)">
                  <c:v>226323</c:v>
                </c:pt>
              </c:numCache>
            </c:numRef>
          </c:val>
          <c:smooth val="0"/>
          <c:extLst>
            <c:ext xmlns:c16="http://schemas.microsoft.com/office/drawing/2014/chart" uri="{C3380CC4-5D6E-409C-BE32-E72D297353CC}">
              <c16:uniqueId val="{0000000D-7CCE-4168-A01F-4346F2835CD0}"/>
            </c:ext>
          </c:extLst>
        </c:ser>
        <c:ser>
          <c:idx val="10"/>
          <c:order val="10"/>
          <c:tx>
            <c:strRef>
              <c:f>'VIII.1 Ocup. formal'!$A$13</c:f>
              <c:strCache>
                <c:ptCount val="1"/>
                <c:pt idx="0">
                  <c:v> Otros Servicios </c:v>
                </c:pt>
              </c:strCache>
            </c:strRef>
          </c:tx>
          <c:spPr>
            <a:effectLst>
              <a:softEdge rad="0"/>
            </a:effectLst>
          </c:spPr>
          <c:marker>
            <c:symbol val="none"/>
          </c:marker>
          <c:dLbls>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'VIII.1 Ocup. formal'!$B$3:$O$3</c:f>
              <c:strCache>
                <c:ptCount val="14"/>
                <c:pt idx="0">
                  <c:v>2005</c:v>
                </c:pt>
                <c:pt idx="1">
                  <c:v>2006</c:v>
                </c:pt>
                <c:pt idx="2">
                  <c:v>2007</c:v>
                </c:pt>
                <c:pt idx="3">
                  <c:v>2008</c:v>
                </c:pt>
                <c:pt idx="4">
                  <c:v> 2009</c:v>
                </c:pt>
                <c:pt idx="5">
                  <c:v>2010</c:v>
                </c:pt>
                <c:pt idx="6">
                  <c:v>2011</c:v>
                </c:pt>
                <c:pt idx="7">
                  <c:v>2012</c:v>
                </c:pt>
                <c:pt idx="8">
                  <c:v>2013</c:v>
                </c:pt>
                <c:pt idx="9">
                  <c:v>2014</c:v>
                </c:pt>
                <c:pt idx="10">
                  <c:v>2015</c:v>
                </c:pt>
                <c:pt idx="11">
                  <c:v>2016</c:v>
                </c:pt>
                <c:pt idx="12">
                  <c:v>2017</c:v>
                </c:pt>
                <c:pt idx="13">
                  <c:v>Oct.2018</c:v>
                </c:pt>
              </c:strCache>
            </c:strRef>
          </c:cat>
          <c:val>
            <c:numRef>
              <c:f>'VIII.1 Ocup. formal'!$B$13:$O$13</c:f>
              <c:numCache>
                <c:formatCode>_(* #,##0_);_(* \(#,##0\);_(* "-"??_);_(@_)</c:formatCode>
                <c:ptCount val="14"/>
                <c:pt idx="0">
                  <c:v>401844.5</c:v>
                </c:pt>
                <c:pt idx="1">
                  <c:v>416197</c:v>
                </c:pt>
                <c:pt idx="2">
                  <c:v>433943.5</c:v>
                </c:pt>
                <c:pt idx="3">
                  <c:v>460813</c:v>
                </c:pt>
                <c:pt idx="4">
                  <c:v>507872</c:v>
                </c:pt>
                <c:pt idx="5">
                  <c:v>523323</c:v>
                </c:pt>
                <c:pt idx="6">
                  <c:v>552274</c:v>
                </c:pt>
                <c:pt idx="7">
                  <c:v>553281</c:v>
                </c:pt>
                <c:pt idx="8" formatCode="#,##0_);\(#,##0\)">
                  <c:v>588320</c:v>
                </c:pt>
                <c:pt idx="9" formatCode="#,##0_);\(#,##0\)">
                  <c:v>606440</c:v>
                </c:pt>
                <c:pt idx="10" formatCode="#,##0_);\(#,##0\)">
                  <c:v>654852</c:v>
                </c:pt>
                <c:pt idx="11" formatCode="#,##0_);\(#,##0\)">
                  <c:v>696653</c:v>
                </c:pt>
                <c:pt idx="12" formatCode="#,##0_);\(#,##0\)">
                  <c:v>721706</c:v>
                </c:pt>
                <c:pt idx="13" formatCode="#,##0_);\(#,##0\)">
                  <c:v>711232</c:v>
                </c:pt>
              </c:numCache>
            </c:numRef>
          </c:val>
          <c:smooth val="0"/>
          <c:extLst>
            <c:ext xmlns:c16="http://schemas.microsoft.com/office/drawing/2014/chart" uri="{C3380CC4-5D6E-409C-BE32-E72D297353CC}">
              <c16:uniqueId val="{0000000E-7CCE-4168-A01F-4346F2835CD0}"/>
            </c:ext>
          </c:extLst>
        </c:ser>
        <c:dLbls>
          <c:showLegendKey val="0"/>
          <c:showVal val="0"/>
          <c:showCatName val="0"/>
          <c:showSerName val="0"/>
          <c:showPercent val="0"/>
          <c:showBubbleSize val="0"/>
        </c:dLbls>
        <c:smooth val="0"/>
        <c:axId val="437638648"/>
        <c:axId val="437639040"/>
        <c:extLst>
          <c:ext xmlns:c15="http://schemas.microsoft.com/office/drawing/2012/chart" uri="{02D57815-91ED-43cb-92C2-25804820EDAC}">
            <c15:filteredLineSeries>
              <c15:ser>
                <c:idx val="1"/>
                <c:order val="1"/>
                <c:tx>
                  <c:strRef>
                    <c:extLst>
                      <c:ext uri="{02D57815-91ED-43cb-92C2-25804820EDAC}">
                        <c15:formulaRef>
                          <c15:sqref>'VIII.1 Ocup. formal'!#REF!</c15:sqref>
                        </c15:formulaRef>
                      </c:ext>
                    </c:extLst>
                    <c:strCache>
                      <c:ptCount val="1"/>
                      <c:pt idx="0">
                        <c:v>#REF!</c:v>
                      </c:pt>
                    </c:strCache>
                  </c:strRef>
                </c:tx>
                <c:marker>
                  <c:symbol val="none"/>
                </c:marker>
                <c:cat>
                  <c:strRef>
                    <c:extLst>
                      <c:ext uri="{02D57815-91ED-43cb-92C2-25804820EDAC}">
                        <c15:formulaRef>
                          <c15:sqref>'VIII.1 Ocup. formal'!$B$3:$O$3</c15:sqref>
                        </c15:formulaRef>
                      </c:ext>
                    </c:extLst>
                    <c:strCache>
                      <c:ptCount val="14"/>
                      <c:pt idx="0">
                        <c:v>2005</c:v>
                      </c:pt>
                      <c:pt idx="1">
                        <c:v>2006</c:v>
                      </c:pt>
                      <c:pt idx="2">
                        <c:v>2007</c:v>
                      </c:pt>
                      <c:pt idx="3">
                        <c:v>2008</c:v>
                      </c:pt>
                      <c:pt idx="4">
                        <c:v> 2009</c:v>
                      </c:pt>
                      <c:pt idx="5">
                        <c:v>2010</c:v>
                      </c:pt>
                      <c:pt idx="6">
                        <c:v>2011</c:v>
                      </c:pt>
                      <c:pt idx="7">
                        <c:v>2012</c:v>
                      </c:pt>
                      <c:pt idx="8">
                        <c:v>2013</c:v>
                      </c:pt>
                      <c:pt idx="9">
                        <c:v>2014</c:v>
                      </c:pt>
                      <c:pt idx="10">
                        <c:v>2015</c:v>
                      </c:pt>
                      <c:pt idx="11">
                        <c:v>2016</c:v>
                      </c:pt>
                      <c:pt idx="12">
                        <c:v>2017</c:v>
                      </c:pt>
                      <c:pt idx="13">
                        <c:v>Oct.2018</c:v>
                      </c:pt>
                    </c:strCache>
                  </c:strRef>
                </c:cat>
                <c:val>
                  <c:numRef>
                    <c:extLst>
                      <c:ext uri="{02D57815-91ED-43cb-92C2-25804820EDAC}">
                        <c15:formulaRef>
                          <c15:sqref>'VIII.1 Ocup. formal'!#REF!</c15:sqref>
                        </c15:formulaRef>
                      </c:ext>
                    </c:extLst>
                    <c:numCache>
                      <c:formatCode>General</c:formatCode>
                      <c:ptCount val="1"/>
                      <c:pt idx="0">
                        <c:v>1</c:v>
                      </c:pt>
                    </c:numCache>
                  </c:numRef>
                </c:val>
                <c:smooth val="0"/>
                <c:extLst>
                  <c:ext xmlns:c16="http://schemas.microsoft.com/office/drawing/2014/chart" uri="{C3380CC4-5D6E-409C-BE32-E72D297353CC}">
                    <c16:uniqueId val="{00000001-7CCE-4168-A01F-4346F2835CD0}"/>
                  </c:ext>
                </c:extLst>
              </c15:ser>
            </c15:filteredLineSeries>
          </c:ext>
        </c:extLst>
      </c:lineChart>
      <c:catAx>
        <c:axId val="437638648"/>
        <c:scaling>
          <c:orientation val="minMax"/>
        </c:scaling>
        <c:delete val="0"/>
        <c:axPos val="b"/>
        <c:numFmt formatCode="General" sourceLinked="1"/>
        <c:majorTickMark val="none"/>
        <c:minorTickMark val="none"/>
        <c:tickLblPos val="nextTo"/>
        <c:txPr>
          <a:bodyPr/>
          <a:lstStyle/>
          <a:p>
            <a:pPr>
              <a:defRPr lang="en-US" sz="1200"/>
            </a:pPr>
            <a:endParaRPr lang="en-US"/>
          </a:p>
        </c:txPr>
        <c:crossAx val="437639040"/>
        <c:crosses val="autoZero"/>
        <c:auto val="1"/>
        <c:lblAlgn val="ctr"/>
        <c:lblOffset val="100"/>
        <c:noMultiLvlLbl val="0"/>
      </c:catAx>
      <c:valAx>
        <c:axId val="437639040"/>
        <c:scaling>
          <c:orientation val="minMax"/>
        </c:scaling>
        <c:delete val="1"/>
        <c:axPos val="l"/>
        <c:numFmt formatCode="_(* #,##0_);_(* \(#,##0\);_(* &quot;-&quot;??_);_(@_)" sourceLinked="1"/>
        <c:majorTickMark val="out"/>
        <c:minorTickMark val="none"/>
        <c:tickLblPos val="nextTo"/>
        <c:crossAx val="437638648"/>
        <c:crosses val="autoZero"/>
        <c:crossBetween val="between"/>
      </c:valAx>
      <c:spPr>
        <a:ln>
          <a:noFill/>
        </a:ln>
      </c:spPr>
    </c:plotArea>
    <c:legend>
      <c:legendPos val="b"/>
      <c:layout>
        <c:manualLayout>
          <c:xMode val="edge"/>
          <c:yMode val="edge"/>
          <c:x val="4.9543575803457814E-2"/>
          <c:y val="8.4431929632794694E-2"/>
          <c:w val="0.84787038298413386"/>
          <c:h val="6.7944696202382721E-2"/>
        </c:manualLayout>
      </c:layout>
      <c:overlay val="0"/>
      <c:spPr>
        <a:ln>
          <a:solidFill>
            <a:schemeClr val="bg1"/>
          </a:solidFill>
        </a:ln>
      </c:spPr>
      <c:txPr>
        <a:bodyPr/>
        <a:lstStyle/>
        <a:p>
          <a:pPr>
            <a:defRPr lang="en-US" sz="1100"/>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1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5165479680956425E-2"/>
          <c:y val="0.15190760436190287"/>
          <c:w val="0.84514122148279869"/>
          <c:h val="0.65038788612961829"/>
        </c:manualLayout>
      </c:layout>
      <c:lineChart>
        <c:grouping val="percentStacked"/>
        <c:varyColors val="0"/>
        <c:ser>
          <c:idx val="3"/>
          <c:order val="0"/>
          <c:tx>
            <c:strRef>
              <c:f>'VIII.2 Pob. econ.'!$F$3</c:f>
              <c:strCache>
                <c:ptCount val="1"/>
                <c:pt idx="0">
                  <c:v>Ocupada Formal</c:v>
                </c:pt>
              </c:strCache>
            </c:strRef>
          </c:tx>
          <c:spPr>
            <a:ln w="38100" cap="rnd">
              <a:solidFill>
                <a:schemeClr val="accent4"/>
              </a:solidFill>
              <a:round/>
            </a:ln>
            <a:effectLst/>
          </c:spPr>
          <c:marker>
            <c:symbol val="circle"/>
            <c:size val="5"/>
            <c:spPr>
              <a:solidFill>
                <a:schemeClr val="accent4"/>
              </a:solidFill>
              <a:ln w="38100">
                <a:solidFill>
                  <a:schemeClr val="accent4"/>
                </a:solidFill>
              </a:ln>
              <a:effectLst/>
            </c:spPr>
          </c:marker>
          <c:dLbls>
            <c:dLbl>
              <c:idx val="12"/>
              <c:layout>
                <c:manualLayout>
                  <c:x val="6.4265541011535726E-2"/>
                  <c:y val="8.7751261861498085E-3"/>
                </c:manualLayout>
              </c:layout>
              <c:tx>
                <c:rich>
                  <a:bodyPr rot="0" spcFirstLastPara="1" vertOverflow="ellipsis" vert="horz" wrap="square" lIns="38100" tIns="19050" rIns="38100" bIns="19050" anchor="ctr" anchorCtr="1">
                    <a:spAutoFit/>
                  </a:bodyPr>
                  <a:lstStyle/>
                  <a:p>
                    <a:pPr>
                      <a:defRPr sz="1200" b="1" i="0" u="none" strike="noStrike" kern="1200" baseline="0">
                        <a:solidFill>
                          <a:srgbClr val="7030A0"/>
                        </a:solidFill>
                        <a:latin typeface="+mn-lt"/>
                        <a:ea typeface="+mn-ea"/>
                        <a:cs typeface="+mn-cs"/>
                      </a:defRPr>
                    </a:pPr>
                    <a:r>
                      <a:rPr lang="en-US" sz="1200" b="1">
                        <a:solidFill>
                          <a:srgbClr val="7030A0"/>
                        </a:solidFill>
                      </a:rPr>
                      <a:t>Ocupada Formal</a:t>
                    </a:r>
                  </a:p>
                  <a:p>
                    <a:pPr>
                      <a:defRPr sz="1200" b="1">
                        <a:solidFill>
                          <a:srgbClr val="7030A0"/>
                        </a:solidFill>
                      </a:defRPr>
                    </a:pPr>
                    <a:r>
                      <a:rPr lang="en-US" sz="1200" b="1">
                        <a:solidFill>
                          <a:srgbClr val="7030A0"/>
                        </a:solidFill>
                      </a:rPr>
                      <a:t>2,120,901</a:t>
                    </a:r>
                    <a:endParaRPr lang="en-US"/>
                  </a:p>
                </c:rich>
              </c:tx>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7030A0"/>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247-4C35-B739-B1277788A358}"/>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'VIII.2 Pob. econ.'!$A$4:$A$17</c:f>
              <c:strCache>
                <c:ptCount val="14"/>
                <c:pt idx="0">
                  <c:v> 2005</c:v>
                </c:pt>
                <c:pt idx="1">
                  <c:v> 2006</c:v>
                </c:pt>
                <c:pt idx="2">
                  <c:v> 2007</c:v>
                </c:pt>
                <c:pt idx="3">
                  <c:v> 2008</c:v>
                </c:pt>
                <c:pt idx="4">
                  <c:v> 2009</c:v>
                </c:pt>
                <c:pt idx="5">
                  <c:v> 2010</c:v>
                </c:pt>
                <c:pt idx="6">
                  <c:v>2011</c:v>
                </c:pt>
                <c:pt idx="7">
                  <c:v>2012</c:v>
                </c:pt>
                <c:pt idx="8">
                  <c:v>2013</c:v>
                </c:pt>
                <c:pt idx="9">
                  <c:v>2014</c:v>
                </c:pt>
                <c:pt idx="10">
                  <c:v>2015</c:v>
                </c:pt>
                <c:pt idx="11">
                  <c:v>2016</c:v>
                </c:pt>
                <c:pt idx="12">
                  <c:v>2017</c:v>
                </c:pt>
                <c:pt idx="13">
                  <c:v>Ene-Oct.2018</c:v>
                </c:pt>
              </c:strCache>
            </c:strRef>
          </c:cat>
          <c:val>
            <c:numRef>
              <c:f>'VIII.2 Pob. econ.'!$F$4:$F$17</c:f>
              <c:numCache>
                <c:formatCode>#,##0</c:formatCode>
                <c:ptCount val="14"/>
                <c:pt idx="0">
                  <c:v>1437260</c:v>
                </c:pt>
                <c:pt idx="1">
                  <c:v>1505582.5</c:v>
                </c:pt>
                <c:pt idx="2">
                  <c:v>1571911.5</c:v>
                </c:pt>
                <c:pt idx="3">
                  <c:v>1566047</c:v>
                </c:pt>
                <c:pt idx="4">
                  <c:v>1560994</c:v>
                </c:pt>
                <c:pt idx="5">
                  <c:v>1631129</c:v>
                </c:pt>
                <c:pt idx="6">
                  <c:v>1686216</c:v>
                </c:pt>
                <c:pt idx="7">
                  <c:v>1716228</c:v>
                </c:pt>
                <c:pt idx="8">
                  <c:v>1769801</c:v>
                </c:pt>
                <c:pt idx="9">
                  <c:v>1865496</c:v>
                </c:pt>
                <c:pt idx="10">
                  <c:v>1965498</c:v>
                </c:pt>
                <c:pt idx="11">
                  <c:v>2012995</c:v>
                </c:pt>
                <c:pt idx="12">
                  <c:v>2050907</c:v>
                </c:pt>
                <c:pt idx="13">
                  <c:v>2120901</c:v>
                </c:pt>
              </c:numCache>
            </c:numRef>
          </c:val>
          <c:smooth val="0"/>
          <c:extLst>
            <c:ext xmlns:c16="http://schemas.microsoft.com/office/drawing/2014/chart" uri="{C3380CC4-5D6E-409C-BE32-E72D297353CC}">
              <c16:uniqueId val="{00000003-C247-4C35-B739-B1277788A358}"/>
            </c:ext>
          </c:extLst>
        </c:ser>
        <c:ser>
          <c:idx val="4"/>
          <c:order val="1"/>
          <c:tx>
            <c:strRef>
              <c:f>'VIII.2 Pob. econ.'!$G$3</c:f>
              <c:strCache>
                <c:ptCount val="1"/>
                <c:pt idx="0">
                  <c:v>Ocupada Informal </c:v>
                </c:pt>
              </c:strCache>
            </c:strRef>
          </c:tx>
          <c:spPr>
            <a:ln w="38100" cap="rnd">
              <a:solidFill>
                <a:schemeClr val="accent5"/>
              </a:solidFill>
              <a:round/>
            </a:ln>
            <a:effectLst/>
          </c:spPr>
          <c:marker>
            <c:symbol val="circle"/>
            <c:size val="5"/>
            <c:spPr>
              <a:solidFill>
                <a:schemeClr val="accent5"/>
              </a:solidFill>
              <a:ln w="38100">
                <a:solidFill>
                  <a:schemeClr val="accent5"/>
                </a:solidFill>
              </a:ln>
              <a:effectLst/>
            </c:spPr>
          </c:marker>
          <c:dLbls>
            <c:dLbl>
              <c:idx val="12"/>
              <c:layout>
                <c:manualLayout>
                  <c:x val="5.8827687541328853E-2"/>
                  <c:y val="-2.0149727437916414E-2"/>
                </c:manualLayout>
              </c:layout>
              <c:tx>
                <c:rich>
                  <a:bodyPr rot="0" spcFirstLastPara="1" vertOverflow="ellipsis" vert="horz" wrap="square" lIns="38100" tIns="19050" rIns="38100" bIns="19050" anchor="ctr" anchorCtr="1">
                    <a:noAutofit/>
                  </a:bodyPr>
                  <a:lstStyle/>
                  <a:p>
                    <a:pPr>
                      <a:defRPr sz="1200" b="1" i="0" u="none" strike="noStrike" kern="1200" baseline="0">
                        <a:solidFill>
                          <a:srgbClr val="00B0F0"/>
                        </a:solidFill>
                        <a:latin typeface="+mn-lt"/>
                        <a:ea typeface="+mn-ea"/>
                        <a:cs typeface="+mn-cs"/>
                      </a:defRPr>
                    </a:pPr>
                    <a:r>
                      <a:rPr lang="en-US" sz="1200" b="1">
                        <a:solidFill>
                          <a:srgbClr val="00B0F0"/>
                        </a:solidFill>
                      </a:rPr>
                      <a:t>Ocupada Informal</a:t>
                    </a:r>
                  </a:p>
                  <a:p>
                    <a:pPr>
                      <a:defRPr sz="1200" b="1">
                        <a:solidFill>
                          <a:srgbClr val="00B0F0"/>
                        </a:solidFill>
                      </a:defRPr>
                    </a:pPr>
                    <a:r>
                      <a:rPr lang="en-US" sz="1200" b="1">
                        <a:solidFill>
                          <a:srgbClr val="00B0F0"/>
                        </a:solidFill>
                      </a:rPr>
                      <a:t>2,182,886</a:t>
                    </a:r>
                    <a:endParaRPr lang="en-US"/>
                  </a:p>
                </c:rich>
              </c:tx>
              <c:spPr>
                <a:noFill/>
                <a:ln>
                  <a:noFill/>
                </a:ln>
                <a:effectLst/>
              </c:spPr>
              <c:txPr>
                <a:bodyPr rot="0" spcFirstLastPara="1" vertOverflow="ellipsis" vert="horz" wrap="square" lIns="38100" tIns="19050" rIns="38100" bIns="19050" anchor="ctr" anchorCtr="1">
                  <a:noAutofit/>
                </a:bodyPr>
                <a:lstStyle/>
                <a:p>
                  <a:pPr>
                    <a:defRPr sz="1200" b="1" i="0" u="none" strike="noStrike" kern="1200" baseline="0">
                      <a:solidFill>
                        <a:srgbClr val="00B0F0"/>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layout>
                    <c:manualLayout>
                      <c:w val="0.10817373603187883"/>
                      <c:h val="7.194951364295088E-2"/>
                    </c:manualLayout>
                  </c15:layout>
                </c:ext>
                <c:ext xmlns:c16="http://schemas.microsoft.com/office/drawing/2014/chart" uri="{C3380CC4-5D6E-409C-BE32-E72D297353CC}">
                  <c16:uniqueId val="{00000005-C247-4C35-B739-B1277788A358}"/>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B0F0"/>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'VIII.2 Pob. econ.'!$A$4:$A$17</c:f>
              <c:strCache>
                <c:ptCount val="14"/>
                <c:pt idx="0">
                  <c:v> 2005</c:v>
                </c:pt>
                <c:pt idx="1">
                  <c:v> 2006</c:v>
                </c:pt>
                <c:pt idx="2">
                  <c:v> 2007</c:v>
                </c:pt>
                <c:pt idx="3">
                  <c:v> 2008</c:v>
                </c:pt>
                <c:pt idx="4">
                  <c:v> 2009</c:v>
                </c:pt>
                <c:pt idx="5">
                  <c:v> 2010</c:v>
                </c:pt>
                <c:pt idx="6">
                  <c:v>2011</c:v>
                </c:pt>
                <c:pt idx="7">
                  <c:v>2012</c:v>
                </c:pt>
                <c:pt idx="8">
                  <c:v>2013</c:v>
                </c:pt>
                <c:pt idx="9">
                  <c:v>2014</c:v>
                </c:pt>
                <c:pt idx="10">
                  <c:v>2015</c:v>
                </c:pt>
                <c:pt idx="11">
                  <c:v>2016</c:v>
                </c:pt>
                <c:pt idx="12">
                  <c:v>2017</c:v>
                </c:pt>
                <c:pt idx="13">
                  <c:v>Ene-Oct.2018</c:v>
                </c:pt>
              </c:strCache>
            </c:strRef>
          </c:cat>
          <c:val>
            <c:numRef>
              <c:f>'VIII.2 Pob. econ.'!$G$4:$G$17</c:f>
              <c:numCache>
                <c:formatCode>#,##0</c:formatCode>
                <c:ptCount val="14"/>
                <c:pt idx="0">
                  <c:v>1839113</c:v>
                </c:pt>
                <c:pt idx="1">
                  <c:v>1929503.5</c:v>
                </c:pt>
                <c:pt idx="2">
                  <c:v>1976392.5</c:v>
                </c:pt>
                <c:pt idx="3">
                  <c:v>2087899</c:v>
                </c:pt>
                <c:pt idx="4">
                  <c:v>2032994</c:v>
                </c:pt>
                <c:pt idx="5">
                  <c:v>2122400</c:v>
                </c:pt>
                <c:pt idx="6">
                  <c:v>2226189</c:v>
                </c:pt>
                <c:pt idx="7">
                  <c:v>2274520</c:v>
                </c:pt>
                <c:pt idx="8">
                  <c:v>2248619</c:v>
                </c:pt>
                <c:pt idx="9">
                  <c:v>2334389</c:v>
                </c:pt>
                <c:pt idx="10">
                  <c:v>2343552</c:v>
                </c:pt>
                <c:pt idx="11">
                  <c:v>2034386</c:v>
                </c:pt>
                <c:pt idx="12">
                  <c:v>2128383</c:v>
                </c:pt>
                <c:pt idx="13">
                  <c:v>2182886</c:v>
                </c:pt>
              </c:numCache>
            </c:numRef>
          </c:val>
          <c:smooth val="0"/>
          <c:extLst>
            <c:ext xmlns:c16="http://schemas.microsoft.com/office/drawing/2014/chart" uri="{C3380CC4-5D6E-409C-BE32-E72D297353CC}">
              <c16:uniqueId val="{00000004-C247-4C35-B739-B1277788A358}"/>
            </c:ext>
          </c:extLst>
        </c:ser>
        <c:ser>
          <c:idx val="2"/>
          <c:order val="2"/>
          <c:tx>
            <c:strRef>
              <c:f>'VIII.2 Pob. econ.'!$D$3</c:f>
              <c:strCache>
                <c:ptCount val="1"/>
                <c:pt idx="0">
                  <c:v>Población  Económicamente Activa (PEA)</c:v>
                </c:pt>
              </c:strCache>
            </c:strRef>
          </c:tx>
          <c:spPr>
            <a:ln w="38100" cap="rnd">
              <a:solidFill>
                <a:schemeClr val="accent3"/>
              </a:solidFill>
              <a:round/>
            </a:ln>
            <a:effectLst/>
          </c:spPr>
          <c:marker>
            <c:symbol val="circle"/>
            <c:size val="5"/>
            <c:spPr>
              <a:solidFill>
                <a:schemeClr val="accent3"/>
              </a:solidFill>
              <a:ln w="38100">
                <a:solidFill>
                  <a:schemeClr val="accent3"/>
                </a:solidFill>
              </a:ln>
              <a:effectLst/>
            </c:spPr>
          </c:marker>
          <c:dLbls>
            <c:dLbl>
              <c:idx val="12"/>
              <c:layout>
                <c:manualLayout>
                  <c:x val="6.4265541011535726E-2"/>
                  <c:y val="-1.3684958610942937E-2"/>
                </c:manualLayout>
              </c:layout>
              <c:tx>
                <c:rich>
                  <a:bodyPr/>
                  <a:lstStyle/>
                  <a:p>
                    <a:r>
                      <a:rPr lang="en-US"/>
                      <a:t>PEA</a:t>
                    </a:r>
                  </a:p>
                  <a:p>
                    <a:r>
                      <a:rPr lang="en-US"/>
                      <a:t>4,831,172</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C247-4C35-B739-B1277788A358}"/>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accent3">
                        <a:lumMod val="50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'VIII.2 Pob. econ.'!$A$4:$A$17</c:f>
              <c:strCache>
                <c:ptCount val="14"/>
                <c:pt idx="0">
                  <c:v> 2005</c:v>
                </c:pt>
                <c:pt idx="1">
                  <c:v> 2006</c:v>
                </c:pt>
                <c:pt idx="2">
                  <c:v> 2007</c:v>
                </c:pt>
                <c:pt idx="3">
                  <c:v> 2008</c:v>
                </c:pt>
                <c:pt idx="4">
                  <c:v> 2009</c:v>
                </c:pt>
                <c:pt idx="5">
                  <c:v> 2010</c:v>
                </c:pt>
                <c:pt idx="6">
                  <c:v>2011</c:v>
                </c:pt>
                <c:pt idx="7">
                  <c:v>2012</c:v>
                </c:pt>
                <c:pt idx="8">
                  <c:v>2013</c:v>
                </c:pt>
                <c:pt idx="9">
                  <c:v>2014</c:v>
                </c:pt>
                <c:pt idx="10">
                  <c:v>2015</c:v>
                </c:pt>
                <c:pt idx="11">
                  <c:v>2016</c:v>
                </c:pt>
                <c:pt idx="12">
                  <c:v>2017</c:v>
                </c:pt>
                <c:pt idx="13">
                  <c:v>Ene-Oct.2018</c:v>
                </c:pt>
              </c:strCache>
            </c:strRef>
          </c:cat>
          <c:val>
            <c:numRef>
              <c:f>'VIII.2 Pob. econ.'!$D$4:$D$17</c:f>
              <c:numCache>
                <c:formatCode>#,##0</c:formatCode>
                <c:ptCount val="14"/>
                <c:pt idx="0">
                  <c:v>3992211</c:v>
                </c:pt>
                <c:pt idx="1">
                  <c:v>4100433</c:v>
                </c:pt>
                <c:pt idx="2">
                  <c:v>4202277</c:v>
                </c:pt>
                <c:pt idx="3">
                  <c:v>4256447</c:v>
                </c:pt>
                <c:pt idx="4">
                  <c:v>4221883</c:v>
                </c:pt>
                <c:pt idx="5">
                  <c:v>4378866</c:v>
                </c:pt>
                <c:pt idx="6">
                  <c:v>4580813</c:v>
                </c:pt>
                <c:pt idx="7">
                  <c:v>4677824</c:v>
                </c:pt>
                <c:pt idx="8">
                  <c:v>4728655</c:v>
                </c:pt>
                <c:pt idx="9">
                  <c:v>4913588</c:v>
                </c:pt>
                <c:pt idx="10">
                  <c:v>5283205</c:v>
                </c:pt>
                <c:pt idx="11">
                  <c:v>4603292.5755375205</c:v>
                </c:pt>
                <c:pt idx="12">
                  <c:v>4670314</c:v>
                </c:pt>
                <c:pt idx="13">
                  <c:v>4831172</c:v>
                </c:pt>
              </c:numCache>
            </c:numRef>
          </c:val>
          <c:smooth val="0"/>
          <c:extLst>
            <c:ext xmlns:c16="http://schemas.microsoft.com/office/drawing/2014/chart" uri="{C3380CC4-5D6E-409C-BE32-E72D297353CC}">
              <c16:uniqueId val="{00000002-C247-4C35-B739-B1277788A358}"/>
            </c:ext>
          </c:extLst>
        </c:ser>
        <c:ser>
          <c:idx val="1"/>
          <c:order val="3"/>
          <c:tx>
            <c:strRef>
              <c:f>'VIII.2 Pob. econ.'!$C$3</c:f>
              <c:strCache>
                <c:ptCount val="1"/>
                <c:pt idx="0">
                  <c:v>En Edad de Trabajo (PET)      </c:v>
                </c:pt>
              </c:strCache>
            </c:strRef>
          </c:tx>
          <c:spPr>
            <a:ln w="38100" cap="rnd">
              <a:solidFill>
                <a:schemeClr val="accent1">
                  <a:alpha val="98000"/>
                </a:schemeClr>
              </a:solidFill>
              <a:round/>
            </a:ln>
            <a:effectLst/>
          </c:spPr>
          <c:marker>
            <c:symbol val="circle"/>
            <c:size val="5"/>
            <c:spPr>
              <a:solidFill>
                <a:srgbClr val="0070C0"/>
              </a:solidFill>
              <a:ln w="34925">
                <a:solidFill>
                  <a:schemeClr val="accent2"/>
                </a:solidFill>
              </a:ln>
              <a:effectLst/>
            </c:spPr>
          </c:marker>
          <c:dLbls>
            <c:dLbl>
              <c:idx val="12"/>
              <c:layout>
                <c:manualLayout>
                  <c:x val="5.6355935963962094E-2"/>
                  <c:y val="-7.521280634891811E-17"/>
                </c:manualLayout>
              </c:layout>
              <c:tx>
                <c:rich>
                  <a:bodyPr/>
                  <a:lstStyle/>
                  <a:p>
                    <a:r>
                      <a:rPr lang="en-US" sz="1200" b="1">
                        <a:solidFill>
                          <a:srgbClr val="0070C0"/>
                        </a:solidFill>
                      </a:rPr>
                      <a:t>PET</a:t>
                    </a:r>
                  </a:p>
                  <a:p>
                    <a:r>
                      <a:rPr lang="en-US" sz="1200" b="1">
                        <a:solidFill>
                          <a:srgbClr val="0070C0"/>
                        </a:solidFill>
                      </a:rPr>
                      <a:t>7,601,071</a:t>
                    </a:r>
                    <a:endParaRPr lang="en-US"/>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C247-4C35-B739-B1277788A358}"/>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70C0"/>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'VIII.2 Pob. econ.'!$A$4:$A$17</c:f>
              <c:strCache>
                <c:ptCount val="14"/>
                <c:pt idx="0">
                  <c:v> 2005</c:v>
                </c:pt>
                <c:pt idx="1">
                  <c:v> 2006</c:v>
                </c:pt>
                <c:pt idx="2">
                  <c:v> 2007</c:v>
                </c:pt>
                <c:pt idx="3">
                  <c:v> 2008</c:v>
                </c:pt>
                <c:pt idx="4">
                  <c:v> 2009</c:v>
                </c:pt>
                <c:pt idx="5">
                  <c:v> 2010</c:v>
                </c:pt>
                <c:pt idx="6">
                  <c:v>2011</c:v>
                </c:pt>
                <c:pt idx="7">
                  <c:v>2012</c:v>
                </c:pt>
                <c:pt idx="8">
                  <c:v>2013</c:v>
                </c:pt>
                <c:pt idx="9">
                  <c:v>2014</c:v>
                </c:pt>
                <c:pt idx="10">
                  <c:v>2015</c:v>
                </c:pt>
                <c:pt idx="11">
                  <c:v>2016</c:v>
                </c:pt>
                <c:pt idx="12">
                  <c:v>2017</c:v>
                </c:pt>
                <c:pt idx="13">
                  <c:v>Ene-Oct.2018</c:v>
                </c:pt>
              </c:strCache>
            </c:strRef>
          </c:cat>
          <c:val>
            <c:numRef>
              <c:f>'VIII.2 Pob. econ.'!$C$4:$C$17</c:f>
              <c:numCache>
                <c:formatCode>#,##0</c:formatCode>
                <c:ptCount val="14"/>
                <c:pt idx="0">
                  <c:v>7144758</c:v>
                </c:pt>
                <c:pt idx="1">
                  <c:v>7320436</c:v>
                </c:pt>
                <c:pt idx="2">
                  <c:v>7484808</c:v>
                </c:pt>
                <c:pt idx="3">
                  <c:v>7663945</c:v>
                </c:pt>
                <c:pt idx="4">
                  <c:v>7848901</c:v>
                </c:pt>
                <c:pt idx="5">
                  <c:v>7967202</c:v>
                </c:pt>
                <c:pt idx="6">
                  <c:v>8144337</c:v>
                </c:pt>
                <c:pt idx="7">
                  <c:v>8276419</c:v>
                </c:pt>
                <c:pt idx="8">
                  <c:v>8422139</c:v>
                </c:pt>
                <c:pt idx="9">
                  <c:v>8571213</c:v>
                </c:pt>
                <c:pt idx="10">
                  <c:v>8699672</c:v>
                </c:pt>
                <c:pt idx="11">
                  <c:v>7379608.3909109002</c:v>
                </c:pt>
                <c:pt idx="12">
                  <c:v>7525557</c:v>
                </c:pt>
                <c:pt idx="13">
                  <c:v>7601071</c:v>
                </c:pt>
              </c:numCache>
            </c:numRef>
          </c:val>
          <c:smooth val="0"/>
          <c:extLst>
            <c:ext xmlns:c16="http://schemas.microsoft.com/office/drawing/2014/chart" uri="{C3380CC4-5D6E-409C-BE32-E72D297353CC}">
              <c16:uniqueId val="{00000001-C247-4C35-B739-B1277788A358}"/>
            </c:ext>
          </c:extLst>
        </c:ser>
        <c:ser>
          <c:idx val="0"/>
          <c:order val="4"/>
          <c:tx>
            <c:strRef>
              <c:f>'VIII.2 Pob. econ.'!$B$3</c:f>
              <c:strCache>
                <c:ptCount val="1"/>
                <c:pt idx="0">
                  <c:v>Población Total</c:v>
                </c:pt>
              </c:strCache>
            </c:strRef>
          </c:tx>
          <c:spPr>
            <a:ln w="38100" cap="rnd">
              <a:solidFill>
                <a:schemeClr val="accent6">
                  <a:lumMod val="50000"/>
                </a:schemeClr>
              </a:solidFill>
              <a:round/>
            </a:ln>
            <a:effectLst/>
          </c:spPr>
          <c:marker>
            <c:symbol val="circle"/>
            <c:size val="5"/>
            <c:spPr>
              <a:solidFill>
                <a:schemeClr val="accent6">
                  <a:lumMod val="75000"/>
                </a:schemeClr>
              </a:solidFill>
              <a:ln w="38100">
                <a:solidFill>
                  <a:schemeClr val="accent1"/>
                </a:solidFill>
              </a:ln>
              <a:effectLst/>
            </c:spPr>
          </c:marker>
          <c:dLbls>
            <c:dLbl>
              <c:idx val="12"/>
              <c:layout>
                <c:manualLayout>
                  <c:x val="5.73446365949088E-2"/>
                  <c:y val="0"/>
                </c:manualLayout>
              </c:layout>
              <c:tx>
                <c:rich>
                  <a:bodyPr/>
                  <a:lstStyle/>
                  <a:p>
                    <a:r>
                      <a:rPr lang="en-US" sz="1200" b="1">
                        <a:solidFill>
                          <a:schemeClr val="accent6">
                            <a:lumMod val="50000"/>
                          </a:schemeClr>
                        </a:solidFill>
                      </a:rPr>
                      <a:t>Población</a:t>
                    </a:r>
                  </a:p>
                  <a:p>
                    <a:r>
                      <a:rPr lang="en-US" sz="1200" b="1">
                        <a:solidFill>
                          <a:schemeClr val="accent6">
                            <a:lumMod val="50000"/>
                          </a:schemeClr>
                        </a:solidFill>
                      </a:rPr>
                      <a:t>10,295,263</a:t>
                    </a:r>
                    <a:endParaRPr lang="en-US"/>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C247-4C35-B739-B1277788A358}"/>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accent6">
                        <a:lumMod val="50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'VIII.2 Pob. econ.'!$A$4:$A$17</c:f>
              <c:strCache>
                <c:ptCount val="14"/>
                <c:pt idx="0">
                  <c:v> 2005</c:v>
                </c:pt>
                <c:pt idx="1">
                  <c:v> 2006</c:v>
                </c:pt>
                <c:pt idx="2">
                  <c:v> 2007</c:v>
                </c:pt>
                <c:pt idx="3">
                  <c:v> 2008</c:v>
                </c:pt>
                <c:pt idx="4">
                  <c:v> 2009</c:v>
                </c:pt>
                <c:pt idx="5">
                  <c:v> 2010</c:v>
                </c:pt>
                <c:pt idx="6">
                  <c:v>2011</c:v>
                </c:pt>
                <c:pt idx="7">
                  <c:v>2012</c:v>
                </c:pt>
                <c:pt idx="8">
                  <c:v>2013</c:v>
                </c:pt>
                <c:pt idx="9">
                  <c:v>2014</c:v>
                </c:pt>
                <c:pt idx="10">
                  <c:v>2015</c:v>
                </c:pt>
                <c:pt idx="11">
                  <c:v>2016</c:v>
                </c:pt>
                <c:pt idx="12">
                  <c:v>2017</c:v>
                </c:pt>
                <c:pt idx="13">
                  <c:v>Ene-Oct.2018</c:v>
                </c:pt>
              </c:strCache>
            </c:strRef>
          </c:cat>
          <c:val>
            <c:numRef>
              <c:f>'VIII.2 Pob. econ.'!$B$4:$B$17</c:f>
              <c:numCache>
                <c:formatCode>#,##0</c:formatCode>
                <c:ptCount val="14"/>
                <c:pt idx="0">
                  <c:v>8968144</c:v>
                </c:pt>
                <c:pt idx="1">
                  <c:v>9072308</c:v>
                </c:pt>
                <c:pt idx="2">
                  <c:v>9175265</c:v>
                </c:pt>
                <c:pt idx="3">
                  <c:v>9277181</c:v>
                </c:pt>
                <c:pt idx="4">
                  <c:v>9378455</c:v>
                </c:pt>
                <c:pt idx="5">
                  <c:v>9478612</c:v>
                </c:pt>
                <c:pt idx="6">
                  <c:v>9579983</c:v>
                </c:pt>
                <c:pt idx="7">
                  <c:v>9680534</c:v>
                </c:pt>
                <c:pt idx="8">
                  <c:v>9780743</c:v>
                </c:pt>
                <c:pt idx="9">
                  <c:v>9880505</c:v>
                </c:pt>
                <c:pt idx="10">
                  <c:v>10028012</c:v>
                </c:pt>
                <c:pt idx="11">
                  <c:v>10123139</c:v>
                </c:pt>
                <c:pt idx="12">
                  <c:v>10217441</c:v>
                </c:pt>
                <c:pt idx="13">
                  <c:v>10295263</c:v>
                </c:pt>
              </c:numCache>
            </c:numRef>
          </c:val>
          <c:smooth val="0"/>
          <c:extLst>
            <c:ext xmlns:c16="http://schemas.microsoft.com/office/drawing/2014/chart" uri="{C3380CC4-5D6E-409C-BE32-E72D297353CC}">
              <c16:uniqueId val="{00000000-C247-4C35-B739-B1277788A358}"/>
            </c:ext>
          </c:extLst>
        </c:ser>
        <c:dLbls>
          <c:showLegendKey val="0"/>
          <c:showVal val="0"/>
          <c:showCatName val="0"/>
          <c:showSerName val="0"/>
          <c:showPercent val="0"/>
          <c:showBubbleSize val="0"/>
        </c:dLbls>
        <c:marker val="1"/>
        <c:smooth val="0"/>
        <c:axId val="709664112"/>
        <c:axId val="709655584"/>
      </c:lineChart>
      <c:catAx>
        <c:axId val="7096641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709655584"/>
        <c:crosses val="autoZero"/>
        <c:auto val="1"/>
        <c:lblAlgn val="ctr"/>
        <c:lblOffset val="100"/>
        <c:noMultiLvlLbl val="0"/>
      </c:catAx>
      <c:valAx>
        <c:axId val="709655584"/>
        <c:scaling>
          <c:orientation val="minMax"/>
          <c:max val="1.1000000000000001"/>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09664112"/>
        <c:crosses val="autoZero"/>
        <c:crossBetween val="between"/>
      </c:valAx>
      <c:spPr>
        <a:noFill/>
        <a:ln>
          <a:noFill/>
        </a:ln>
        <a:effectLst/>
      </c:spPr>
    </c:plotArea>
    <c:legend>
      <c:legendPos val="b"/>
      <c:layout>
        <c:manualLayout>
          <c:xMode val="edge"/>
          <c:yMode val="edge"/>
          <c:x val="0.18788262519791529"/>
          <c:y val="2.8527436646061007E-2"/>
          <c:w val="0.61138156355141893"/>
          <c:h val="7.7728019471599866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en-US"/>
        </a:p>
      </c:txPr>
    </c:legend>
    <c:plotVisOnly val="1"/>
    <c:dispBlanksAs val="zero"/>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400"/>
            </a:pPr>
            <a:r>
              <a:rPr lang="en-US" sz="2400"/>
              <a:t>Cobertura de Afiliación Anual por Tipo </a:t>
            </a:r>
          </a:p>
        </c:rich>
      </c:tx>
      <c:layout>
        <c:manualLayout>
          <c:xMode val="edge"/>
          <c:yMode val="edge"/>
          <c:x val="0.43611642539763457"/>
          <c:y val="1.7452972719491176E-2"/>
        </c:manualLayout>
      </c:layout>
      <c:overlay val="0"/>
    </c:title>
    <c:autoTitleDeleted val="0"/>
    <c:plotArea>
      <c:layout>
        <c:manualLayout>
          <c:layoutTarget val="inner"/>
          <c:xMode val="edge"/>
          <c:yMode val="edge"/>
          <c:x val="3.9433820772403441E-2"/>
          <c:y val="0.24462795790303665"/>
          <c:w val="0.91251768528933885"/>
          <c:h val="0.62820692168994552"/>
        </c:manualLayout>
      </c:layout>
      <c:barChart>
        <c:barDir val="col"/>
        <c:grouping val="clustered"/>
        <c:varyColors val="0"/>
        <c:ser>
          <c:idx val="0"/>
          <c:order val="0"/>
          <c:tx>
            <c:strRef>
              <c:f>'III.2.4.Cob.Afil. SFS RC Anual'!$B$3</c:f>
              <c:strCache>
                <c:ptCount val="1"/>
                <c:pt idx="0">
                  <c:v>Cobertura de Afiliación de Titulares del SFS RC</c:v>
                </c:pt>
              </c:strCache>
            </c:strRef>
          </c:tx>
          <c:spPr>
            <a:solidFill>
              <a:schemeClr val="accent3">
                <a:lumMod val="75000"/>
              </a:schemeClr>
            </a:solidFill>
          </c:spPr>
          <c:invertIfNegative val="0"/>
          <c:dLbls>
            <c:dLbl>
              <c:idx val="3"/>
              <c:layout>
                <c:manualLayout>
                  <c:x val="-5.0314465408805029E-3"/>
                  <c:y val="1.399490981988661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DA2-46F7-82D3-1F1492EEF7A9}"/>
                </c:ext>
              </c:extLst>
            </c:dLbl>
            <c:dLbl>
              <c:idx val="4"/>
              <c:layout>
                <c:manualLayout>
                  <c:x val="-1.2578616352201257E-3"/>
                  <c:y val="2.798981963977271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DA2-46F7-82D3-1F1492EEF7A9}"/>
                </c:ext>
              </c:extLst>
            </c:dLbl>
            <c:dLbl>
              <c:idx val="6"/>
              <c:layout>
                <c:manualLayout>
                  <c:x val="-3.1446540880502223E-3"/>
                  <c:y val="5.597963927954644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DA2-46F7-82D3-1F1492EEF7A9}"/>
                </c:ext>
              </c:extLst>
            </c:dLbl>
            <c:dLbl>
              <c:idx val="7"/>
              <c:layout>
                <c:manualLayout>
                  <c:x val="-5.7142857142857143E-3"/>
                  <c:y val="4.750337058856863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5D1-42FD-8476-F7F4DD4CF935}"/>
                </c:ext>
              </c:extLst>
            </c:dLbl>
            <c:spPr>
              <a:noFill/>
              <a:ln>
                <a:noFill/>
              </a:ln>
              <a:effectLst/>
            </c:spPr>
            <c:txPr>
              <a:bodyPr rot="-5400000" vert="horz"/>
              <a:lstStyle/>
              <a:p>
                <a:pPr>
                  <a:defRPr sz="2000" b="1">
                    <a:solidFill>
                      <a:schemeClr val="accent3">
                        <a:lumMod val="75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'III.2.4.Cob.Afil. SFS RC Anual'!$A$4:$A$16</c:f>
              <c:strCache>
                <c:ptCount val="13"/>
                <c:pt idx="0">
                  <c:v>Dic.2007</c:v>
                </c:pt>
                <c:pt idx="1">
                  <c:v>Dic.2008</c:v>
                </c:pt>
                <c:pt idx="2">
                  <c:v>Dic.2009</c:v>
                </c:pt>
                <c:pt idx="3">
                  <c:v>Dic.2010</c:v>
                </c:pt>
                <c:pt idx="4">
                  <c:v>Dic.2011</c:v>
                </c:pt>
                <c:pt idx="5">
                  <c:v>Dic.2012</c:v>
                </c:pt>
                <c:pt idx="6">
                  <c:v>Dic.2013</c:v>
                </c:pt>
                <c:pt idx="7">
                  <c:v>Dic.2014</c:v>
                </c:pt>
                <c:pt idx="8">
                  <c:v>Dic.2015</c:v>
                </c:pt>
                <c:pt idx="9">
                  <c:v>Dic.2016</c:v>
                </c:pt>
                <c:pt idx="10">
                  <c:v>Dic.2017</c:v>
                </c:pt>
                <c:pt idx="11">
                  <c:v>Dic.2018</c:v>
                </c:pt>
                <c:pt idx="12">
                  <c:v>Ene.2019</c:v>
                </c:pt>
              </c:strCache>
            </c:strRef>
          </c:cat>
          <c:val>
            <c:numRef>
              <c:f>'III.2.4.Cob.Afil. SFS RC Anual'!$B$4:$B$16</c:f>
              <c:numCache>
                <c:formatCode>#,##0</c:formatCode>
                <c:ptCount val="13"/>
                <c:pt idx="0">
                  <c:v>1005990</c:v>
                </c:pt>
                <c:pt idx="1">
                  <c:v>992746</c:v>
                </c:pt>
                <c:pt idx="2">
                  <c:v>1084705</c:v>
                </c:pt>
                <c:pt idx="3">
                  <c:v>1183463</c:v>
                </c:pt>
                <c:pt idx="4">
                  <c:v>1224959</c:v>
                </c:pt>
                <c:pt idx="5">
                  <c:v>1270865</c:v>
                </c:pt>
                <c:pt idx="6">
                  <c:v>1353109</c:v>
                </c:pt>
                <c:pt idx="7">
                  <c:v>1451773</c:v>
                </c:pt>
                <c:pt idx="8">
                  <c:v>1544927</c:v>
                </c:pt>
                <c:pt idx="9">
                  <c:v>1668163</c:v>
                </c:pt>
                <c:pt idx="10">
                  <c:v>1819118</c:v>
                </c:pt>
                <c:pt idx="11">
                  <c:v>1896154</c:v>
                </c:pt>
                <c:pt idx="12">
                  <c:v>1901979</c:v>
                </c:pt>
              </c:numCache>
            </c:numRef>
          </c:val>
          <c:extLst>
            <c:ext xmlns:c16="http://schemas.microsoft.com/office/drawing/2014/chart" uri="{C3380CC4-5D6E-409C-BE32-E72D297353CC}">
              <c16:uniqueId val="{00000003-FDA2-46F7-82D3-1F1492EEF7A9}"/>
            </c:ext>
          </c:extLst>
        </c:ser>
        <c:ser>
          <c:idx val="1"/>
          <c:order val="1"/>
          <c:tx>
            <c:strRef>
              <c:f>'III.2.4.Cob.Afil. SFS RC Anual'!$C$3</c:f>
              <c:strCache>
                <c:ptCount val="1"/>
                <c:pt idx="0">
                  <c:v>Cobertura de Afiliación de Depend. Totales del SFS RC</c:v>
                </c:pt>
              </c:strCache>
            </c:strRef>
          </c:tx>
          <c:spPr>
            <a:solidFill>
              <a:srgbClr val="0070C0"/>
            </a:solidFill>
          </c:spPr>
          <c:invertIfNegative val="0"/>
          <c:dLbls>
            <c:dLbl>
              <c:idx val="0"/>
              <c:layout>
                <c:manualLayout>
                  <c:x val="0"/>
                  <c:y val="-5.113008560665947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DA2-46F7-82D3-1F1492EEF7A9}"/>
                </c:ext>
              </c:extLst>
            </c:dLbl>
            <c:dLbl>
              <c:idx val="2"/>
              <c:layout>
                <c:manualLayout>
                  <c:x val="-4.5381565493785486E-17"/>
                  <c:y val="5.113008560665947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DA2-46F7-82D3-1F1492EEF7A9}"/>
                </c:ext>
              </c:extLst>
            </c:dLbl>
            <c:dLbl>
              <c:idx val="3"/>
              <c:layout>
                <c:manualLayout>
                  <c:x val="-1.8969444857128246E-3"/>
                  <c:y val="-1.884464195510873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FDA2-46F7-82D3-1F1492EEF7A9}"/>
                </c:ext>
              </c:extLst>
            </c:dLbl>
            <c:spPr>
              <a:noFill/>
              <a:ln>
                <a:noFill/>
              </a:ln>
              <a:effectLst/>
            </c:spPr>
            <c:txPr>
              <a:bodyPr rot="-5400000" vert="horz"/>
              <a:lstStyle/>
              <a:p>
                <a:pPr>
                  <a:defRPr sz="2000" b="1">
                    <a:solidFill>
                      <a:schemeClr val="accent1">
                        <a:lumMod val="75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'III.2.4.Cob.Afil. SFS RC Anual'!$A$4:$A$16</c:f>
              <c:strCache>
                <c:ptCount val="13"/>
                <c:pt idx="0">
                  <c:v>Dic.2007</c:v>
                </c:pt>
                <c:pt idx="1">
                  <c:v>Dic.2008</c:v>
                </c:pt>
                <c:pt idx="2">
                  <c:v>Dic.2009</c:v>
                </c:pt>
                <c:pt idx="3">
                  <c:v>Dic.2010</c:v>
                </c:pt>
                <c:pt idx="4">
                  <c:v>Dic.2011</c:v>
                </c:pt>
                <c:pt idx="5">
                  <c:v>Dic.2012</c:v>
                </c:pt>
                <c:pt idx="6">
                  <c:v>Dic.2013</c:v>
                </c:pt>
                <c:pt idx="7">
                  <c:v>Dic.2014</c:v>
                </c:pt>
                <c:pt idx="8">
                  <c:v>Dic.2015</c:v>
                </c:pt>
                <c:pt idx="9">
                  <c:v>Dic.2016</c:v>
                </c:pt>
                <c:pt idx="10">
                  <c:v>Dic.2017</c:v>
                </c:pt>
                <c:pt idx="11">
                  <c:v>Dic.2018</c:v>
                </c:pt>
                <c:pt idx="12">
                  <c:v>Ene.2019</c:v>
                </c:pt>
              </c:strCache>
            </c:strRef>
          </c:cat>
          <c:val>
            <c:numRef>
              <c:f>'III.2.4.Cob.Afil. SFS RC Anual'!$C$4:$C$16</c:f>
              <c:numCache>
                <c:formatCode>#,##0</c:formatCode>
                <c:ptCount val="13"/>
                <c:pt idx="0">
                  <c:v>593477</c:v>
                </c:pt>
                <c:pt idx="1">
                  <c:v>736925</c:v>
                </c:pt>
                <c:pt idx="2">
                  <c:v>1011527</c:v>
                </c:pt>
                <c:pt idx="3">
                  <c:v>1234529</c:v>
                </c:pt>
                <c:pt idx="4">
                  <c:v>1361984</c:v>
                </c:pt>
                <c:pt idx="5">
                  <c:v>1476870</c:v>
                </c:pt>
                <c:pt idx="6">
                  <c:v>1612217</c:v>
                </c:pt>
                <c:pt idx="7">
                  <c:v>1773174</c:v>
                </c:pt>
                <c:pt idx="8">
                  <c:v>1862134</c:v>
                </c:pt>
                <c:pt idx="9">
                  <c:v>2031653</c:v>
                </c:pt>
                <c:pt idx="10">
                  <c:v>2031653</c:v>
                </c:pt>
                <c:pt idx="11">
                  <c:v>2344315</c:v>
                </c:pt>
                <c:pt idx="12">
                  <c:v>2344921</c:v>
                </c:pt>
              </c:numCache>
            </c:numRef>
          </c:val>
          <c:extLst>
            <c:ext xmlns:c16="http://schemas.microsoft.com/office/drawing/2014/chart" uri="{C3380CC4-5D6E-409C-BE32-E72D297353CC}">
              <c16:uniqueId val="{00000007-FDA2-46F7-82D3-1F1492EEF7A9}"/>
            </c:ext>
          </c:extLst>
        </c:ser>
        <c:dLbls>
          <c:showLegendKey val="0"/>
          <c:showVal val="0"/>
          <c:showCatName val="0"/>
          <c:showSerName val="0"/>
          <c:showPercent val="0"/>
          <c:showBubbleSize val="0"/>
        </c:dLbls>
        <c:gapWidth val="54"/>
        <c:overlap val="-6"/>
        <c:axId val="403978976"/>
        <c:axId val="403979368"/>
      </c:barChart>
      <c:lineChart>
        <c:grouping val="standard"/>
        <c:varyColors val="0"/>
        <c:ser>
          <c:idx val="2"/>
          <c:order val="2"/>
          <c:tx>
            <c:strRef>
              <c:f>'III.2.4.Cob.Afil. SFS RC Anual'!$G$3</c:f>
              <c:strCache>
                <c:ptCount val="1"/>
                <c:pt idx="0">
                  <c:v>Indice de dependencia</c:v>
                </c:pt>
              </c:strCache>
            </c:strRef>
          </c:tx>
          <c:spPr>
            <a:ln>
              <a:noFill/>
            </a:ln>
            <a:effectLst>
              <a:glow rad="228600">
                <a:schemeClr val="accent2">
                  <a:satMod val="175000"/>
                  <a:alpha val="40000"/>
                </a:schemeClr>
              </a:glow>
            </a:effectLst>
          </c:spPr>
          <c:marker>
            <c:symbol val="circle"/>
            <c:size val="14"/>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ln>
              <a:effectLst>
                <a:glow rad="228600">
                  <a:schemeClr val="accent2">
                    <a:satMod val="175000"/>
                    <a:alpha val="40000"/>
                  </a:schemeClr>
                </a:glow>
              </a:effectLst>
            </c:spPr>
          </c:marker>
          <c:dLbls>
            <c:dLbl>
              <c:idx val="6"/>
              <c:layout>
                <c:manualLayout>
                  <c:x val="-2.0766704161979847E-2"/>
                  <c:y val="-3.767905638107731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927-4633-ABC1-1A0992A7B954}"/>
                </c:ext>
              </c:extLst>
            </c:dLbl>
            <c:dLbl>
              <c:idx val="7"/>
              <c:layout>
                <c:manualLayout>
                  <c:x val="-8.7032120984876886E-3"/>
                  <c:y val="-3.411630358693467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5D1-42FD-8476-F7F4DD4CF935}"/>
                </c:ext>
              </c:extLst>
            </c:dLbl>
            <c:dLbl>
              <c:idx val="8"/>
              <c:layout>
                <c:manualLayout>
                  <c:x val="-1.0767754030746157E-2"/>
                  <c:y val="-3.809302768343080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FDA2-46F7-82D3-1F1492EEF7A9}"/>
                </c:ext>
              </c:extLst>
            </c:dLbl>
            <c:dLbl>
              <c:idx val="9"/>
              <c:layout>
                <c:manualLayout>
                  <c:x val="-5.5286089238846077E-3"/>
                  <c:y val="-3.767905638107727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927-4633-ABC1-1A0992A7B954}"/>
                </c:ext>
              </c:extLst>
            </c:dLbl>
            <c:dLbl>
              <c:idx val="10"/>
              <c:layout>
                <c:manualLayout>
                  <c:x val="-8.7032120984877823E-3"/>
                  <c:y val="-3.649147211636314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927-4633-ABC1-1A0992A7B954}"/>
                </c:ext>
              </c:extLst>
            </c:dLbl>
            <c:dLbl>
              <c:idx val="11"/>
              <c:layout>
                <c:manualLayout>
                  <c:x val="-9.3381327334083244E-3"/>
                  <c:y val="-3.530388785164893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927-4633-ABC1-1A0992A7B954}"/>
                </c:ext>
              </c:extLst>
            </c:dLbl>
            <c:spPr>
              <a:noFill/>
              <a:ln>
                <a:noFill/>
              </a:ln>
              <a:effectLst/>
            </c:spPr>
            <c:txPr>
              <a:bodyPr rot="-5400000" vert="horz"/>
              <a:lstStyle/>
              <a:p>
                <a:pPr>
                  <a:defRPr sz="2000">
                    <a:solidFill>
                      <a:sysClr val="windowText" lastClr="000000"/>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'III.2.4.Cob.Afil. SFS RC Anual'!$A$4:$A$16</c:f>
              <c:strCache>
                <c:ptCount val="13"/>
                <c:pt idx="0">
                  <c:v>Dic.2007</c:v>
                </c:pt>
                <c:pt idx="1">
                  <c:v>Dic.2008</c:v>
                </c:pt>
                <c:pt idx="2">
                  <c:v>Dic.2009</c:v>
                </c:pt>
                <c:pt idx="3">
                  <c:v>Dic.2010</c:v>
                </c:pt>
                <c:pt idx="4">
                  <c:v>Dic.2011</c:v>
                </c:pt>
                <c:pt idx="5">
                  <c:v>Dic.2012</c:v>
                </c:pt>
                <c:pt idx="6">
                  <c:v>Dic.2013</c:v>
                </c:pt>
                <c:pt idx="7">
                  <c:v>Dic.2014</c:v>
                </c:pt>
                <c:pt idx="8">
                  <c:v>Dic.2015</c:v>
                </c:pt>
                <c:pt idx="9">
                  <c:v>Dic.2016</c:v>
                </c:pt>
                <c:pt idx="10">
                  <c:v>Dic.2017</c:v>
                </c:pt>
                <c:pt idx="11">
                  <c:v>Dic.2018</c:v>
                </c:pt>
                <c:pt idx="12">
                  <c:v>Ene.2019</c:v>
                </c:pt>
              </c:strCache>
            </c:strRef>
          </c:cat>
          <c:val>
            <c:numRef>
              <c:f>'III.2.4.Cob.Afil. SFS RC Anual'!$G$4:$G$16</c:f>
              <c:numCache>
                <c:formatCode>0.00</c:formatCode>
                <c:ptCount val="13"/>
                <c:pt idx="0">
                  <c:v>0.58994323999244525</c:v>
                </c:pt>
                <c:pt idx="1">
                  <c:v>0.74230971467021778</c:v>
                </c:pt>
                <c:pt idx="2">
                  <c:v>0.93253649609801748</c:v>
                </c:pt>
                <c:pt idx="3">
                  <c:v>1.043149637969248</c:v>
                </c:pt>
                <c:pt idx="4">
                  <c:v>1.1118608867725368</c:v>
                </c:pt>
                <c:pt idx="5">
                  <c:v>1.1620982559123116</c:v>
                </c:pt>
                <c:pt idx="6">
                  <c:v>1.1914908555038803</c:v>
                </c:pt>
                <c:pt idx="7">
                  <c:v>1.2213851614543045</c:v>
                </c:pt>
                <c:pt idx="8">
                  <c:v>1.2053216753930769</c:v>
                </c:pt>
                <c:pt idx="9">
                  <c:v>1.2178983708426574</c:v>
                </c:pt>
                <c:pt idx="10">
                  <c:v>1.1168340921259643</c:v>
                </c:pt>
                <c:pt idx="11">
                  <c:v>1.2363526380241268</c:v>
                </c:pt>
                <c:pt idx="12">
                  <c:v>1.2328848005156734</c:v>
                </c:pt>
              </c:numCache>
            </c:numRef>
          </c:val>
          <c:smooth val="0"/>
          <c:extLst>
            <c:ext xmlns:c16="http://schemas.microsoft.com/office/drawing/2014/chart" uri="{C3380CC4-5D6E-409C-BE32-E72D297353CC}">
              <c16:uniqueId val="{00000009-FDA2-46F7-82D3-1F1492EEF7A9}"/>
            </c:ext>
          </c:extLst>
        </c:ser>
        <c:dLbls>
          <c:showLegendKey val="0"/>
          <c:showVal val="0"/>
          <c:showCatName val="0"/>
          <c:showSerName val="0"/>
          <c:showPercent val="0"/>
          <c:showBubbleSize val="0"/>
        </c:dLbls>
        <c:marker val="1"/>
        <c:smooth val="0"/>
        <c:axId val="403980152"/>
        <c:axId val="403979760"/>
      </c:lineChart>
      <c:catAx>
        <c:axId val="403978976"/>
        <c:scaling>
          <c:orientation val="minMax"/>
        </c:scaling>
        <c:delete val="0"/>
        <c:axPos val="b"/>
        <c:numFmt formatCode="General" sourceLinked="0"/>
        <c:majorTickMark val="none"/>
        <c:minorTickMark val="none"/>
        <c:tickLblPos val="nextTo"/>
        <c:txPr>
          <a:bodyPr/>
          <a:lstStyle/>
          <a:p>
            <a:pPr>
              <a:defRPr sz="1600"/>
            </a:pPr>
            <a:endParaRPr lang="en-US"/>
          </a:p>
        </c:txPr>
        <c:crossAx val="403979368"/>
        <c:crosses val="autoZero"/>
        <c:auto val="1"/>
        <c:lblAlgn val="ctr"/>
        <c:lblOffset val="100"/>
        <c:noMultiLvlLbl val="0"/>
      </c:catAx>
      <c:valAx>
        <c:axId val="403979368"/>
        <c:scaling>
          <c:orientation val="minMax"/>
        </c:scaling>
        <c:delete val="0"/>
        <c:axPos val="l"/>
        <c:numFmt formatCode="#,##0" sourceLinked="1"/>
        <c:majorTickMark val="none"/>
        <c:minorTickMark val="none"/>
        <c:tickLblPos val="nextTo"/>
        <c:crossAx val="403978976"/>
        <c:crosses val="autoZero"/>
        <c:crossBetween val="between"/>
      </c:valAx>
      <c:valAx>
        <c:axId val="403979760"/>
        <c:scaling>
          <c:orientation val="minMax"/>
          <c:max val="2"/>
        </c:scaling>
        <c:delete val="0"/>
        <c:axPos val="r"/>
        <c:numFmt formatCode="0.00" sourceLinked="1"/>
        <c:majorTickMark val="out"/>
        <c:minorTickMark val="none"/>
        <c:tickLblPos val="nextTo"/>
        <c:txPr>
          <a:bodyPr/>
          <a:lstStyle/>
          <a:p>
            <a:pPr>
              <a:defRPr sz="1200"/>
            </a:pPr>
            <a:endParaRPr lang="en-US"/>
          </a:p>
        </c:txPr>
        <c:crossAx val="403980152"/>
        <c:crosses val="max"/>
        <c:crossBetween val="between"/>
      </c:valAx>
      <c:catAx>
        <c:axId val="403980152"/>
        <c:scaling>
          <c:orientation val="minMax"/>
        </c:scaling>
        <c:delete val="1"/>
        <c:axPos val="b"/>
        <c:numFmt formatCode="General" sourceLinked="1"/>
        <c:majorTickMark val="out"/>
        <c:minorTickMark val="none"/>
        <c:tickLblPos val="nextTo"/>
        <c:crossAx val="403979760"/>
        <c:crosses val="autoZero"/>
        <c:auto val="1"/>
        <c:lblAlgn val="ctr"/>
        <c:lblOffset val="100"/>
        <c:noMultiLvlLbl val="0"/>
      </c:catAx>
    </c:plotArea>
    <c:legend>
      <c:legendPos val="t"/>
      <c:layout>
        <c:manualLayout>
          <c:xMode val="edge"/>
          <c:yMode val="edge"/>
          <c:x val="0.17153312258420608"/>
          <c:y val="7.5050535412781297E-2"/>
          <c:w val="0.75671537716083193"/>
          <c:h val="3.4525755869148612E-2"/>
        </c:manualLayout>
      </c:layout>
      <c:overlay val="0"/>
      <c:txPr>
        <a:bodyPr/>
        <a:lstStyle/>
        <a:p>
          <a:pPr>
            <a:defRPr sz="20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pPr>
            <a:r>
              <a:rPr lang="en-US" sz="2400"/>
              <a:t>Cobertura Afiliación Mensual por Tipo</a:t>
            </a:r>
          </a:p>
        </c:rich>
      </c:tx>
      <c:layout>
        <c:manualLayout>
          <c:xMode val="edge"/>
          <c:yMode val="edge"/>
          <c:x val="0.42207179932373529"/>
          <c:y val="1.2417097264174849E-2"/>
        </c:manualLayout>
      </c:layout>
      <c:overlay val="0"/>
      <c:spPr>
        <a:ln>
          <a:noFill/>
        </a:ln>
      </c:spPr>
    </c:title>
    <c:autoTitleDeleted val="0"/>
    <c:plotArea>
      <c:layout>
        <c:manualLayout>
          <c:layoutTarget val="inner"/>
          <c:xMode val="edge"/>
          <c:yMode val="edge"/>
          <c:x val="5.9970072877865391E-2"/>
          <c:y val="0.27368395037041321"/>
          <c:w val="0.89728623585721834"/>
          <c:h val="0.60097331418309963"/>
        </c:manualLayout>
      </c:layout>
      <c:barChart>
        <c:barDir val="col"/>
        <c:grouping val="clustered"/>
        <c:varyColors val="0"/>
        <c:ser>
          <c:idx val="0"/>
          <c:order val="0"/>
          <c:tx>
            <c:strRef>
              <c:f>' III.2.5.Cob.Afil.SFSRC Mens'!$B$3</c:f>
              <c:strCache>
                <c:ptCount val="1"/>
                <c:pt idx="0">
                  <c:v>Cobertura de Afiliación de Titulares del SFS RC</c:v>
                </c:pt>
              </c:strCache>
            </c:strRef>
          </c:tx>
          <c:spPr>
            <a:solidFill>
              <a:schemeClr val="accent3">
                <a:lumMod val="75000"/>
              </a:schemeClr>
            </a:solidFill>
          </c:spPr>
          <c:invertIfNegative val="0"/>
          <c:dLbls>
            <c:spPr>
              <a:noFill/>
              <a:ln>
                <a:noFill/>
              </a:ln>
              <a:effectLst/>
            </c:spPr>
            <c:txPr>
              <a:bodyPr rot="-5400000" vert="horz"/>
              <a:lstStyle/>
              <a:p>
                <a:pPr>
                  <a:defRPr sz="1600" b="1">
                    <a:solidFill>
                      <a:schemeClr val="accent3">
                        <a:lumMod val="75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III.2.5.Cob.Afil.SFSRC Mens'!$A$4:$A$16</c:f>
              <c:strCache>
                <c:ptCount val="13"/>
                <c:pt idx="0">
                  <c:v>Ene.18</c:v>
                </c:pt>
                <c:pt idx="1">
                  <c:v>Feb.18</c:v>
                </c:pt>
                <c:pt idx="2">
                  <c:v>Mar.18</c:v>
                </c:pt>
                <c:pt idx="3">
                  <c:v>Abr.18</c:v>
                </c:pt>
                <c:pt idx="4">
                  <c:v>May.18</c:v>
                </c:pt>
                <c:pt idx="5">
                  <c:v>Jun.18</c:v>
                </c:pt>
                <c:pt idx="6">
                  <c:v>Jul.18</c:v>
                </c:pt>
                <c:pt idx="7">
                  <c:v>Ago.18</c:v>
                </c:pt>
                <c:pt idx="8">
                  <c:v>Sep.18</c:v>
                </c:pt>
                <c:pt idx="9">
                  <c:v>Oct.18</c:v>
                </c:pt>
                <c:pt idx="10">
                  <c:v>Nov.18</c:v>
                </c:pt>
                <c:pt idx="11">
                  <c:v>Dic.18</c:v>
                </c:pt>
                <c:pt idx="12">
                  <c:v>Ene.19</c:v>
                </c:pt>
              </c:strCache>
            </c:strRef>
          </c:cat>
          <c:val>
            <c:numRef>
              <c:f>' III.2.5.Cob.Afil.SFSRC Mens'!$B$4:$B$16</c:f>
              <c:numCache>
                <c:formatCode>#,##0</c:formatCode>
                <c:ptCount val="13"/>
                <c:pt idx="0">
                  <c:v>1799976</c:v>
                </c:pt>
                <c:pt idx="1">
                  <c:v>1802557</c:v>
                </c:pt>
                <c:pt idx="2">
                  <c:v>1813369</c:v>
                </c:pt>
                <c:pt idx="3">
                  <c:v>1844791</c:v>
                </c:pt>
                <c:pt idx="4">
                  <c:v>1827081</c:v>
                </c:pt>
                <c:pt idx="5">
                  <c:v>1852791</c:v>
                </c:pt>
                <c:pt idx="6">
                  <c:v>1853020</c:v>
                </c:pt>
                <c:pt idx="7">
                  <c:v>1842467</c:v>
                </c:pt>
                <c:pt idx="8">
                  <c:v>1877080</c:v>
                </c:pt>
                <c:pt idx="9">
                  <c:v>1886525</c:v>
                </c:pt>
                <c:pt idx="10">
                  <c:v>1894224</c:v>
                </c:pt>
                <c:pt idx="11">
                  <c:v>1896154</c:v>
                </c:pt>
                <c:pt idx="12">
                  <c:v>1901979</c:v>
                </c:pt>
              </c:numCache>
            </c:numRef>
          </c:val>
          <c:extLst>
            <c:ext xmlns:c16="http://schemas.microsoft.com/office/drawing/2014/chart" uri="{C3380CC4-5D6E-409C-BE32-E72D297353CC}">
              <c16:uniqueId val="{00000000-472A-4968-BF71-DE0C98767573}"/>
            </c:ext>
          </c:extLst>
        </c:ser>
        <c:ser>
          <c:idx val="1"/>
          <c:order val="1"/>
          <c:tx>
            <c:strRef>
              <c:f>' III.2.5.Cob.Afil.SFSRC Mens'!$C$3</c:f>
              <c:strCache>
                <c:ptCount val="1"/>
                <c:pt idx="0">
                  <c:v>Cobertura de Afiliación de Depend. Totales del SFS RC</c:v>
                </c:pt>
              </c:strCache>
            </c:strRef>
          </c:tx>
          <c:spPr>
            <a:solidFill>
              <a:srgbClr val="0070C0"/>
            </a:solidFill>
          </c:spPr>
          <c:invertIfNegative val="0"/>
          <c:dLbls>
            <c:spPr>
              <a:noFill/>
              <a:ln>
                <a:noFill/>
              </a:ln>
              <a:effectLst/>
            </c:spPr>
            <c:txPr>
              <a:bodyPr rot="-5400000" vert="horz"/>
              <a:lstStyle/>
              <a:p>
                <a:pPr>
                  <a:defRPr sz="1600" b="1">
                    <a:solidFill>
                      <a:schemeClr val="tx2">
                        <a:lumMod val="60000"/>
                        <a:lumOff val="40000"/>
                      </a:schemeClr>
                    </a:solidFil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III.2.5.Cob.Afil.SFSRC Mens'!$A$4:$A$16</c:f>
              <c:strCache>
                <c:ptCount val="13"/>
                <c:pt idx="0">
                  <c:v>Ene.18</c:v>
                </c:pt>
                <c:pt idx="1">
                  <c:v>Feb.18</c:v>
                </c:pt>
                <c:pt idx="2">
                  <c:v>Mar.18</c:v>
                </c:pt>
                <c:pt idx="3">
                  <c:v>Abr.18</c:v>
                </c:pt>
                <c:pt idx="4">
                  <c:v>May.18</c:v>
                </c:pt>
                <c:pt idx="5">
                  <c:v>Jun.18</c:v>
                </c:pt>
                <c:pt idx="6">
                  <c:v>Jul.18</c:v>
                </c:pt>
                <c:pt idx="7">
                  <c:v>Ago.18</c:v>
                </c:pt>
                <c:pt idx="8">
                  <c:v>Sep.18</c:v>
                </c:pt>
                <c:pt idx="9">
                  <c:v>Oct.18</c:v>
                </c:pt>
                <c:pt idx="10">
                  <c:v>Nov.18</c:v>
                </c:pt>
                <c:pt idx="11">
                  <c:v>Dic.18</c:v>
                </c:pt>
                <c:pt idx="12">
                  <c:v>Ene.19</c:v>
                </c:pt>
              </c:strCache>
            </c:strRef>
          </c:cat>
          <c:val>
            <c:numRef>
              <c:f>' III.2.5.Cob.Afil.SFSRC Mens'!$C$4:$C$16</c:f>
              <c:numCache>
                <c:formatCode>#,##0</c:formatCode>
                <c:ptCount val="13"/>
                <c:pt idx="0">
                  <c:v>2193354</c:v>
                </c:pt>
                <c:pt idx="1">
                  <c:v>2217540</c:v>
                </c:pt>
                <c:pt idx="2">
                  <c:v>2216617</c:v>
                </c:pt>
                <c:pt idx="3">
                  <c:v>2261438</c:v>
                </c:pt>
                <c:pt idx="4">
                  <c:v>2261174</c:v>
                </c:pt>
                <c:pt idx="5">
                  <c:v>2280086</c:v>
                </c:pt>
                <c:pt idx="6">
                  <c:v>2285005</c:v>
                </c:pt>
                <c:pt idx="7">
                  <c:v>2278174</c:v>
                </c:pt>
                <c:pt idx="8">
                  <c:v>2309943</c:v>
                </c:pt>
                <c:pt idx="9">
                  <c:v>2332099</c:v>
                </c:pt>
                <c:pt idx="10">
                  <c:v>2345370</c:v>
                </c:pt>
                <c:pt idx="11">
                  <c:v>2344315</c:v>
                </c:pt>
                <c:pt idx="12">
                  <c:v>2344921</c:v>
                </c:pt>
              </c:numCache>
            </c:numRef>
          </c:val>
          <c:extLst>
            <c:ext xmlns:c16="http://schemas.microsoft.com/office/drawing/2014/chart" uri="{C3380CC4-5D6E-409C-BE32-E72D297353CC}">
              <c16:uniqueId val="{00000001-472A-4968-BF71-DE0C98767573}"/>
            </c:ext>
          </c:extLst>
        </c:ser>
        <c:dLbls>
          <c:showLegendKey val="0"/>
          <c:showVal val="0"/>
          <c:showCatName val="0"/>
          <c:showSerName val="0"/>
          <c:showPercent val="0"/>
          <c:showBubbleSize val="0"/>
        </c:dLbls>
        <c:gapWidth val="30"/>
        <c:overlap val="-5"/>
        <c:axId val="403980544"/>
        <c:axId val="403922248"/>
      </c:barChart>
      <c:lineChart>
        <c:grouping val="standard"/>
        <c:varyColors val="0"/>
        <c:ser>
          <c:idx val="2"/>
          <c:order val="2"/>
          <c:tx>
            <c:strRef>
              <c:f>' III.2.5.Cob.Afil.SFSRC Mens'!$G$3</c:f>
              <c:strCache>
                <c:ptCount val="1"/>
                <c:pt idx="0">
                  <c:v>Índice de dependencia</c:v>
                </c:pt>
              </c:strCache>
            </c:strRef>
          </c:tx>
          <c:spPr>
            <a:ln>
              <a:noFill/>
            </a:ln>
            <a:effectLst>
              <a:glow rad="228600">
                <a:schemeClr val="accent2">
                  <a:satMod val="175000"/>
                  <a:alpha val="40000"/>
                </a:schemeClr>
              </a:glow>
            </a:effectLst>
          </c:spPr>
          <c:marker>
            <c:symbol val="triangle"/>
            <c:size val="12"/>
            <c:spPr>
              <a:solidFill>
                <a:srgbClr val="FF0000"/>
              </a:solidFill>
              <a:ln>
                <a:noFill/>
              </a:ln>
              <a:effectLst>
                <a:glow rad="228600">
                  <a:schemeClr val="accent2">
                    <a:satMod val="175000"/>
                    <a:alpha val="40000"/>
                  </a:schemeClr>
                </a:glow>
              </a:effectLst>
            </c:spPr>
          </c:marker>
          <c:dLbls>
            <c:spPr>
              <a:noFill/>
              <a:ln>
                <a:noFill/>
              </a:ln>
              <a:effectLst/>
            </c:spPr>
            <c:txPr>
              <a:bodyPr/>
              <a:lstStyle/>
              <a:p>
                <a:pPr>
                  <a:defRPr sz="1200"/>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III.2.5.Cob.Afil.SFSRC Mens'!$A$4:$A$16</c:f>
              <c:strCache>
                <c:ptCount val="13"/>
                <c:pt idx="0">
                  <c:v>Ene.18</c:v>
                </c:pt>
                <c:pt idx="1">
                  <c:v>Feb.18</c:v>
                </c:pt>
                <c:pt idx="2">
                  <c:v>Mar.18</c:v>
                </c:pt>
                <c:pt idx="3">
                  <c:v>Abr.18</c:v>
                </c:pt>
                <c:pt idx="4">
                  <c:v>May.18</c:v>
                </c:pt>
                <c:pt idx="5">
                  <c:v>Jun.18</c:v>
                </c:pt>
                <c:pt idx="6">
                  <c:v>Jul.18</c:v>
                </c:pt>
                <c:pt idx="7">
                  <c:v>Ago.18</c:v>
                </c:pt>
                <c:pt idx="8">
                  <c:v>Sep.18</c:v>
                </c:pt>
                <c:pt idx="9">
                  <c:v>Oct.18</c:v>
                </c:pt>
                <c:pt idx="10">
                  <c:v>Nov.18</c:v>
                </c:pt>
                <c:pt idx="11">
                  <c:v>Dic.18</c:v>
                </c:pt>
                <c:pt idx="12">
                  <c:v>Ene.19</c:v>
                </c:pt>
              </c:strCache>
            </c:strRef>
          </c:cat>
          <c:val>
            <c:numRef>
              <c:f>' III.2.5.Cob.Afil.SFSRC Mens'!$G$4:$G$16</c:f>
              <c:numCache>
                <c:formatCode>0.00</c:formatCode>
                <c:ptCount val="13"/>
                <c:pt idx="0">
                  <c:v>1.2100265073513647</c:v>
                </c:pt>
                <c:pt idx="1">
                  <c:v>1.2185462472832971</c:v>
                </c:pt>
                <c:pt idx="2">
                  <c:v>1.2302190721292032</c:v>
                </c:pt>
                <c:pt idx="3">
                  <c:v>1.2223750378439249</c:v>
                </c:pt>
                <c:pt idx="4">
                  <c:v>1.2258505163999607</c:v>
                </c:pt>
                <c:pt idx="5">
                  <c:v>1.2375882623704149</c:v>
                </c:pt>
                <c:pt idx="6">
                  <c:v>1.2306223421853841</c:v>
                </c:pt>
                <c:pt idx="7">
                  <c:v>1.23312484484787</c:v>
                </c:pt>
                <c:pt idx="8">
                  <c:v>1.2364802191843871</c:v>
                </c:pt>
                <c:pt idx="9">
                  <c:v>1.2306044494640611</c:v>
                </c:pt>
                <c:pt idx="10">
                  <c:v>1.2361876996064192</c:v>
                </c:pt>
                <c:pt idx="11">
                  <c:v>1.2363526380241268</c:v>
                </c:pt>
                <c:pt idx="12">
                  <c:v>1.2328848005156734</c:v>
                </c:pt>
              </c:numCache>
            </c:numRef>
          </c:val>
          <c:smooth val="0"/>
          <c:extLst>
            <c:ext xmlns:c16="http://schemas.microsoft.com/office/drawing/2014/chart" uri="{C3380CC4-5D6E-409C-BE32-E72D297353CC}">
              <c16:uniqueId val="{00000002-472A-4968-BF71-DE0C98767573}"/>
            </c:ext>
          </c:extLst>
        </c:ser>
        <c:dLbls>
          <c:showLegendKey val="0"/>
          <c:showVal val="0"/>
          <c:showCatName val="0"/>
          <c:showSerName val="0"/>
          <c:showPercent val="0"/>
          <c:showBubbleSize val="0"/>
        </c:dLbls>
        <c:marker val="1"/>
        <c:smooth val="0"/>
        <c:axId val="403923032"/>
        <c:axId val="403922640"/>
      </c:lineChart>
      <c:catAx>
        <c:axId val="403980544"/>
        <c:scaling>
          <c:orientation val="minMax"/>
        </c:scaling>
        <c:delete val="0"/>
        <c:axPos val="b"/>
        <c:numFmt formatCode="General" sourceLinked="1"/>
        <c:majorTickMark val="none"/>
        <c:minorTickMark val="none"/>
        <c:tickLblPos val="nextTo"/>
        <c:txPr>
          <a:bodyPr/>
          <a:lstStyle/>
          <a:p>
            <a:pPr>
              <a:defRPr sz="2000"/>
            </a:pPr>
            <a:endParaRPr lang="en-US"/>
          </a:p>
        </c:txPr>
        <c:crossAx val="403922248"/>
        <c:crosses val="autoZero"/>
        <c:auto val="1"/>
        <c:lblAlgn val="ctr"/>
        <c:lblOffset val="100"/>
        <c:noMultiLvlLbl val="1"/>
      </c:catAx>
      <c:valAx>
        <c:axId val="403922248"/>
        <c:scaling>
          <c:orientation val="minMax"/>
        </c:scaling>
        <c:delete val="0"/>
        <c:axPos val="l"/>
        <c:numFmt formatCode="#,##0" sourceLinked="1"/>
        <c:majorTickMark val="none"/>
        <c:minorTickMark val="none"/>
        <c:tickLblPos val="nextTo"/>
        <c:spPr>
          <a:ln w="9525">
            <a:noFill/>
          </a:ln>
        </c:spPr>
        <c:crossAx val="403980544"/>
        <c:crosses val="autoZero"/>
        <c:crossBetween val="between"/>
      </c:valAx>
      <c:valAx>
        <c:axId val="403922640"/>
        <c:scaling>
          <c:orientation val="minMax"/>
          <c:max val="1.4"/>
        </c:scaling>
        <c:delete val="0"/>
        <c:axPos val="r"/>
        <c:numFmt formatCode="0.00" sourceLinked="1"/>
        <c:majorTickMark val="out"/>
        <c:minorTickMark val="none"/>
        <c:tickLblPos val="nextTo"/>
        <c:crossAx val="403923032"/>
        <c:crosses val="max"/>
        <c:crossBetween val="between"/>
      </c:valAx>
      <c:catAx>
        <c:axId val="403923032"/>
        <c:scaling>
          <c:orientation val="minMax"/>
        </c:scaling>
        <c:delete val="1"/>
        <c:axPos val="b"/>
        <c:numFmt formatCode="General" sourceLinked="1"/>
        <c:majorTickMark val="out"/>
        <c:minorTickMark val="none"/>
        <c:tickLblPos val="nextTo"/>
        <c:crossAx val="403922640"/>
        <c:crosses val="autoZero"/>
        <c:auto val="1"/>
        <c:lblAlgn val="ctr"/>
        <c:lblOffset val="100"/>
        <c:noMultiLvlLbl val="1"/>
      </c:catAx>
    </c:plotArea>
    <c:legend>
      <c:legendPos val="t"/>
      <c:layout>
        <c:manualLayout>
          <c:xMode val="edge"/>
          <c:yMode val="edge"/>
          <c:x val="8.9291685646732191E-2"/>
          <c:y val="5.6772135165914714E-2"/>
          <c:w val="0.84298511138872934"/>
          <c:h val="4.902594604870647E-2"/>
        </c:manualLayout>
      </c:layout>
      <c:overlay val="0"/>
      <c:txPr>
        <a:bodyPr/>
        <a:lstStyle/>
        <a:p>
          <a:pPr>
            <a:defRPr sz="20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pPr>
            <a:r>
              <a:rPr lang="en-US" sz="2400"/>
              <a:t>Afiliados al  Seguro Familiar de  Salud del Régimen Contributivo por Sexo y Tipo de Afiliación</a:t>
            </a:r>
          </a:p>
        </c:rich>
      </c:tx>
      <c:layout>
        <c:manualLayout>
          <c:xMode val="edge"/>
          <c:yMode val="edge"/>
          <c:x val="0.17061753578476713"/>
          <c:y val="1.5599932959999466E-2"/>
        </c:manualLayout>
      </c:layout>
      <c:overlay val="0"/>
    </c:title>
    <c:autoTitleDeleted val="0"/>
    <c:view3D>
      <c:rotX val="0"/>
      <c:rotY val="0"/>
      <c:rAngAx val="0"/>
      <c:perspective val="40"/>
    </c:view3D>
    <c:floor>
      <c:thickness val="0"/>
    </c:floor>
    <c:sideWall>
      <c:thickness val="0"/>
    </c:sideWall>
    <c:backWall>
      <c:thickness val="0"/>
    </c:backWall>
    <c:plotArea>
      <c:layout>
        <c:manualLayout>
          <c:layoutTarget val="inner"/>
          <c:xMode val="edge"/>
          <c:yMode val="edge"/>
          <c:x val="3.4962333774604226E-2"/>
          <c:y val="0.11308162692472892"/>
          <c:w val="0.93209289468664125"/>
          <c:h val="0.68924357270217362"/>
        </c:manualLayout>
      </c:layout>
      <c:bar3DChart>
        <c:barDir val="col"/>
        <c:grouping val="stacked"/>
        <c:varyColors val="0"/>
        <c:ser>
          <c:idx val="22"/>
          <c:order val="22"/>
          <c:tx>
            <c:strRef>
              <c:f>'III.2.6.Afil. SFS RC X sex.tipo'!$A$5</c:f>
              <c:strCache>
                <c:ptCount val="1"/>
                <c:pt idx="0">
                  <c:v>Dic.07</c:v>
                </c:pt>
              </c:strCache>
            </c:strRef>
          </c:tx>
          <c:invertIfNegative val="0"/>
          <c:dLbls>
            <c:dLbl>
              <c:idx val="0"/>
              <c:layout>
                <c:manualLayout>
                  <c:x val="5.5713837935464508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AEE4-4C54-B9A4-43A64E0066E5}"/>
                </c:ext>
              </c:extLst>
            </c:dLbl>
            <c:dLbl>
              <c:idx val="1"/>
              <c:layout>
                <c:manualLayout>
                  <c:x val="7.5362789378183755E-3"/>
                  <c:y val="3.479223283948452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18-AEE4-4C54-B9A4-43A64E0066E5}"/>
                </c:ext>
              </c:extLst>
            </c:dLbl>
            <c:dLbl>
              <c:idx val="3"/>
              <c:layout>
                <c:manualLayout>
                  <c:x val="8.3570756903196767E-3"/>
                  <c:y val="-1.694784520825698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AEE4-4C54-B9A4-43A64E0066E5}"/>
                </c:ext>
              </c:extLst>
            </c:dLbl>
            <c:dLbl>
              <c:idx val="5"/>
              <c:delete val="1"/>
              <c:extLst>
                <c:ext xmlns:c15="http://schemas.microsoft.com/office/drawing/2012/chart" uri="{CE6537A1-D6FC-4f65-9D91-7224C49458BB}"/>
                <c:ext xmlns:c16="http://schemas.microsoft.com/office/drawing/2014/chart" uri="{C3380CC4-5D6E-409C-BE32-E72D297353CC}">
                  <c16:uniqueId val="{0000001A-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sex.tipo'!$B$5:$D$5,'III.2.6.Afil. SFS RC X sex.tipo'!$F$5:$H$5)</c:f>
              <c:numCache>
                <c:formatCode>#,##0</c:formatCode>
                <c:ptCount val="6"/>
                <c:pt idx="0">
                  <c:v>531330</c:v>
                </c:pt>
                <c:pt idx="1">
                  <c:v>259903</c:v>
                </c:pt>
                <c:pt idx="2">
                  <c:v>1282</c:v>
                </c:pt>
                <c:pt idx="3">
                  <c:v>388581</c:v>
                </c:pt>
                <c:pt idx="4">
                  <c:v>293112</c:v>
                </c:pt>
                <c:pt idx="5">
                  <c:v>2973</c:v>
                </c:pt>
              </c:numCache>
            </c:numRef>
          </c:val>
          <c:extLst>
            <c:ext xmlns:c16="http://schemas.microsoft.com/office/drawing/2014/chart" uri="{C3380CC4-5D6E-409C-BE32-E72D297353CC}">
              <c16:uniqueId val="{0000001B-AEE4-4C54-B9A4-43A64E0066E5}"/>
            </c:ext>
          </c:extLst>
        </c:ser>
        <c:ser>
          <c:idx val="23"/>
          <c:order val="23"/>
          <c:tx>
            <c:strRef>
              <c:f>'III.2.6.Afil. SFS RC X sex.tipo'!$A$6</c:f>
              <c:strCache>
                <c:ptCount val="1"/>
                <c:pt idx="0">
                  <c:v>Dic.08</c:v>
                </c:pt>
              </c:strCache>
            </c:strRef>
          </c:tx>
          <c:invertIfNegative val="0"/>
          <c:dLbls>
            <c:dLbl>
              <c:idx val="0"/>
              <c:layout>
                <c:manualLayout>
                  <c:x val="6.267806767739758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AEE4-4C54-B9A4-43A64E0066E5}"/>
                </c:ext>
              </c:extLst>
            </c:dLbl>
            <c:dLbl>
              <c:idx val="1"/>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1E-AEE4-4C54-B9A4-43A64E0066E5}"/>
                </c:ext>
              </c:extLst>
            </c:dLbl>
            <c:dLbl>
              <c:idx val="3"/>
              <c:layout>
                <c:manualLayout>
                  <c:x val="6.9642297419330642E-3"/>
                  <c:y val="1.694784520825698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AEE4-4C54-B9A4-43A64E0066E5}"/>
                </c:ext>
              </c:extLst>
            </c:dLbl>
            <c:dLbl>
              <c:idx val="5"/>
              <c:delete val="1"/>
              <c:extLst>
                <c:ext xmlns:c15="http://schemas.microsoft.com/office/drawing/2012/chart" uri="{CE6537A1-D6FC-4f65-9D91-7224C49458BB}"/>
                <c:ext xmlns:c16="http://schemas.microsoft.com/office/drawing/2014/chart" uri="{C3380CC4-5D6E-409C-BE32-E72D297353CC}">
                  <c16:uniqueId val="{00000020-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sex.tipo'!$B$6:$D$6,'III.2.6.Afil. SFS RC X sex.tipo'!$F$6:$H$6)</c:f>
              <c:numCache>
                <c:formatCode>#,##0</c:formatCode>
                <c:ptCount val="6"/>
                <c:pt idx="0">
                  <c:v>554588</c:v>
                </c:pt>
                <c:pt idx="1">
                  <c:v>330370</c:v>
                </c:pt>
                <c:pt idx="2">
                  <c:v>5444</c:v>
                </c:pt>
                <c:pt idx="3">
                  <c:v>411558</c:v>
                </c:pt>
                <c:pt idx="4">
                  <c:v>376958</c:v>
                </c:pt>
                <c:pt idx="5">
                  <c:v>13341</c:v>
                </c:pt>
              </c:numCache>
            </c:numRef>
          </c:val>
          <c:extLst>
            <c:ext xmlns:c16="http://schemas.microsoft.com/office/drawing/2014/chart" uri="{C3380CC4-5D6E-409C-BE32-E72D297353CC}">
              <c16:uniqueId val="{00000021-AEE4-4C54-B9A4-43A64E0066E5}"/>
            </c:ext>
          </c:extLst>
        </c:ser>
        <c:ser>
          <c:idx val="24"/>
          <c:order val="24"/>
          <c:tx>
            <c:strRef>
              <c:f>'III.2.6.Afil. SFS RC X sex.tipo'!$A$7</c:f>
              <c:strCache>
                <c:ptCount val="1"/>
                <c:pt idx="0">
                  <c:v>Dic.09</c:v>
                </c:pt>
              </c:strCache>
            </c:strRef>
          </c:tx>
          <c:spPr>
            <a:solidFill>
              <a:srgbClr val="FFFF00"/>
            </a:solidFill>
          </c:spPr>
          <c:invertIfNegative val="0"/>
          <c:dLbls>
            <c:dLbl>
              <c:idx val="0"/>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AEE4-4C54-B9A4-43A64E0066E5}"/>
                </c:ext>
              </c:extLst>
            </c:dLbl>
            <c:dLbl>
              <c:idx val="1"/>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24-AEE4-4C54-B9A4-43A64E0066E5}"/>
                </c:ext>
              </c:extLst>
            </c:dLbl>
            <c:dLbl>
              <c:idx val="3"/>
              <c:layout>
                <c:manualLayout>
                  <c:x val="6.267806767739758E-3"/>
                  <c:y val="1.694784520825698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AEE4-4C54-B9A4-43A64E0066E5}"/>
                </c:ext>
              </c:extLst>
            </c:dLbl>
            <c:dLbl>
              <c:idx val="5"/>
              <c:delete val="1"/>
              <c:extLst>
                <c:ext xmlns:c15="http://schemas.microsoft.com/office/drawing/2012/chart" uri="{CE6537A1-D6FC-4f65-9D91-7224C49458BB}"/>
                <c:ext xmlns:c16="http://schemas.microsoft.com/office/drawing/2014/chart" uri="{C3380CC4-5D6E-409C-BE32-E72D297353CC}">
                  <c16:uniqueId val="{00000026-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sex.tipo'!$B$7:$D$7,'III.2.6.Afil. SFS RC X sex.tipo'!$F$7:$H$7)</c:f>
              <c:numCache>
                <c:formatCode>#,##0</c:formatCode>
                <c:ptCount val="6"/>
                <c:pt idx="0">
                  <c:v>621549</c:v>
                </c:pt>
                <c:pt idx="1">
                  <c:v>444129</c:v>
                </c:pt>
                <c:pt idx="2">
                  <c:v>13199</c:v>
                </c:pt>
                <c:pt idx="3">
                  <c:v>458053</c:v>
                </c:pt>
                <c:pt idx="4">
                  <c:v>518280</c:v>
                </c:pt>
                <c:pt idx="5">
                  <c:v>33089</c:v>
                </c:pt>
              </c:numCache>
            </c:numRef>
          </c:val>
          <c:extLst>
            <c:ext xmlns:c16="http://schemas.microsoft.com/office/drawing/2014/chart" uri="{C3380CC4-5D6E-409C-BE32-E72D297353CC}">
              <c16:uniqueId val="{00000027-AEE4-4C54-B9A4-43A64E0066E5}"/>
            </c:ext>
          </c:extLst>
        </c:ser>
        <c:ser>
          <c:idx val="25"/>
          <c:order val="25"/>
          <c:tx>
            <c:strRef>
              <c:f>'III.2.6.Afil. SFS RC X sex.tipo'!$A$8</c:f>
              <c:strCache>
                <c:ptCount val="1"/>
                <c:pt idx="0">
                  <c:v>Dic.10</c:v>
                </c:pt>
              </c:strCache>
            </c:strRef>
          </c:tx>
          <c:invertIfNegative val="0"/>
          <c:dLbls>
            <c:dLbl>
              <c:idx val="0"/>
              <c:layout>
                <c:manualLayout>
                  <c:x val="6.9642297419330642E-3"/>
                  <c:y val="1.694784520825698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8-AEE4-4C54-B9A4-43A64E0066E5}"/>
                </c:ext>
              </c:extLst>
            </c:dLbl>
            <c:dLbl>
              <c:idx val="1"/>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2A-AEE4-4C54-B9A4-43A64E0066E5}"/>
                </c:ext>
              </c:extLst>
            </c:dLbl>
            <c:dLbl>
              <c:idx val="3"/>
              <c:layout>
                <c:manualLayout>
                  <c:x val="6.267806767739758E-3"/>
                  <c:y val="-1.694784520825698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AEE4-4C54-B9A4-43A64E0066E5}"/>
                </c:ext>
              </c:extLst>
            </c:dLbl>
            <c:dLbl>
              <c:idx val="5"/>
              <c:delete val="1"/>
              <c:extLst>
                <c:ext xmlns:c15="http://schemas.microsoft.com/office/drawing/2012/chart" uri="{CE6537A1-D6FC-4f65-9D91-7224C49458BB}"/>
                <c:ext xmlns:c16="http://schemas.microsoft.com/office/drawing/2014/chart" uri="{C3380CC4-5D6E-409C-BE32-E72D297353CC}">
                  <c16:uniqueId val="{0000002C-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sex.tipo'!$B$8:$D$8,'III.2.6.Afil. SFS RC X sex.tipo'!$F$8:$H$8)</c:f>
              <c:numCache>
                <c:formatCode>#,##0</c:formatCode>
                <c:ptCount val="6"/>
                <c:pt idx="0">
                  <c:v>666490</c:v>
                </c:pt>
                <c:pt idx="1">
                  <c:v>523408</c:v>
                </c:pt>
                <c:pt idx="2">
                  <c:v>20284</c:v>
                </c:pt>
                <c:pt idx="3">
                  <c:v>486371</c:v>
                </c:pt>
                <c:pt idx="4">
                  <c:v>617395</c:v>
                </c:pt>
                <c:pt idx="5">
                  <c:v>50135</c:v>
                </c:pt>
              </c:numCache>
            </c:numRef>
          </c:val>
          <c:extLst>
            <c:ext xmlns:c16="http://schemas.microsoft.com/office/drawing/2014/chart" uri="{C3380CC4-5D6E-409C-BE32-E72D297353CC}">
              <c16:uniqueId val="{0000002D-AEE4-4C54-B9A4-43A64E0066E5}"/>
            </c:ext>
          </c:extLst>
        </c:ser>
        <c:ser>
          <c:idx val="26"/>
          <c:order val="26"/>
          <c:tx>
            <c:strRef>
              <c:f>'III.2.6.Afil. SFS RC X sex.tipo'!$A$9</c:f>
              <c:strCache>
                <c:ptCount val="1"/>
                <c:pt idx="0">
                  <c:v>Dic.11</c:v>
                </c:pt>
              </c:strCache>
            </c:strRef>
          </c:tx>
          <c:spPr>
            <a:solidFill>
              <a:srgbClr val="92D050"/>
            </a:solidFill>
          </c:spPr>
          <c:invertIfNegative val="0"/>
          <c:dLbls>
            <c:dLbl>
              <c:idx val="0"/>
              <c:layout>
                <c:manualLayout>
                  <c:x val="6.267806767739758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E-AEE4-4C54-B9A4-43A64E0066E5}"/>
                </c:ext>
              </c:extLst>
            </c:dLbl>
            <c:dLbl>
              <c:idx val="1"/>
              <c:layout>
                <c:manualLayout>
                  <c:x val="6.267806767739758E-3"/>
                  <c:y val="1.694784520825698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F-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30-AEE4-4C54-B9A4-43A64E0066E5}"/>
                </c:ext>
              </c:extLst>
            </c:dLbl>
            <c:dLbl>
              <c:idx val="3"/>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1-AEE4-4C54-B9A4-43A64E0066E5}"/>
                </c:ext>
              </c:extLst>
            </c:dLbl>
            <c:dLbl>
              <c:idx val="5"/>
              <c:delete val="1"/>
              <c:extLst>
                <c:ext xmlns:c15="http://schemas.microsoft.com/office/drawing/2012/chart" uri="{CE6537A1-D6FC-4f65-9D91-7224C49458BB}"/>
                <c:ext xmlns:c16="http://schemas.microsoft.com/office/drawing/2014/chart" uri="{C3380CC4-5D6E-409C-BE32-E72D297353CC}">
                  <c16:uniqueId val="{00000032-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sex.tipo'!$B$9:$D$9,'III.2.6.Afil. SFS RC X sex.tipo'!$F$9:$H$9)</c:f>
              <c:numCache>
                <c:formatCode>#,##0</c:formatCode>
                <c:ptCount val="6"/>
                <c:pt idx="0">
                  <c:v>688507</c:v>
                </c:pt>
                <c:pt idx="1">
                  <c:v>563079</c:v>
                </c:pt>
                <c:pt idx="2">
                  <c:v>27872</c:v>
                </c:pt>
                <c:pt idx="3">
                  <c:v>499838</c:v>
                </c:pt>
                <c:pt idx="4">
                  <c:v>670940</c:v>
                </c:pt>
                <c:pt idx="5">
                  <c:v>67187</c:v>
                </c:pt>
              </c:numCache>
            </c:numRef>
          </c:val>
          <c:extLst>
            <c:ext xmlns:c16="http://schemas.microsoft.com/office/drawing/2014/chart" uri="{C3380CC4-5D6E-409C-BE32-E72D297353CC}">
              <c16:uniqueId val="{00000033-AEE4-4C54-B9A4-43A64E0066E5}"/>
            </c:ext>
          </c:extLst>
        </c:ser>
        <c:ser>
          <c:idx val="27"/>
          <c:order val="27"/>
          <c:tx>
            <c:strRef>
              <c:f>'III.2.6.Afil. SFS RC X sex.tipo'!$A$10</c:f>
              <c:strCache>
                <c:ptCount val="1"/>
                <c:pt idx="0">
                  <c:v>Dic.12</c:v>
                </c:pt>
              </c:strCache>
            </c:strRef>
          </c:tx>
          <c:spPr>
            <a:solidFill>
              <a:srgbClr val="7030A0"/>
            </a:solidFill>
          </c:spPr>
          <c:invertIfNegative val="0"/>
          <c:dLbls>
            <c:dLbl>
              <c:idx val="0"/>
              <c:layout>
                <c:manualLayout>
                  <c:x val="9.7499216387062892E-3"/>
                  <c:y val="-3.389569041651397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4-AEE4-4C54-B9A4-43A64E0066E5}"/>
                </c:ext>
              </c:extLst>
            </c:dLbl>
            <c:dLbl>
              <c:idx val="1"/>
              <c:layout>
                <c:manualLayout>
                  <c:x val="8.3570756903196767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5-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36-AEE4-4C54-B9A4-43A64E0066E5}"/>
                </c:ext>
              </c:extLst>
            </c:dLbl>
            <c:dLbl>
              <c:idx val="3"/>
              <c:layout>
                <c:manualLayout>
                  <c:x val="5.5713837935464508E-3"/>
                  <c:y val="-6.779138083302858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7-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sex.tipo'!$B$10:$D$10,'III.2.6.Afil. SFS RC X sex.tipo'!$F$10:$H$10)</c:f>
              <c:numCache>
                <c:formatCode>#,##0</c:formatCode>
                <c:ptCount val="6"/>
                <c:pt idx="0">
                  <c:v>719477</c:v>
                </c:pt>
                <c:pt idx="1">
                  <c:v>607781</c:v>
                </c:pt>
                <c:pt idx="2">
                  <c:v>33530</c:v>
                </c:pt>
                <c:pt idx="3">
                  <c:v>523353</c:v>
                </c:pt>
                <c:pt idx="4">
                  <c:v>724697</c:v>
                </c:pt>
                <c:pt idx="5">
                  <c:v>79573</c:v>
                </c:pt>
              </c:numCache>
            </c:numRef>
          </c:val>
          <c:extLst>
            <c:ext xmlns:c16="http://schemas.microsoft.com/office/drawing/2014/chart" uri="{C3380CC4-5D6E-409C-BE32-E72D297353CC}">
              <c16:uniqueId val="{00000039-AEE4-4C54-B9A4-43A64E0066E5}"/>
            </c:ext>
          </c:extLst>
        </c:ser>
        <c:ser>
          <c:idx val="28"/>
          <c:order val="28"/>
          <c:tx>
            <c:strRef>
              <c:f>'III.2.6.Afil. SFS RC X sex.tipo'!$A$11</c:f>
              <c:strCache>
                <c:ptCount val="1"/>
                <c:pt idx="0">
                  <c:v>Dic.13</c:v>
                </c:pt>
              </c:strCache>
            </c:strRef>
          </c:tx>
          <c:spPr>
            <a:solidFill>
              <a:schemeClr val="bg2">
                <a:lumMod val="50000"/>
              </a:schemeClr>
            </a:solidFill>
          </c:spPr>
          <c:invertIfNegative val="0"/>
          <c:dLbls>
            <c:dLbl>
              <c:idx val="0"/>
              <c:layout>
                <c:manualLayout>
                  <c:x val="9.0534986645129829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A-AEE4-4C54-B9A4-43A64E0066E5}"/>
                </c:ext>
              </c:extLst>
            </c:dLbl>
            <c:dLbl>
              <c:idx val="1"/>
              <c:layout>
                <c:manualLayout>
                  <c:x val="6.9642297419330642E-3"/>
                  <c:y val="-1.694784520825698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B-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3C-AEE4-4C54-B9A4-43A64E0066E5}"/>
                </c:ext>
              </c:extLst>
            </c:dLbl>
            <c:dLbl>
              <c:idx val="3"/>
              <c:layout>
                <c:manualLayout>
                  <c:x val="6.267806767739758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D-AEE4-4C54-B9A4-43A64E0066E5}"/>
                </c:ext>
              </c:extLst>
            </c:dLbl>
            <c:dLbl>
              <c:idx val="4"/>
              <c:layout>
                <c:manualLayout>
                  <c:x val="0"/>
                  <c:y val="-1.694784520825698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E-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sex.tipo'!$B$11:$D$11,'III.2.6.Afil. SFS RC X sex.tipo'!$F$11:$H$11)</c:f>
              <c:numCache>
                <c:formatCode>#,##0</c:formatCode>
                <c:ptCount val="6"/>
                <c:pt idx="0">
                  <c:v>761550</c:v>
                </c:pt>
                <c:pt idx="1">
                  <c:v>660882</c:v>
                </c:pt>
                <c:pt idx="2">
                  <c:v>39966</c:v>
                </c:pt>
                <c:pt idx="3">
                  <c:v>557229</c:v>
                </c:pt>
                <c:pt idx="4">
                  <c:v>788545</c:v>
                </c:pt>
                <c:pt idx="5">
                  <c:v>92804</c:v>
                </c:pt>
              </c:numCache>
            </c:numRef>
          </c:val>
          <c:extLst>
            <c:ext xmlns:c16="http://schemas.microsoft.com/office/drawing/2014/chart" uri="{C3380CC4-5D6E-409C-BE32-E72D297353CC}">
              <c16:uniqueId val="{00000040-AEE4-4C54-B9A4-43A64E0066E5}"/>
            </c:ext>
          </c:extLst>
        </c:ser>
        <c:ser>
          <c:idx val="29"/>
          <c:order val="29"/>
          <c:tx>
            <c:strRef>
              <c:f>'III.2.6.Afil. SFS RC X sex.tipo'!$A$12</c:f>
              <c:strCache>
                <c:ptCount val="1"/>
                <c:pt idx="0">
                  <c:v>Dic.14</c:v>
                </c:pt>
              </c:strCache>
            </c:strRef>
          </c:tx>
          <c:spPr>
            <a:solidFill>
              <a:srgbClr val="FF6600"/>
            </a:solidFill>
          </c:spPr>
          <c:invertIfNegative val="0"/>
          <c:dLbls>
            <c:dLbl>
              <c:idx val="0"/>
              <c:layout>
                <c:manualLayout>
                  <c:x val="9.0534986645129829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1-AEE4-4C54-B9A4-43A64E0066E5}"/>
                </c:ext>
              </c:extLst>
            </c:dLbl>
            <c:dLbl>
              <c:idx val="1"/>
              <c:layout>
                <c:manualLayout>
                  <c:x val="6.9642297419330642E-3"/>
                  <c:y val="-3.389569041651335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2-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43-AEE4-4C54-B9A4-43A64E0066E5}"/>
                </c:ext>
              </c:extLst>
            </c:dLbl>
            <c:dLbl>
              <c:idx val="3"/>
              <c:layout>
                <c:manualLayout>
                  <c:x val="3.4821148709665321E-3"/>
                  <c:y val="-6.779138083302795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4-AEE4-4C54-B9A4-43A64E0066E5}"/>
                </c:ext>
              </c:extLst>
            </c:dLbl>
            <c:dLbl>
              <c:idx val="4"/>
              <c:layout>
                <c:manualLayout>
                  <c:x val="-6.9642297419330635E-4"/>
                  <c:y val="-3.389569041651397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5-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sex.tipo'!$B$12:$D$12,'III.2.6.Afil. SFS RC X sex.tipo'!$F$12:$H$12)</c:f>
              <c:numCache>
                <c:formatCode>#,##0</c:formatCode>
                <c:ptCount val="6"/>
                <c:pt idx="0">
                  <c:v>816912</c:v>
                </c:pt>
                <c:pt idx="1">
                  <c:v>715603</c:v>
                </c:pt>
                <c:pt idx="2">
                  <c:v>45810</c:v>
                </c:pt>
                <c:pt idx="3">
                  <c:v>606074</c:v>
                </c:pt>
                <c:pt idx="4">
                  <c:v>852938</c:v>
                </c:pt>
                <c:pt idx="5">
                  <c:v>104262</c:v>
                </c:pt>
              </c:numCache>
            </c:numRef>
          </c:val>
          <c:extLst>
            <c:ext xmlns:c16="http://schemas.microsoft.com/office/drawing/2014/chart" uri="{C3380CC4-5D6E-409C-BE32-E72D297353CC}">
              <c16:uniqueId val="{00000047-AEE4-4C54-B9A4-43A64E0066E5}"/>
            </c:ext>
          </c:extLst>
        </c:ser>
        <c:ser>
          <c:idx val="30"/>
          <c:order val="30"/>
          <c:tx>
            <c:strRef>
              <c:f>'III.2.6.Afil. SFS RC X sex.tipo'!$A$17</c:f>
              <c:strCache>
                <c:ptCount val="1"/>
                <c:pt idx="0">
                  <c:v>Ene.19</c:v>
                </c:pt>
              </c:strCache>
            </c:strRef>
          </c:tx>
          <c:spPr>
            <a:solidFill>
              <a:schemeClr val="bg1">
                <a:lumMod val="50000"/>
              </a:schemeClr>
            </a:solidFill>
          </c:spPr>
          <c:invertIfNegative val="0"/>
          <c:dLbls>
            <c:dLbl>
              <c:idx val="0"/>
              <c:layout>
                <c:manualLayout>
                  <c:x val="7.088613752881545E-3"/>
                  <c:y val="1.862339591769333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8-AEE4-4C54-B9A4-43A64E0066E5}"/>
                </c:ext>
              </c:extLst>
            </c:dLbl>
            <c:dLbl>
              <c:idx val="1"/>
              <c:layout>
                <c:manualLayout>
                  <c:x val="5.5713837935464508E-3"/>
                  <c:y val="-1.694784520825698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9-AEE4-4C54-B9A4-43A64E0066E5}"/>
                </c:ext>
              </c:extLst>
            </c:dLbl>
            <c:dLbl>
              <c:idx val="2"/>
              <c:layout>
                <c:manualLayout>
                  <c:x val="4.0206401502098088E-3"/>
                  <c:y val="-4.342587796506764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A-AEE4-4C54-B9A4-43A64E0066E5}"/>
                </c:ext>
              </c:extLst>
            </c:dLbl>
            <c:dLbl>
              <c:idx val="3"/>
              <c:layout>
                <c:manualLayout>
                  <c:x val="1.39285951292474E-3"/>
                  <c:y val="1.787867594184816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B-AEE4-4C54-B9A4-43A64E0066E5}"/>
                </c:ext>
              </c:extLst>
            </c:dLbl>
            <c:dLbl>
              <c:idx val="4"/>
              <c:layout>
                <c:manualLayout>
                  <c:x val="-4.1785378451598383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C-AEE4-4C54-B9A4-43A64E0066E5}"/>
                </c:ext>
              </c:extLst>
            </c:dLbl>
            <c:dLbl>
              <c:idx val="5"/>
              <c:layout>
                <c:manualLayout>
                  <c:x val="-5.6804597185754393E-3"/>
                  <c:y val="-3.646520532529554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D-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sex.tipo'!$B$17:$D$17,'III.2.6.Afil. SFS RC X sex.tipo'!$F$17:$H$17)</c:f>
              <c:numCache>
                <c:formatCode>#,##0</c:formatCode>
                <c:ptCount val="6"/>
                <c:pt idx="0">
                  <c:v>1081728</c:v>
                </c:pt>
                <c:pt idx="1">
                  <c:v>945953</c:v>
                </c:pt>
                <c:pt idx="2">
                  <c:v>69464</c:v>
                </c:pt>
                <c:pt idx="3">
                  <c:v>778862</c:v>
                </c:pt>
                <c:pt idx="4">
                  <c:v>1128912</c:v>
                </c:pt>
                <c:pt idx="5">
                  <c:v>150847</c:v>
                </c:pt>
              </c:numCache>
            </c:numRef>
          </c:val>
          <c:extLst>
            <c:ext xmlns:c16="http://schemas.microsoft.com/office/drawing/2014/chart" uri="{C3380CC4-5D6E-409C-BE32-E72D297353CC}">
              <c16:uniqueId val="{0000004E-AEE4-4C54-B9A4-43A64E0066E5}"/>
            </c:ext>
          </c:extLst>
        </c:ser>
        <c:dLbls>
          <c:showLegendKey val="0"/>
          <c:showVal val="0"/>
          <c:showCatName val="0"/>
          <c:showSerName val="0"/>
          <c:showPercent val="0"/>
          <c:showBubbleSize val="0"/>
        </c:dLbls>
        <c:gapWidth val="75"/>
        <c:shape val="cylinder"/>
        <c:axId val="403923816"/>
        <c:axId val="403924208"/>
        <c:axId val="0"/>
        <c:extLst>
          <c:ext xmlns:c15="http://schemas.microsoft.com/office/drawing/2012/chart" uri="{02D57815-91ED-43cb-92C2-25804820EDAC}">
            <c15:filteredBarSeries>
              <c15:ser>
                <c:idx val="0"/>
                <c:order val="0"/>
                <c:tx>
                  <c:strRef>
                    <c:extLst>
                      <c:ext uri="{02D57815-91ED-43cb-92C2-25804820EDAC}">
                        <c15:formulaRef>
                          <c15:sqref>'III.2.6.Afil. SFS RC X sex.tipo'!#REF!</c15:sqref>
                        </c15:formulaRef>
                      </c:ext>
                    </c:extLst>
                    <c:strCache>
                      <c:ptCount val="1"/>
                      <c:pt idx="0">
                        <c:v>#REF!</c:v>
                      </c:pt>
                    </c:strCache>
                  </c:strRef>
                </c:tx>
                <c:invertIfNegative val="0"/>
                <c:cat>
                  <c:multiLvlStrRef>
                    <c:extLst>
                      <c:ex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c:ext uri="{02D57815-91ED-43cb-92C2-25804820EDAC}">
                        <c15:formulaRef>
                          <c15:sqref>('III.2.6.Afil. SFS RC X sex.tipo'!#REF!,'III.2.6.Afil. SFS RC X sex.tipo'!#REF!)</c15:sqref>
                        </c15:formulaRef>
                      </c:ext>
                    </c:extLst>
                    <c:numCache>
                      <c:formatCode>General</c:formatCode>
                      <c:ptCount val="1"/>
                      <c:pt idx="0">
                        <c:v>1</c:v>
                      </c:pt>
                    </c:numCache>
                  </c:numRef>
                </c:val>
                <c:shape val="box"/>
                <c:extLst>
                  <c:ext xmlns:c16="http://schemas.microsoft.com/office/drawing/2014/chart" uri="{C3380CC4-5D6E-409C-BE32-E72D297353CC}">
                    <c16:uniqueId val="{00000000-AEE4-4C54-B9A4-43A64E0066E5}"/>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1-AEE4-4C54-B9A4-43A64E0066E5}"/>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2-AEE4-4C54-B9A4-43A64E0066E5}"/>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3-AEE4-4C54-B9A4-43A64E0066E5}"/>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4-AEE4-4C54-B9A4-43A64E0066E5}"/>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5-AEE4-4C54-B9A4-43A64E0066E5}"/>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6-AEE4-4C54-B9A4-43A64E0066E5}"/>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7-AEE4-4C54-B9A4-43A64E0066E5}"/>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8-AEE4-4C54-B9A4-43A64E0066E5}"/>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9-AEE4-4C54-B9A4-43A64E0066E5}"/>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A-AEE4-4C54-B9A4-43A64E0066E5}"/>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B-AEE4-4C54-B9A4-43A64E0066E5}"/>
                  </c:ext>
                </c:extLst>
              </c15:ser>
            </c15:filteredBarSeries>
            <c15:filteredBarSeries>
              <c15:ser>
                <c:idx val="12"/>
                <c:order val="12"/>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C-AEE4-4C54-B9A4-43A64E0066E5}"/>
                  </c:ext>
                </c:extLst>
              </c15:ser>
            </c15:filteredBarSeries>
            <c15:filteredBarSeries>
              <c15:ser>
                <c:idx val="13"/>
                <c:order val="13"/>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D-AEE4-4C54-B9A4-43A64E0066E5}"/>
                  </c:ext>
                </c:extLst>
              </c15:ser>
            </c15:filteredBarSeries>
            <c15:filteredBarSeries>
              <c15:ser>
                <c:idx val="14"/>
                <c:order val="14"/>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E-AEE4-4C54-B9A4-43A64E0066E5}"/>
                  </c:ext>
                </c:extLst>
              </c15:ser>
            </c15:filteredBarSeries>
            <c15:filteredBarSeries>
              <c15:ser>
                <c:idx val="15"/>
                <c:order val="15"/>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F-AEE4-4C54-B9A4-43A64E0066E5}"/>
                  </c:ext>
                </c:extLst>
              </c15:ser>
            </c15:filteredBarSeries>
            <c15:filteredBarSeries>
              <c15:ser>
                <c:idx val="16"/>
                <c:order val="16"/>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10-AEE4-4C54-B9A4-43A64E0066E5}"/>
                  </c:ext>
                </c:extLst>
              </c15:ser>
            </c15:filteredBarSeries>
            <c15:filteredBarSeries>
              <c15:ser>
                <c:idx val="17"/>
                <c:order val="17"/>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11-AEE4-4C54-B9A4-43A64E0066E5}"/>
                  </c:ext>
                </c:extLst>
              </c15:ser>
            </c15:filteredBarSeries>
            <c15:filteredBarSeries>
              <c15:ser>
                <c:idx val="18"/>
                <c:order val="18"/>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12-AEE4-4C54-B9A4-43A64E0066E5}"/>
                  </c:ext>
                </c:extLst>
              </c15:ser>
            </c15:filteredBarSeries>
            <c15:filteredBarSeries>
              <c15:ser>
                <c:idx val="19"/>
                <c:order val="19"/>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13-AEE4-4C54-B9A4-43A64E0066E5}"/>
                  </c:ext>
                </c:extLst>
              </c15:ser>
            </c15:filteredBarSeries>
            <c15:filteredBarSeries>
              <c15:ser>
                <c:idx val="20"/>
                <c:order val="20"/>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14-AEE4-4C54-B9A4-43A64E0066E5}"/>
                  </c:ext>
                </c:extLst>
              </c15:ser>
            </c15:filteredBarSeries>
            <c15:filteredBarSeries>
              <c15:ser>
                <c:idx val="21"/>
                <c:order val="21"/>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15-AEE4-4C54-B9A4-43A64E0066E5}"/>
                  </c:ext>
                </c:extLst>
              </c15:ser>
            </c15:filteredBarSeries>
          </c:ext>
        </c:extLst>
      </c:bar3DChart>
      <c:catAx>
        <c:axId val="403923816"/>
        <c:scaling>
          <c:orientation val="minMax"/>
        </c:scaling>
        <c:delete val="0"/>
        <c:axPos val="b"/>
        <c:numFmt formatCode="General" sourceLinked="0"/>
        <c:majorTickMark val="none"/>
        <c:minorTickMark val="none"/>
        <c:tickLblPos val="nextTo"/>
        <c:txPr>
          <a:bodyPr/>
          <a:lstStyle/>
          <a:p>
            <a:pPr>
              <a:defRPr sz="1600" b="1"/>
            </a:pPr>
            <a:endParaRPr lang="en-US"/>
          </a:p>
        </c:txPr>
        <c:crossAx val="403924208"/>
        <c:crosses val="autoZero"/>
        <c:auto val="1"/>
        <c:lblAlgn val="ctr"/>
        <c:lblOffset val="100"/>
        <c:noMultiLvlLbl val="0"/>
      </c:catAx>
      <c:valAx>
        <c:axId val="403924208"/>
        <c:scaling>
          <c:orientation val="minMax"/>
        </c:scaling>
        <c:delete val="1"/>
        <c:axPos val="l"/>
        <c:numFmt formatCode="#,##0" sourceLinked="1"/>
        <c:majorTickMark val="none"/>
        <c:minorTickMark val="none"/>
        <c:tickLblPos val="nextTo"/>
        <c:crossAx val="403923816"/>
        <c:crosses val="autoZero"/>
        <c:crossBetween val="between"/>
      </c:valAx>
    </c:plotArea>
    <c:legend>
      <c:legendPos val="t"/>
      <c:layout>
        <c:manualLayout>
          <c:xMode val="edge"/>
          <c:yMode val="edge"/>
          <c:x val="0.12344300418868284"/>
          <c:y val="6.4996385343254803E-2"/>
          <c:w val="0.71138534637486817"/>
          <c:h val="3.9039881688142666E-2"/>
        </c:manualLayout>
      </c:layout>
      <c:overlay val="0"/>
      <c:txPr>
        <a:bodyPr/>
        <a:lstStyle/>
        <a:p>
          <a:pPr>
            <a:defRPr sz="2000"/>
          </a:pPr>
          <a:endParaRPr lang="en-US"/>
        </a:p>
      </c:txPr>
    </c:legend>
    <c:plotVisOnly val="1"/>
    <c:dispBlanksAs val="gap"/>
    <c:showDLblsOverMax val="0"/>
  </c:chart>
  <c:spPr>
    <a:ln>
      <a:noFill/>
    </a:ln>
  </c:sp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400"/>
            </a:pPr>
            <a:r>
              <a:rPr lang="en-US" sz="2400"/>
              <a:t>Afiliación del Seguro Familiar de Salud del Régimen Subsidiado por Tipo</a:t>
            </a:r>
          </a:p>
        </c:rich>
      </c:tx>
      <c:layout>
        <c:manualLayout>
          <c:xMode val="edge"/>
          <c:yMode val="edge"/>
          <c:x val="0.35873308554997263"/>
          <c:y val="3.1772964830288887E-2"/>
        </c:manualLayout>
      </c:layout>
      <c:overlay val="0"/>
    </c:title>
    <c:autoTitleDeleted val="0"/>
    <c:plotArea>
      <c:layout>
        <c:manualLayout>
          <c:layoutTarget val="inner"/>
          <c:xMode val="edge"/>
          <c:yMode val="edge"/>
          <c:x val="5.2183079377691177E-2"/>
          <c:y val="0.1089433761223072"/>
          <c:w val="0.90810619559802952"/>
          <c:h val="0.76577412912810949"/>
        </c:manualLayout>
      </c:layout>
      <c:barChart>
        <c:barDir val="col"/>
        <c:grouping val="clustered"/>
        <c:varyColors val="0"/>
        <c:ser>
          <c:idx val="1"/>
          <c:order val="0"/>
          <c:tx>
            <c:strRef>
              <c:f>'III.3.2. Afil anual SFS RS '!$D$3</c:f>
              <c:strCache>
                <c:ptCount val="1"/>
                <c:pt idx="0">
                  <c:v>Afiliados Dependientes </c:v>
                </c:pt>
              </c:strCache>
            </c:strRef>
          </c:tx>
          <c:spPr>
            <a:solidFill>
              <a:srgbClr val="0070C0"/>
            </a:solidFill>
          </c:spPr>
          <c:invertIfNegative val="0"/>
          <c:dLbls>
            <c:dLbl>
              <c:idx val="0"/>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864-4DFD-8645-6954BC6BDE8D}"/>
                </c:ext>
              </c:extLst>
            </c:dLbl>
            <c:dLbl>
              <c:idx val="1"/>
              <c:layout>
                <c:manualLayout>
                  <c:x val="0"/>
                  <c:y val="1.826273897944363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864-4DFD-8645-6954BC6BDE8D}"/>
                </c:ext>
              </c:extLst>
            </c:dLbl>
            <c:dLbl>
              <c:idx val="2"/>
              <c:layout>
                <c:manualLayout>
                  <c:x val="0"/>
                  <c:y val="1.826273897944353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864-4DFD-8645-6954BC6BDE8D}"/>
                </c:ext>
              </c:extLst>
            </c:dLbl>
            <c:dLbl>
              <c:idx val="3"/>
              <c:layout>
                <c:manualLayout>
                  <c:x val="9.5318195402901008E-4"/>
                  <c:y val="1.3044608126610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864-4DFD-8645-6954BC6BDE8D}"/>
                </c:ext>
              </c:extLst>
            </c:dLbl>
            <c:dLbl>
              <c:idx val="4"/>
              <c:layout>
                <c:manualLayout>
                  <c:x val="0"/>
                  <c:y val="1.826273897944363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864-4DFD-8645-6954BC6BDE8D}"/>
                </c:ext>
              </c:extLst>
            </c:dLbl>
            <c:dLbl>
              <c:idx val="5"/>
              <c:layout>
                <c:manualLayout>
                  <c:x val="6.9899202480575614E-17"/>
                  <c:y val="1.56537762680945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864-4DFD-8645-6954BC6BDE8D}"/>
                </c:ext>
              </c:extLst>
            </c:dLbl>
            <c:dLbl>
              <c:idx val="6"/>
              <c:layout>
                <c:manualLayout>
                  <c:x val="0"/>
                  <c:y val="1.826273897944363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864-4DFD-8645-6954BC6BDE8D}"/>
                </c:ext>
              </c:extLst>
            </c:dLbl>
            <c:dLbl>
              <c:idx val="7"/>
              <c:layout>
                <c:manualLayout>
                  <c:x val="-1.2646794094126404E-2"/>
                  <c:y val="1.08641060383179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B864-4DFD-8645-6954BC6BDE8D}"/>
                </c:ext>
              </c:extLst>
            </c:dLbl>
            <c:dLbl>
              <c:idx val="8"/>
              <c:layout>
                <c:manualLayout>
                  <c:x val="-8.7519349735100671E-3"/>
                  <c:y val="1.3472996108008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B864-4DFD-8645-6954BC6BDE8D}"/>
                </c:ext>
              </c:extLst>
            </c:dLbl>
            <c:dLbl>
              <c:idx val="9"/>
              <c:layout>
                <c:manualLayout>
                  <c:x val="0"/>
                  <c:y val="1.82627389794435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B864-4DFD-8645-6954BC6BDE8D}"/>
                </c:ext>
              </c:extLst>
            </c:dLbl>
            <c:dLbl>
              <c:idx val="10"/>
              <c:layout>
                <c:manualLayout>
                  <c:x val="0"/>
                  <c:y val="1.3044608126610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B864-4DFD-8645-6954BC6BDE8D}"/>
                </c:ext>
              </c:extLst>
            </c:dLbl>
            <c:spPr>
              <a:noFill/>
              <a:ln>
                <a:noFill/>
              </a:ln>
              <a:effectLst/>
            </c:spPr>
            <c:txPr>
              <a:bodyPr rot="-5400000" vert="horz"/>
              <a:lstStyle/>
              <a:p>
                <a:pPr>
                  <a:defRPr sz="2000" b="1">
                    <a:solidFill>
                      <a:schemeClr val="tx2">
                        <a:lumMod val="60000"/>
                        <a:lumOff val="4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'III.3.2. Afil anual SFS RS '!$B$4:$B$18</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Ene.2019</c:v>
                </c:pt>
              </c:strCache>
            </c:strRef>
          </c:cat>
          <c:val>
            <c:numRef>
              <c:f>'III.3.2. Afil anual SFS RS '!$D$4:$D$18</c:f>
              <c:numCache>
                <c:formatCode>_(* #,##0_);_(* \(#,##0\);_(* "-"??_);_(@_)</c:formatCode>
                <c:ptCount val="15"/>
                <c:pt idx="0">
                  <c:v>147182</c:v>
                </c:pt>
                <c:pt idx="1">
                  <c:v>255339</c:v>
                </c:pt>
                <c:pt idx="2">
                  <c:v>608289</c:v>
                </c:pt>
                <c:pt idx="3">
                  <c:v>734949</c:v>
                </c:pt>
                <c:pt idx="4">
                  <c:v>782176</c:v>
                </c:pt>
                <c:pt idx="5">
                  <c:v>1110536</c:v>
                </c:pt>
                <c:pt idx="6">
                  <c:v>1119652</c:v>
                </c:pt>
                <c:pt idx="7">
                  <c:v>1125311</c:v>
                </c:pt>
                <c:pt idx="8">
                  <c:v>1183528</c:v>
                </c:pt>
                <c:pt idx="9">
                  <c:v>1220432</c:v>
                </c:pt>
                <c:pt idx="10">
                  <c:v>1152700</c:v>
                </c:pt>
                <c:pt idx="11">
                  <c:v>1178111</c:v>
                </c:pt>
                <c:pt idx="12">
                  <c:v>1118476</c:v>
                </c:pt>
                <c:pt idx="13">
                  <c:v>1069752</c:v>
                </c:pt>
                <c:pt idx="14">
                  <c:v>1061767</c:v>
                </c:pt>
              </c:numCache>
            </c:numRef>
          </c:val>
          <c:extLst>
            <c:ext xmlns:c16="http://schemas.microsoft.com/office/drawing/2014/chart" uri="{C3380CC4-5D6E-409C-BE32-E72D297353CC}">
              <c16:uniqueId val="{0000000B-B864-4DFD-8645-6954BC6BDE8D}"/>
            </c:ext>
          </c:extLst>
        </c:ser>
        <c:ser>
          <c:idx val="0"/>
          <c:order val="1"/>
          <c:tx>
            <c:strRef>
              <c:f>'III.3.2. Afil anual SFS RS '!$C$3</c:f>
              <c:strCache>
                <c:ptCount val="1"/>
                <c:pt idx="0">
                  <c:v>Afiliados Titulares </c:v>
                </c:pt>
              </c:strCache>
            </c:strRef>
          </c:tx>
          <c:spPr>
            <a:solidFill>
              <a:schemeClr val="accent3">
                <a:lumMod val="75000"/>
              </a:schemeClr>
            </a:solidFill>
          </c:spPr>
          <c:invertIfNegative val="0"/>
          <c:dLbls>
            <c:dLbl>
              <c:idx val="0"/>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B864-4DFD-8645-6954BC6BDE8D}"/>
                </c:ext>
              </c:extLst>
            </c:dLbl>
            <c:dLbl>
              <c:idx val="1"/>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B864-4DFD-8645-6954BC6BDE8D}"/>
                </c:ext>
              </c:extLst>
            </c:dLbl>
            <c:dLbl>
              <c:idx val="2"/>
              <c:layout>
                <c:manualLayout>
                  <c:x val="0"/>
                  <c:y val="2.087170169079272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B864-4DFD-8645-6954BC6BDE8D}"/>
                </c:ext>
              </c:extLst>
            </c:dLbl>
            <c:dLbl>
              <c:idx val="3"/>
              <c:layout>
                <c:manualLayout>
                  <c:x val="-9.5318195402901008E-4"/>
                  <c:y val="2.08717016907926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B864-4DFD-8645-6954BC6BDE8D}"/>
                </c:ext>
              </c:extLst>
            </c:dLbl>
            <c:dLbl>
              <c:idx val="4"/>
              <c:layout>
                <c:manualLayout>
                  <c:x val="-9.5318195402901008E-4"/>
                  <c:y val="7.826888134047367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B864-4DFD-8645-6954BC6BDE8D}"/>
                </c:ext>
              </c:extLst>
            </c:dLbl>
            <c:dLbl>
              <c:idx val="5"/>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B864-4DFD-8645-6954BC6BDE8D}"/>
                </c:ext>
              </c:extLst>
            </c:dLbl>
            <c:dLbl>
              <c:idx val="6"/>
              <c:layout>
                <c:manualLayout>
                  <c:x val="5.0587176376506856E-3"/>
                  <c:y val="1.172075481935768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B864-4DFD-8645-6954BC6BDE8D}"/>
                </c:ext>
              </c:extLst>
            </c:dLbl>
            <c:dLbl>
              <c:idx val="7"/>
              <c:layout>
                <c:manualLayout>
                  <c:x val="5.9018372439257789E-3"/>
                  <c:y val="8.683420626571016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B864-4DFD-8645-6954BC6BDE8D}"/>
                </c:ext>
              </c:extLst>
            </c:dLbl>
            <c:dLbl>
              <c:idx val="8"/>
              <c:layout>
                <c:manualLayout>
                  <c:x val="-8.0144790202063893E-17"/>
                  <c:y val="3.540007715937090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B864-4DFD-8645-6954BC6BDE8D}"/>
                </c:ext>
              </c:extLst>
            </c:dLbl>
            <c:dLbl>
              <c:idx val="9"/>
              <c:layout>
                <c:manualLayout>
                  <c:x val="0"/>
                  <c:y val="1.304481355674545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B864-4DFD-8645-6954BC6BDE8D}"/>
                </c:ext>
              </c:extLst>
            </c:dLbl>
            <c:dLbl>
              <c:idx val="10"/>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B864-4DFD-8645-6954BC6BDE8D}"/>
                </c:ext>
              </c:extLst>
            </c:dLbl>
            <c:spPr>
              <a:noFill/>
              <a:ln>
                <a:noFill/>
              </a:ln>
              <a:effectLst/>
            </c:spPr>
            <c:txPr>
              <a:bodyPr rot="-5400000" vert="horz"/>
              <a:lstStyle/>
              <a:p>
                <a:pPr>
                  <a:defRPr sz="2000" b="1">
                    <a:solidFill>
                      <a:schemeClr val="accent3">
                        <a:lumMod val="75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'III.3.2. Afil anual SFS RS '!$B$4:$B$18</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Ene.2019</c:v>
                </c:pt>
              </c:strCache>
            </c:strRef>
          </c:cat>
          <c:val>
            <c:numRef>
              <c:f>'III.3.2. Afil anual SFS RS '!$C$4:$C$18</c:f>
              <c:numCache>
                <c:formatCode>_(* #,##0_);_(* \(#,##0\);_(* "-"??_);_(@_)</c:formatCode>
                <c:ptCount val="15"/>
                <c:pt idx="0">
                  <c:v>106192</c:v>
                </c:pt>
                <c:pt idx="1">
                  <c:v>258701</c:v>
                </c:pt>
                <c:pt idx="2">
                  <c:v>473647</c:v>
                </c:pt>
                <c:pt idx="3">
                  <c:v>489949</c:v>
                </c:pt>
                <c:pt idx="4">
                  <c:v>622049</c:v>
                </c:pt>
                <c:pt idx="5">
                  <c:v>903250</c:v>
                </c:pt>
                <c:pt idx="6">
                  <c:v>883775</c:v>
                </c:pt>
                <c:pt idx="7">
                  <c:v>1178040</c:v>
                </c:pt>
                <c:pt idx="8">
                  <c:v>1568225</c:v>
                </c:pt>
                <c:pt idx="9">
                  <c:v>1795214</c:v>
                </c:pt>
                <c:pt idx="10">
                  <c:v>2164705</c:v>
                </c:pt>
                <c:pt idx="11">
                  <c:v>2168957</c:v>
                </c:pt>
                <c:pt idx="12">
                  <c:v>2428212</c:v>
                </c:pt>
                <c:pt idx="13">
                  <c:v>2550398</c:v>
                </c:pt>
                <c:pt idx="14">
                  <c:v>2560518</c:v>
                </c:pt>
              </c:numCache>
            </c:numRef>
          </c:val>
          <c:extLst>
            <c:ext xmlns:c16="http://schemas.microsoft.com/office/drawing/2014/chart" uri="{C3380CC4-5D6E-409C-BE32-E72D297353CC}">
              <c16:uniqueId val="{00000017-B864-4DFD-8645-6954BC6BDE8D}"/>
            </c:ext>
          </c:extLst>
        </c:ser>
        <c:dLbls>
          <c:showLegendKey val="0"/>
          <c:showVal val="0"/>
          <c:showCatName val="0"/>
          <c:showSerName val="0"/>
          <c:showPercent val="0"/>
          <c:showBubbleSize val="0"/>
        </c:dLbls>
        <c:gapWidth val="42"/>
        <c:overlap val="30"/>
        <c:axId val="403924992"/>
        <c:axId val="403925384"/>
      </c:barChart>
      <c:lineChart>
        <c:grouping val="standard"/>
        <c:varyColors val="0"/>
        <c:ser>
          <c:idx val="2"/>
          <c:order val="2"/>
          <c:tx>
            <c:strRef>
              <c:f>'III.3.2. Afil anual SFS RS '!$H$3</c:f>
              <c:strCache>
                <c:ptCount val="1"/>
                <c:pt idx="0">
                  <c:v>Índice de dependencia</c:v>
                </c:pt>
              </c:strCache>
            </c:strRef>
          </c:tx>
          <c:spPr>
            <a:ln>
              <a:noFill/>
            </a:ln>
            <a:effectLst>
              <a:glow rad="228600">
                <a:schemeClr val="accent2">
                  <a:satMod val="175000"/>
                  <a:alpha val="40000"/>
                </a:schemeClr>
              </a:glow>
            </a:effectLst>
          </c:spPr>
          <c:marker>
            <c:symbol val="circle"/>
            <c:size val="12"/>
            <c:spPr>
              <a:gradFill>
                <a:gsLst>
                  <a:gs pos="0">
                    <a:srgbClr val="FFF200"/>
                  </a:gs>
                  <a:gs pos="45000">
                    <a:srgbClr val="FF7A00"/>
                  </a:gs>
                  <a:gs pos="70000">
                    <a:srgbClr val="FF0300"/>
                  </a:gs>
                  <a:gs pos="100000">
                    <a:srgbClr val="4D0808"/>
                  </a:gs>
                </a:gsLst>
                <a:lin ang="5400000" scaled="0"/>
              </a:gradFill>
              <a:ln>
                <a:noFill/>
              </a:ln>
              <a:effectLst>
                <a:glow rad="228600">
                  <a:schemeClr val="accent2">
                    <a:satMod val="175000"/>
                    <a:alpha val="40000"/>
                  </a:schemeClr>
                </a:glow>
              </a:effectLst>
            </c:spPr>
          </c:marker>
          <c:dLbls>
            <c:dLbl>
              <c:idx val="0"/>
              <c:layout>
                <c:manualLayout>
                  <c:x val="-2.5735912758783272E-2"/>
                  <c:y val="-4.174340338158544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B864-4DFD-8645-6954BC6BDE8D}"/>
                </c:ext>
              </c:extLst>
            </c:dLbl>
            <c:dLbl>
              <c:idx val="1"/>
              <c:layout>
                <c:manualLayout>
                  <c:x val="-2.0970002988638221E-2"/>
                  <c:y val="-4.174340338158535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B864-4DFD-8645-6954BC6BDE8D}"/>
                </c:ext>
              </c:extLst>
            </c:dLbl>
            <c:dLbl>
              <c:idx val="2"/>
              <c:layout>
                <c:manualLayout>
                  <c:x val="-2.4782730804754297E-2"/>
                  <c:y val="-5.478821693833085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B864-4DFD-8645-6954BC6BDE8D}"/>
                </c:ext>
              </c:extLst>
            </c:dLbl>
            <c:dLbl>
              <c:idx val="3"/>
              <c:layout>
                <c:manualLayout>
                  <c:x val="-2.4782730804754263E-2"/>
                  <c:y val="-3.91344406702363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B864-4DFD-8645-6954BC6BDE8D}"/>
                </c:ext>
              </c:extLst>
            </c:dLbl>
            <c:dLbl>
              <c:idx val="4"/>
              <c:layout>
                <c:manualLayout>
                  <c:x val="-2.85954586208703E-2"/>
                  <c:y val="-4.43523660929345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B864-4DFD-8645-6954BC6BDE8D}"/>
                </c:ext>
              </c:extLst>
            </c:dLbl>
            <c:dLbl>
              <c:idx val="5"/>
              <c:layout>
                <c:manualLayout>
                  <c:x val="-2.0016821034609212E-2"/>
                  <c:y val="-4.69613288042836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B864-4DFD-8645-6954BC6BDE8D}"/>
                </c:ext>
              </c:extLst>
            </c:dLbl>
            <c:dLbl>
              <c:idx val="6"/>
              <c:layout>
                <c:manualLayout>
                  <c:x val="-2.0970002988638152E-2"/>
                  <c:y val="-5.478821693833085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B864-4DFD-8645-6954BC6BDE8D}"/>
                </c:ext>
              </c:extLst>
            </c:dLbl>
            <c:dLbl>
              <c:idx val="7"/>
              <c:layout>
                <c:manualLayout>
                  <c:x val="-2.8450099385935658E-2"/>
                  <c:y val="2.76102246329193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B864-4DFD-8645-6954BC6BDE8D}"/>
                </c:ext>
              </c:extLst>
            </c:dLbl>
            <c:dLbl>
              <c:idx val="8"/>
              <c:layout>
                <c:manualLayout>
                  <c:x val="-2.8159394657494643E-2"/>
                  <c:y val="2.89737539915557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B864-4DFD-8645-6954BC6BDE8D}"/>
                </c:ext>
              </c:extLst>
            </c:dLbl>
            <c:dLbl>
              <c:idx val="9"/>
              <c:layout>
                <c:manualLayout>
                  <c:x val="-2.5517884961906233E-2"/>
                  <c:y val="3.691453962554377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B864-4DFD-8645-6954BC6BDE8D}"/>
                </c:ext>
              </c:extLst>
            </c:dLbl>
            <c:dLbl>
              <c:idx val="10"/>
              <c:layout>
                <c:manualLayout>
                  <c:x val="-2.0016821034609212E-2"/>
                  <c:y val="-5.47882169383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B864-4DFD-8645-6954BC6BDE8D}"/>
                </c:ext>
              </c:extLst>
            </c:dLbl>
            <c:spPr>
              <a:noFill/>
              <a:ln>
                <a:noFill/>
              </a:ln>
              <a:effectLst/>
            </c:spPr>
            <c:txPr>
              <a:bodyPr/>
              <a:lstStyle/>
              <a:p>
                <a:pPr>
                  <a:defRPr sz="1600" b="1">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'III.3.2. Afil anual SFS RS '!$B$4:$B$18</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Ene.2019</c:v>
                </c:pt>
              </c:strCache>
            </c:strRef>
          </c:cat>
          <c:val>
            <c:numRef>
              <c:f>'III.3.2. Afil anual SFS RS '!$H$4:$H$18</c:f>
              <c:numCache>
                <c:formatCode>_(* #,##0.00_);_(* \(#,##0.00\);_(* "-"??_);_(@_)</c:formatCode>
                <c:ptCount val="15"/>
                <c:pt idx="0">
                  <c:v>1.3859989453066144</c:v>
                </c:pt>
                <c:pt idx="1">
                  <c:v>0.9870043022640036</c:v>
                </c:pt>
                <c:pt idx="2">
                  <c:v>1.2842665529392143</c:v>
                </c:pt>
                <c:pt idx="3">
                  <c:v>1.5000520462333835</c:v>
                </c:pt>
                <c:pt idx="4">
                  <c:v>1.2574186277929873</c:v>
                </c:pt>
                <c:pt idx="5">
                  <c:v>1.229489067257127</c:v>
                </c:pt>
                <c:pt idx="6">
                  <c:v>1.2668971174789962</c:v>
                </c:pt>
                <c:pt idx="7">
                  <c:v>0.95524005976027981</c:v>
                </c:pt>
                <c:pt idx="8">
                  <c:v>0.75469272585247649</c:v>
                </c:pt>
                <c:pt idx="9">
                  <c:v>0.67982535786819842</c:v>
                </c:pt>
                <c:pt idx="10">
                  <c:v>0.53249749965930693</c:v>
                </c:pt>
                <c:pt idx="11">
                  <c:v>0.54316936665872118</c:v>
                </c:pt>
                <c:pt idx="12">
                  <c:v>0.46061711250912196</c:v>
                </c:pt>
                <c:pt idx="13">
                  <c:v>0.41944512189862132</c:v>
                </c:pt>
                <c:pt idx="14">
                  <c:v>0.41466882872918681</c:v>
                </c:pt>
              </c:numCache>
            </c:numRef>
          </c:val>
          <c:smooth val="0"/>
          <c:extLst>
            <c:ext xmlns:c16="http://schemas.microsoft.com/office/drawing/2014/chart" uri="{C3380CC4-5D6E-409C-BE32-E72D297353CC}">
              <c16:uniqueId val="{00000023-B864-4DFD-8645-6954BC6BDE8D}"/>
            </c:ext>
          </c:extLst>
        </c:ser>
        <c:dLbls>
          <c:showLegendKey val="0"/>
          <c:showVal val="0"/>
          <c:showCatName val="0"/>
          <c:showSerName val="0"/>
          <c:showPercent val="0"/>
          <c:showBubbleSize val="0"/>
        </c:dLbls>
        <c:marker val="1"/>
        <c:smooth val="0"/>
        <c:axId val="403130400"/>
        <c:axId val="403925776"/>
      </c:lineChart>
      <c:catAx>
        <c:axId val="403924992"/>
        <c:scaling>
          <c:orientation val="minMax"/>
        </c:scaling>
        <c:delete val="0"/>
        <c:axPos val="b"/>
        <c:numFmt formatCode="General" sourceLinked="0"/>
        <c:majorTickMark val="none"/>
        <c:minorTickMark val="none"/>
        <c:tickLblPos val="nextTo"/>
        <c:txPr>
          <a:bodyPr/>
          <a:lstStyle/>
          <a:p>
            <a:pPr>
              <a:defRPr sz="1600"/>
            </a:pPr>
            <a:endParaRPr lang="en-US"/>
          </a:p>
        </c:txPr>
        <c:crossAx val="403925384"/>
        <c:crosses val="autoZero"/>
        <c:auto val="1"/>
        <c:lblAlgn val="ctr"/>
        <c:lblOffset val="100"/>
        <c:noMultiLvlLbl val="0"/>
      </c:catAx>
      <c:valAx>
        <c:axId val="403925384"/>
        <c:scaling>
          <c:orientation val="minMax"/>
        </c:scaling>
        <c:delete val="0"/>
        <c:axPos val="l"/>
        <c:numFmt formatCode="_(* #,##0_);_(* \(#,##0\);_(* &quot;-&quot;??_);_(@_)" sourceLinked="1"/>
        <c:majorTickMark val="none"/>
        <c:minorTickMark val="none"/>
        <c:tickLblPos val="nextTo"/>
        <c:crossAx val="403924992"/>
        <c:crosses val="autoZero"/>
        <c:crossBetween val="between"/>
        <c:dispUnits>
          <c:builtInUnit val="thousands"/>
          <c:dispUnitsLbl>
            <c:layout>
              <c:manualLayout>
                <c:xMode val="edge"/>
                <c:yMode val="edge"/>
                <c:x val="9.6001424705163003E-3"/>
                <c:y val="0.46081408289197023"/>
              </c:manualLayout>
            </c:layout>
            <c:txPr>
              <a:bodyPr/>
              <a:lstStyle/>
              <a:p>
                <a:pPr>
                  <a:defRPr sz="1800"/>
                </a:pPr>
                <a:endParaRPr lang="en-US"/>
              </a:p>
            </c:txPr>
          </c:dispUnitsLbl>
        </c:dispUnits>
      </c:valAx>
      <c:valAx>
        <c:axId val="403925776"/>
        <c:scaling>
          <c:orientation val="minMax"/>
          <c:max val="2"/>
        </c:scaling>
        <c:delete val="0"/>
        <c:axPos val="r"/>
        <c:numFmt formatCode="_(* #,##0.00_);_(* \(#,##0.00\);_(* &quot;-&quot;??_);_(@_)" sourceLinked="1"/>
        <c:majorTickMark val="out"/>
        <c:minorTickMark val="none"/>
        <c:tickLblPos val="nextTo"/>
        <c:crossAx val="403130400"/>
        <c:crosses val="max"/>
        <c:crossBetween val="between"/>
      </c:valAx>
      <c:catAx>
        <c:axId val="403130400"/>
        <c:scaling>
          <c:orientation val="minMax"/>
        </c:scaling>
        <c:delete val="1"/>
        <c:axPos val="b"/>
        <c:numFmt formatCode="General" sourceLinked="1"/>
        <c:majorTickMark val="out"/>
        <c:minorTickMark val="none"/>
        <c:tickLblPos val="nextTo"/>
        <c:crossAx val="403925776"/>
        <c:crosses val="autoZero"/>
        <c:auto val="1"/>
        <c:lblAlgn val="ctr"/>
        <c:lblOffset val="100"/>
        <c:noMultiLvlLbl val="0"/>
      </c:catAx>
    </c:plotArea>
    <c:legend>
      <c:legendPos val="t"/>
      <c:layout>
        <c:manualLayout>
          <c:xMode val="edge"/>
          <c:yMode val="edge"/>
          <c:x val="0.37373243949346235"/>
          <c:y val="7.3879435980143751E-2"/>
          <c:w val="0.36305122675841156"/>
          <c:h val="3.2111819576463675E-2"/>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600"/>
            </a:pPr>
            <a:r>
              <a:rPr lang="en-US" sz="1600"/>
              <a:t>Afiliación Mensual al Seguro Familiar de Salud del Régimen Subsidiado por Tipo</a:t>
            </a:r>
          </a:p>
        </c:rich>
      </c:tx>
      <c:layout>
        <c:manualLayout>
          <c:xMode val="edge"/>
          <c:yMode val="edge"/>
          <c:x val="0.25082666889891775"/>
          <c:y val="2.3832761511190653E-2"/>
        </c:manualLayout>
      </c:layout>
      <c:overlay val="0"/>
    </c:title>
    <c:autoTitleDeleted val="0"/>
    <c:plotArea>
      <c:layout>
        <c:manualLayout>
          <c:layoutTarget val="inner"/>
          <c:xMode val="edge"/>
          <c:yMode val="edge"/>
          <c:x val="5.8848723505458299E-2"/>
          <c:y val="0.20300251702945377"/>
          <c:w val="0.89263197475966971"/>
          <c:h val="0.64991804871597281"/>
        </c:manualLayout>
      </c:layout>
      <c:barChart>
        <c:barDir val="col"/>
        <c:grouping val="clustered"/>
        <c:varyColors val="0"/>
        <c:ser>
          <c:idx val="0"/>
          <c:order val="0"/>
          <c:tx>
            <c:strRef>
              <c:f>' III.3.3.Afil.mensual SFS RS '!$B$3</c:f>
              <c:strCache>
                <c:ptCount val="1"/>
                <c:pt idx="0">
                  <c:v>Afiliados Titulares </c:v>
                </c:pt>
              </c:strCache>
            </c:strRef>
          </c:tx>
          <c:spPr>
            <a:solidFill>
              <a:srgbClr val="0070C0"/>
            </a:solidFill>
          </c:spPr>
          <c:invertIfNegative val="0"/>
          <c:dPt>
            <c:idx val="11"/>
            <c:invertIfNegative val="0"/>
            <c:bubble3D val="0"/>
            <c:spPr>
              <a:solidFill>
                <a:srgbClr val="0070C0"/>
              </a:solidFill>
              <a:ln>
                <a:noFill/>
              </a:ln>
            </c:spPr>
            <c:extLst>
              <c:ext xmlns:c16="http://schemas.microsoft.com/office/drawing/2014/chart" uri="{C3380CC4-5D6E-409C-BE32-E72D297353CC}">
                <c16:uniqueId val="{00000001-A774-4F16-B696-7BB2825ECB97}"/>
              </c:ext>
            </c:extLst>
          </c:dPt>
          <c:dLbls>
            <c:spPr>
              <a:noFill/>
              <a:ln>
                <a:noFill/>
              </a:ln>
              <a:effectLst/>
            </c:spPr>
            <c:txPr>
              <a:bodyPr rot="-5400000" vert="horz" wrap="square" lIns="38100" tIns="19050" rIns="38100" bIns="19050" anchor="ctr">
                <a:spAutoFit/>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III.3.3.Afil.mensual SFS RS '!$A$4:$A$16</c:f>
              <c:strCache>
                <c:ptCount val="13"/>
                <c:pt idx="0">
                  <c:v>Ene.18</c:v>
                </c:pt>
                <c:pt idx="1">
                  <c:v>Feb.18</c:v>
                </c:pt>
                <c:pt idx="2">
                  <c:v>Mar.18</c:v>
                </c:pt>
                <c:pt idx="3">
                  <c:v>Abr.18</c:v>
                </c:pt>
                <c:pt idx="4">
                  <c:v>May.18</c:v>
                </c:pt>
                <c:pt idx="5">
                  <c:v>Jun.18</c:v>
                </c:pt>
                <c:pt idx="6">
                  <c:v>Jul.18</c:v>
                </c:pt>
                <c:pt idx="7">
                  <c:v>Ago.18</c:v>
                </c:pt>
                <c:pt idx="8">
                  <c:v>Sep.18</c:v>
                </c:pt>
                <c:pt idx="9">
                  <c:v>Oct.18</c:v>
                </c:pt>
                <c:pt idx="10">
                  <c:v>Nov.18</c:v>
                </c:pt>
                <c:pt idx="11">
                  <c:v>Dic.18</c:v>
                </c:pt>
                <c:pt idx="12">
                  <c:v>Ene.19</c:v>
                </c:pt>
              </c:strCache>
            </c:strRef>
          </c:cat>
          <c:val>
            <c:numRef>
              <c:f>' III.3.3.Afil.mensual SFS RS '!$B$4:$B$16</c:f>
              <c:numCache>
                <c:formatCode>_(* #,##0_);_(* \(#,##0\);_(* "-"??_);_(@_)</c:formatCode>
                <c:ptCount val="13"/>
                <c:pt idx="0">
                  <c:v>2426550</c:v>
                </c:pt>
                <c:pt idx="1">
                  <c:v>2412959</c:v>
                </c:pt>
                <c:pt idx="2">
                  <c:v>2430668</c:v>
                </c:pt>
                <c:pt idx="3">
                  <c:v>2432164</c:v>
                </c:pt>
                <c:pt idx="4">
                  <c:v>2452069</c:v>
                </c:pt>
                <c:pt idx="5">
                  <c:v>2462046</c:v>
                </c:pt>
                <c:pt idx="6">
                  <c:v>2475336</c:v>
                </c:pt>
                <c:pt idx="7">
                  <c:v>2479826</c:v>
                </c:pt>
                <c:pt idx="8">
                  <c:v>2504341</c:v>
                </c:pt>
                <c:pt idx="9">
                  <c:v>2512121</c:v>
                </c:pt>
                <c:pt idx="10">
                  <c:v>2511288</c:v>
                </c:pt>
                <c:pt idx="11">
                  <c:v>2550398</c:v>
                </c:pt>
                <c:pt idx="12">
                  <c:v>2560518</c:v>
                </c:pt>
              </c:numCache>
            </c:numRef>
          </c:val>
          <c:extLst>
            <c:ext xmlns:c16="http://schemas.microsoft.com/office/drawing/2014/chart" uri="{C3380CC4-5D6E-409C-BE32-E72D297353CC}">
              <c16:uniqueId val="{00000002-A774-4F16-B696-7BB2825ECB97}"/>
            </c:ext>
          </c:extLst>
        </c:ser>
        <c:ser>
          <c:idx val="1"/>
          <c:order val="1"/>
          <c:tx>
            <c:strRef>
              <c:f>' III.3.3.Afil.mensual SFS RS '!$C$3</c:f>
              <c:strCache>
                <c:ptCount val="1"/>
                <c:pt idx="0">
                  <c:v>Afiliados Dependientes </c:v>
                </c:pt>
              </c:strCache>
            </c:strRef>
          </c:tx>
          <c:spPr>
            <a:solidFill>
              <a:schemeClr val="accent3">
                <a:lumMod val="75000"/>
              </a:schemeClr>
            </a:solidFill>
          </c:spPr>
          <c:invertIfNegative val="0"/>
          <c:dLbls>
            <c:spPr>
              <a:noFill/>
              <a:ln>
                <a:noFill/>
              </a:ln>
              <a:effectLst/>
            </c:spPr>
            <c:txPr>
              <a:bodyPr rot="-5400000" vert="horz" wrap="square" lIns="38100" tIns="19050" rIns="38100" bIns="19050" anchor="ctr">
                <a:spAutoFit/>
              </a:bodyPr>
              <a:lstStyle/>
              <a:p>
                <a:pPr>
                  <a:defRPr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III.3.3.Afil.mensual SFS RS '!$A$4:$A$16</c:f>
              <c:strCache>
                <c:ptCount val="13"/>
                <c:pt idx="0">
                  <c:v>Ene.18</c:v>
                </c:pt>
                <c:pt idx="1">
                  <c:v>Feb.18</c:v>
                </c:pt>
                <c:pt idx="2">
                  <c:v>Mar.18</c:v>
                </c:pt>
                <c:pt idx="3">
                  <c:v>Abr.18</c:v>
                </c:pt>
                <c:pt idx="4">
                  <c:v>May.18</c:v>
                </c:pt>
                <c:pt idx="5">
                  <c:v>Jun.18</c:v>
                </c:pt>
                <c:pt idx="6">
                  <c:v>Jul.18</c:v>
                </c:pt>
                <c:pt idx="7">
                  <c:v>Ago.18</c:v>
                </c:pt>
                <c:pt idx="8">
                  <c:v>Sep.18</c:v>
                </c:pt>
                <c:pt idx="9">
                  <c:v>Oct.18</c:v>
                </c:pt>
                <c:pt idx="10">
                  <c:v>Nov.18</c:v>
                </c:pt>
                <c:pt idx="11">
                  <c:v>Dic.18</c:v>
                </c:pt>
                <c:pt idx="12">
                  <c:v>Ene.19</c:v>
                </c:pt>
              </c:strCache>
            </c:strRef>
          </c:cat>
          <c:val>
            <c:numRef>
              <c:f>' III.3.3.Afil.mensual SFS RS '!$C$4:$C$16</c:f>
              <c:numCache>
                <c:formatCode>_(* #,##0_);_(* \(#,##0\);_(* "-"??_);_(@_)</c:formatCode>
                <c:ptCount val="13"/>
                <c:pt idx="0">
                  <c:v>1129194</c:v>
                </c:pt>
                <c:pt idx="1">
                  <c:v>1124538</c:v>
                </c:pt>
                <c:pt idx="2">
                  <c:v>1132765</c:v>
                </c:pt>
                <c:pt idx="3">
                  <c:v>1125376</c:v>
                </c:pt>
                <c:pt idx="4">
                  <c:v>1120052</c:v>
                </c:pt>
                <c:pt idx="5">
                  <c:v>1114823</c:v>
                </c:pt>
                <c:pt idx="6">
                  <c:v>1108738</c:v>
                </c:pt>
                <c:pt idx="7">
                  <c:v>1102155</c:v>
                </c:pt>
                <c:pt idx="8">
                  <c:v>1093121</c:v>
                </c:pt>
                <c:pt idx="9">
                  <c:v>1085137</c:v>
                </c:pt>
                <c:pt idx="10">
                  <c:v>1079761</c:v>
                </c:pt>
                <c:pt idx="11">
                  <c:v>1069752</c:v>
                </c:pt>
                <c:pt idx="12">
                  <c:v>1061767</c:v>
                </c:pt>
              </c:numCache>
            </c:numRef>
          </c:val>
          <c:extLst>
            <c:ext xmlns:c16="http://schemas.microsoft.com/office/drawing/2014/chart" uri="{C3380CC4-5D6E-409C-BE32-E72D297353CC}">
              <c16:uniqueId val="{00000003-A774-4F16-B696-7BB2825ECB97}"/>
            </c:ext>
          </c:extLst>
        </c:ser>
        <c:dLbls>
          <c:showLegendKey val="0"/>
          <c:showVal val="0"/>
          <c:showCatName val="0"/>
          <c:showSerName val="0"/>
          <c:showPercent val="0"/>
          <c:showBubbleSize val="0"/>
        </c:dLbls>
        <c:gapWidth val="13"/>
        <c:axId val="403131184"/>
        <c:axId val="403131576"/>
      </c:barChart>
      <c:lineChart>
        <c:grouping val="standard"/>
        <c:varyColors val="0"/>
        <c:ser>
          <c:idx val="2"/>
          <c:order val="2"/>
          <c:tx>
            <c:strRef>
              <c:f>' III.3.3.Afil.mensual SFS RS '!$E$3</c:f>
              <c:strCache>
                <c:ptCount val="1"/>
                <c:pt idx="0">
                  <c:v>Índice de Dependencia</c:v>
                </c:pt>
              </c:strCache>
            </c:strRef>
          </c:tx>
          <c:spPr>
            <a:ln>
              <a:noFill/>
            </a:ln>
            <a:effectLst>
              <a:glow rad="228600">
                <a:schemeClr val="accent2">
                  <a:satMod val="175000"/>
                  <a:alpha val="40000"/>
                </a:schemeClr>
              </a:glow>
            </a:effectLst>
          </c:spPr>
          <c:marker>
            <c:spPr>
              <a:solidFill>
                <a:srgbClr val="FF0000"/>
              </a:solidFill>
              <a:ln>
                <a:noFill/>
              </a:ln>
              <a:effectLst>
                <a:glow rad="228600">
                  <a:schemeClr val="accent2">
                    <a:satMod val="175000"/>
                    <a:alpha val="40000"/>
                  </a:schemeClr>
                </a:glow>
              </a:effectLst>
            </c:spPr>
          </c:marker>
          <c:dLbls>
            <c:dLbl>
              <c:idx val="0"/>
              <c:layout>
                <c:manualLayout>
                  <c:x val="-2.279655581736692E-2"/>
                  <c:y val="-4.230760163305805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774-4F16-B696-7BB2825ECB97}"/>
                </c:ext>
              </c:extLst>
            </c:dLbl>
            <c:dLbl>
              <c:idx val="1"/>
              <c:layout>
                <c:manualLayout>
                  <c:x val="-2.8495694771708647E-2"/>
                  <c:y val="-3.905317073820743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774-4F16-B696-7BB2825ECB97}"/>
                </c:ext>
              </c:extLst>
            </c:dLbl>
            <c:dLbl>
              <c:idx val="2"/>
              <c:layout>
                <c:manualLayout>
                  <c:x val="-2.5076211399103612E-2"/>
                  <c:y val="-4.556203252790866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A774-4F16-B696-7BB2825ECB97}"/>
                </c:ext>
              </c:extLst>
            </c:dLbl>
            <c:dLbl>
              <c:idx val="3"/>
              <c:layout>
                <c:manualLayout>
                  <c:x val="-2.5076211399103612E-2"/>
                  <c:y val="-5.207089431760990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774-4F16-B696-7BB2825ECB97}"/>
                </c:ext>
              </c:extLst>
            </c:dLbl>
            <c:dLbl>
              <c:idx val="4"/>
              <c:layout>
                <c:manualLayout>
                  <c:x val="-2.8495694771708647E-2"/>
                  <c:y val="-5.207089431760990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A774-4F16-B696-7BB2825ECB97}"/>
                </c:ext>
              </c:extLst>
            </c:dLbl>
            <c:dLbl>
              <c:idx val="5"/>
              <c:layout>
                <c:manualLayout>
                  <c:x val="-2.9635522562576993E-2"/>
                  <c:y val="-6.183418700216176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A774-4F16-B696-7BB2825ECB97}"/>
                </c:ext>
              </c:extLst>
            </c:dLbl>
            <c:dLbl>
              <c:idx val="6"/>
              <c:layout>
                <c:manualLayout>
                  <c:x val="-2.7355866980840301E-2"/>
                  <c:y val="-5.20708943176098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A774-4F16-B696-7BB2825ECB97}"/>
                </c:ext>
              </c:extLst>
            </c:dLbl>
            <c:dLbl>
              <c:idx val="7"/>
              <c:layout>
                <c:manualLayout>
                  <c:x val="-2.8495694771708647E-2"/>
                  <c:y val="-5.85797561073111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A774-4F16-B696-7BB2825ECB97}"/>
                </c:ext>
              </c:extLst>
            </c:dLbl>
            <c:dLbl>
              <c:idx val="8"/>
              <c:layout>
                <c:manualLayout>
                  <c:x val="-2.963552256257691E-2"/>
                  <c:y val="-5.532532521246052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A774-4F16-B696-7BB2825ECB97}"/>
                </c:ext>
              </c:extLst>
            </c:dLbl>
            <c:dLbl>
              <c:idx val="9"/>
              <c:layout>
                <c:manualLayout>
                  <c:x val="-2.9635522562576993E-2"/>
                  <c:y val="-5.532532521246052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A774-4F16-B696-7BB2825ECB97}"/>
                </c:ext>
              </c:extLst>
            </c:dLbl>
            <c:dLbl>
              <c:idx val="10"/>
              <c:layout>
                <c:manualLayout>
                  <c:x val="-2.8495694771708647E-2"/>
                  <c:y val="-4.881646342275928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A774-4F16-B696-7BB2825ECB97}"/>
                </c:ext>
              </c:extLst>
            </c:dLbl>
            <c:dLbl>
              <c:idx val="11"/>
              <c:layout>
                <c:manualLayout>
                  <c:x val="-2.3936383608235266E-2"/>
                  <c:y val="-4.556203252790860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A774-4F16-B696-7BB2825ECB97}"/>
                </c:ext>
              </c:extLst>
            </c:dLbl>
            <c:dLbl>
              <c:idx val="12"/>
              <c:layout>
                <c:manualLayout>
                  <c:x val="-2.7355866980840301E-2"/>
                  <c:y val="-6.183418700216176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A774-4F16-B696-7BB2825ECB97}"/>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III.3.3.Afil.mensual SFS RS '!$A$4:$A$16</c:f>
              <c:strCache>
                <c:ptCount val="13"/>
                <c:pt idx="0">
                  <c:v>Ene.18</c:v>
                </c:pt>
                <c:pt idx="1">
                  <c:v>Feb.18</c:v>
                </c:pt>
                <c:pt idx="2">
                  <c:v>Mar.18</c:v>
                </c:pt>
                <c:pt idx="3">
                  <c:v>Abr.18</c:v>
                </c:pt>
                <c:pt idx="4">
                  <c:v>May.18</c:v>
                </c:pt>
                <c:pt idx="5">
                  <c:v>Jun.18</c:v>
                </c:pt>
                <c:pt idx="6">
                  <c:v>Jul.18</c:v>
                </c:pt>
                <c:pt idx="7">
                  <c:v>Ago.18</c:v>
                </c:pt>
                <c:pt idx="8">
                  <c:v>Sep.18</c:v>
                </c:pt>
                <c:pt idx="9">
                  <c:v>Oct.18</c:v>
                </c:pt>
                <c:pt idx="10">
                  <c:v>Nov.18</c:v>
                </c:pt>
                <c:pt idx="11">
                  <c:v>Dic.18</c:v>
                </c:pt>
                <c:pt idx="12">
                  <c:v>Ene.19</c:v>
                </c:pt>
              </c:strCache>
            </c:strRef>
          </c:cat>
          <c:val>
            <c:numRef>
              <c:f>' III.3.3.Afil.mensual SFS RS '!$E$4:$E$16</c:f>
              <c:numCache>
                <c:formatCode>0.00</c:formatCode>
                <c:ptCount val="13"/>
                <c:pt idx="0">
                  <c:v>0.46534957037769675</c:v>
                </c:pt>
                <c:pt idx="1">
                  <c:v>0.46604107239285875</c:v>
                </c:pt>
                <c:pt idx="2">
                  <c:v>0.46603032581989806</c:v>
                </c:pt>
                <c:pt idx="3">
                  <c:v>0.46270563991572938</c:v>
                </c:pt>
                <c:pt idx="4">
                  <c:v>0.45677833698807008</c:v>
                </c:pt>
                <c:pt idx="5">
                  <c:v>0.45280348133219284</c:v>
                </c:pt>
                <c:pt idx="6">
                  <c:v>0.44791414175691702</c:v>
                </c:pt>
                <c:pt idx="7">
                  <c:v>0.44444852179144828</c:v>
                </c:pt>
                <c:pt idx="8">
                  <c:v>0.43649047793411522</c:v>
                </c:pt>
                <c:pt idx="9">
                  <c:v>0.43196048279521565</c:v>
                </c:pt>
                <c:pt idx="10">
                  <c:v>0.42996303092277749</c:v>
                </c:pt>
                <c:pt idx="11">
                  <c:v>0.41944512189862132</c:v>
                </c:pt>
                <c:pt idx="12">
                  <c:v>0.41466882872918681</c:v>
                </c:pt>
              </c:numCache>
            </c:numRef>
          </c:val>
          <c:smooth val="0"/>
          <c:extLst>
            <c:ext xmlns:c16="http://schemas.microsoft.com/office/drawing/2014/chart" uri="{C3380CC4-5D6E-409C-BE32-E72D297353CC}">
              <c16:uniqueId val="{00000011-A774-4F16-B696-7BB2825ECB97}"/>
            </c:ext>
          </c:extLst>
        </c:ser>
        <c:dLbls>
          <c:showLegendKey val="0"/>
          <c:showVal val="0"/>
          <c:showCatName val="0"/>
          <c:showSerName val="0"/>
          <c:showPercent val="0"/>
          <c:showBubbleSize val="0"/>
        </c:dLbls>
        <c:marker val="1"/>
        <c:smooth val="0"/>
        <c:axId val="403132360"/>
        <c:axId val="403131968"/>
      </c:lineChart>
      <c:catAx>
        <c:axId val="403131184"/>
        <c:scaling>
          <c:orientation val="minMax"/>
        </c:scaling>
        <c:delete val="0"/>
        <c:axPos val="b"/>
        <c:numFmt formatCode="General" sourceLinked="0"/>
        <c:majorTickMark val="none"/>
        <c:minorTickMark val="none"/>
        <c:tickLblPos val="nextTo"/>
        <c:crossAx val="403131576"/>
        <c:crosses val="autoZero"/>
        <c:auto val="1"/>
        <c:lblAlgn val="ctr"/>
        <c:lblOffset val="100"/>
        <c:noMultiLvlLbl val="0"/>
      </c:catAx>
      <c:valAx>
        <c:axId val="403131576"/>
        <c:scaling>
          <c:orientation val="minMax"/>
        </c:scaling>
        <c:delete val="0"/>
        <c:axPos val="l"/>
        <c:numFmt formatCode="_(* #,##0_);_(* \(#,##0\);_(* &quot;-&quot;??_);_(@_)" sourceLinked="1"/>
        <c:majorTickMark val="none"/>
        <c:minorTickMark val="none"/>
        <c:tickLblPos val="nextTo"/>
        <c:crossAx val="403131184"/>
        <c:crosses val="autoZero"/>
        <c:crossBetween val="between"/>
        <c:dispUnits>
          <c:builtInUnit val="thousands"/>
          <c:dispUnitsLbl>
            <c:layout>
              <c:manualLayout>
                <c:xMode val="edge"/>
                <c:yMode val="edge"/>
                <c:x val="1.0828647374547067E-3"/>
                <c:y val="0.47195036563477277"/>
              </c:manualLayout>
            </c:layout>
          </c:dispUnitsLbl>
        </c:dispUnits>
      </c:valAx>
      <c:valAx>
        <c:axId val="403131968"/>
        <c:scaling>
          <c:orientation val="minMax"/>
          <c:max val="2"/>
        </c:scaling>
        <c:delete val="0"/>
        <c:axPos val="r"/>
        <c:numFmt formatCode="0.00" sourceLinked="1"/>
        <c:majorTickMark val="out"/>
        <c:minorTickMark val="none"/>
        <c:tickLblPos val="nextTo"/>
        <c:crossAx val="403132360"/>
        <c:crosses val="max"/>
        <c:crossBetween val="between"/>
      </c:valAx>
      <c:catAx>
        <c:axId val="403132360"/>
        <c:scaling>
          <c:orientation val="minMax"/>
        </c:scaling>
        <c:delete val="1"/>
        <c:axPos val="b"/>
        <c:numFmt formatCode="General" sourceLinked="1"/>
        <c:majorTickMark val="out"/>
        <c:minorTickMark val="none"/>
        <c:tickLblPos val="nextTo"/>
        <c:crossAx val="403131968"/>
        <c:crosses val="autoZero"/>
        <c:auto val="1"/>
        <c:lblAlgn val="ctr"/>
        <c:lblOffset val="100"/>
        <c:noMultiLvlLbl val="0"/>
      </c:catAx>
    </c:plotArea>
    <c:legend>
      <c:legendPos val="t"/>
      <c:layout>
        <c:manualLayout>
          <c:xMode val="edge"/>
          <c:yMode val="edge"/>
          <c:x val="0.28496528623429401"/>
          <c:y val="7.5263236919956289E-2"/>
          <c:w val="0.41265140749243007"/>
          <c:h val="4.5519911367861814E-2"/>
        </c:manualLayout>
      </c:layout>
      <c:overlay val="0"/>
      <c:txPr>
        <a:bodyPr/>
        <a:lstStyle/>
        <a:p>
          <a:pPr>
            <a:defRPr sz="12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800"/>
            </a:pPr>
            <a:r>
              <a:rPr lang="en-US" sz="1800"/>
              <a:t>Cobertura de Afiliación al Seguro Familiar de Salud del Régimen Subsidiado por Tipo</a:t>
            </a:r>
          </a:p>
        </c:rich>
      </c:tx>
      <c:layout>
        <c:manualLayout>
          <c:xMode val="edge"/>
          <c:yMode val="edge"/>
          <c:x val="0.25988727034120734"/>
          <c:y val="3.0848847993098734E-2"/>
        </c:manualLayout>
      </c:layout>
      <c:overlay val="0"/>
    </c:title>
    <c:autoTitleDeleted val="0"/>
    <c:plotArea>
      <c:layout>
        <c:manualLayout>
          <c:layoutTarget val="inner"/>
          <c:xMode val="edge"/>
          <c:yMode val="edge"/>
          <c:x val="5.2940449818268641E-2"/>
          <c:y val="0.16681064311026272"/>
          <c:w val="0.88993042000977829"/>
          <c:h val="0.69315997148883945"/>
        </c:manualLayout>
      </c:layout>
      <c:barChart>
        <c:barDir val="col"/>
        <c:grouping val="clustered"/>
        <c:varyColors val="0"/>
        <c:ser>
          <c:idx val="0"/>
          <c:order val="0"/>
          <c:tx>
            <c:strRef>
              <c:f>'III.3.4.Cob.Afil anual SFS RS'!$B$3</c:f>
              <c:strCache>
                <c:ptCount val="1"/>
                <c:pt idx="0">
                  <c:v>Cobertura de Afiliación por Titulares </c:v>
                </c:pt>
              </c:strCache>
            </c:strRef>
          </c:tx>
          <c:spPr>
            <a:solidFill>
              <a:srgbClr val="0070C0"/>
            </a:solidFill>
          </c:spPr>
          <c:invertIfNegative val="0"/>
          <c:dLbls>
            <c:dLbl>
              <c:idx val="0"/>
              <c:layout>
                <c:manualLayout>
                  <c:x val="0"/>
                  <c:y val="1.851851851851851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7B7-4A76-8820-A67DC99D5926}"/>
                </c:ext>
              </c:extLst>
            </c:dLbl>
            <c:dLbl>
              <c:idx val="1"/>
              <c:layout>
                <c:manualLayout>
                  <c:x val="0"/>
                  <c:y val="1.58730158730158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7B7-4A76-8820-A67DC99D5926}"/>
                </c:ext>
              </c:extLst>
            </c:dLbl>
            <c:dLbl>
              <c:idx val="2"/>
              <c:layout>
                <c:manualLayout>
                  <c:x val="0"/>
                  <c:y val="1.58730158730158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7B7-4A76-8820-A67DC99D5926}"/>
                </c:ext>
              </c:extLst>
            </c:dLbl>
            <c:dLbl>
              <c:idx val="3"/>
              <c:layout>
                <c:manualLayout>
                  <c:x val="0"/>
                  <c:y val="2.116402116402116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7B7-4A76-8820-A67DC99D5926}"/>
                </c:ext>
              </c:extLst>
            </c:dLbl>
            <c:dLbl>
              <c:idx val="4"/>
              <c:layout>
                <c:manualLayout>
                  <c:x val="-9.2140930060390764E-4"/>
                  <c:y val="1.32275132275132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7B7-4A76-8820-A67DC99D5926}"/>
                </c:ext>
              </c:extLst>
            </c:dLbl>
            <c:dLbl>
              <c:idx val="5"/>
              <c:layout>
                <c:manualLayout>
                  <c:x val="0"/>
                  <c:y val="1.058201058201058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7B7-4A76-8820-A67DC99D5926}"/>
                </c:ext>
              </c:extLst>
            </c:dLbl>
            <c:dLbl>
              <c:idx val="6"/>
              <c:layout>
                <c:manualLayout>
                  <c:x val="0"/>
                  <c:y val="1.058201058201058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7B7-4A76-8820-A67DC99D5926}"/>
                </c:ext>
              </c:extLst>
            </c:dLbl>
            <c:dLbl>
              <c:idx val="7"/>
              <c:layout>
                <c:manualLayout>
                  <c:x val="0"/>
                  <c:y val="1.32275132275132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87B7-4A76-8820-A67DC99D5926}"/>
                </c:ext>
              </c:extLst>
            </c:dLbl>
            <c:spPr>
              <a:noFill/>
              <a:ln>
                <a:noFill/>
              </a:ln>
              <a:effectLst/>
            </c:spPr>
            <c:txPr>
              <a:bodyPr rot="-5400000" vert="horz" wrap="square" lIns="38100" tIns="19050" rIns="38100" bIns="19050" anchor="ctr">
                <a:spAutoFit/>
              </a:bodyPr>
              <a:lstStyle/>
              <a:p>
                <a:pPr>
                  <a:defRPr sz="1600" b="1">
                    <a:solidFill>
                      <a:schemeClr val="tx2">
                        <a:lumMod val="60000"/>
                        <a:lumOff val="4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'III.3.4.Cob.Afil anual SFS RS'!$A$4:$A$18</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Ene.2019</c:v>
                </c:pt>
              </c:strCache>
            </c:strRef>
          </c:cat>
          <c:val>
            <c:numRef>
              <c:f>'III.3.4.Cob.Afil anual SFS RS'!$B$4:$B$18</c:f>
              <c:numCache>
                <c:formatCode>_(* #,##0_);_(* \(#,##0\);_(* "-"??_);_(@_)</c:formatCode>
                <c:ptCount val="15"/>
                <c:pt idx="0">
                  <c:v>0</c:v>
                </c:pt>
                <c:pt idx="1">
                  <c:v>254831</c:v>
                </c:pt>
                <c:pt idx="2">
                  <c:v>473647</c:v>
                </c:pt>
                <c:pt idx="3">
                  <c:v>489949</c:v>
                </c:pt>
                <c:pt idx="4">
                  <c:v>575190</c:v>
                </c:pt>
                <c:pt idx="5">
                  <c:v>880620</c:v>
                </c:pt>
                <c:pt idx="6">
                  <c:v>885431</c:v>
                </c:pt>
                <c:pt idx="7">
                  <c:v>1170009</c:v>
                </c:pt>
                <c:pt idx="8">
                  <c:v>1467184</c:v>
                </c:pt>
                <c:pt idx="9">
                  <c:v>1795214</c:v>
                </c:pt>
                <c:pt idx="10">
                  <c:v>1993874</c:v>
                </c:pt>
                <c:pt idx="11">
                  <c:v>2169140</c:v>
                </c:pt>
                <c:pt idx="12">
                  <c:v>2426895</c:v>
                </c:pt>
                <c:pt idx="13">
                  <c:v>2511288</c:v>
                </c:pt>
                <c:pt idx="14">
                  <c:v>2550398</c:v>
                </c:pt>
              </c:numCache>
            </c:numRef>
          </c:val>
          <c:extLst>
            <c:ext xmlns:c16="http://schemas.microsoft.com/office/drawing/2014/chart" uri="{C3380CC4-5D6E-409C-BE32-E72D297353CC}">
              <c16:uniqueId val="{00000008-87B7-4A76-8820-A67DC99D5926}"/>
            </c:ext>
          </c:extLst>
        </c:ser>
        <c:ser>
          <c:idx val="1"/>
          <c:order val="1"/>
          <c:tx>
            <c:strRef>
              <c:f>'III.3.4.Cob.Afil anual SFS RS'!$C$3</c:f>
              <c:strCache>
                <c:ptCount val="1"/>
                <c:pt idx="0">
                  <c:v>Cobertura de Afiliación por Dependientes</c:v>
                </c:pt>
              </c:strCache>
            </c:strRef>
          </c:tx>
          <c:spPr>
            <a:solidFill>
              <a:schemeClr val="accent3">
                <a:lumMod val="75000"/>
              </a:schemeClr>
            </a:solidFill>
          </c:spPr>
          <c:invertIfNegative val="0"/>
          <c:dLbls>
            <c:dLbl>
              <c:idx val="0"/>
              <c:layout>
                <c:manualLayout>
                  <c:x val="0"/>
                  <c:y val="1.58730158730158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87B7-4A76-8820-A67DC99D5926}"/>
                </c:ext>
              </c:extLst>
            </c:dLbl>
            <c:dLbl>
              <c:idx val="1"/>
              <c:layout>
                <c:manualLayout>
                  <c:x val="-3.3784617406026715E-17"/>
                  <c:y val="1.32275132275132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87B7-4A76-8820-A67DC99D5926}"/>
                </c:ext>
              </c:extLst>
            </c:dLbl>
            <c:dLbl>
              <c:idx val="2"/>
              <c:layout>
                <c:manualLayout>
                  <c:x val="0"/>
                  <c:y val="1.851851851851851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87B7-4A76-8820-A67DC99D5926}"/>
                </c:ext>
              </c:extLst>
            </c:dLbl>
            <c:dLbl>
              <c:idx val="3"/>
              <c:layout>
                <c:manualLayout>
                  <c:x val="9.2140930060390764E-4"/>
                  <c:y val="1.851851851851851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87B7-4A76-8820-A67DC99D5926}"/>
                </c:ext>
              </c:extLst>
            </c:dLbl>
            <c:dLbl>
              <c:idx val="4"/>
              <c:layout>
                <c:manualLayout>
                  <c:x val="0"/>
                  <c:y val="1.851851851851851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87B7-4A76-8820-A67DC99D5926}"/>
                </c:ext>
              </c:extLst>
            </c:dLbl>
            <c:dLbl>
              <c:idx val="5"/>
              <c:layout>
                <c:manualLayout>
                  <c:x val="0"/>
                  <c:y val="1.58730158730158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87B7-4A76-8820-A67DC99D5926}"/>
                </c:ext>
              </c:extLst>
            </c:dLbl>
            <c:dLbl>
              <c:idx val="6"/>
              <c:layout>
                <c:manualLayout>
                  <c:x val="-9.2140930060390764E-4"/>
                  <c:y val="1.58730158730158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87B7-4A76-8820-A67DC99D5926}"/>
                </c:ext>
              </c:extLst>
            </c:dLbl>
            <c:dLbl>
              <c:idx val="7"/>
              <c:layout>
                <c:manualLayout>
                  <c:x val="0"/>
                  <c:y val="1.58730158730158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87B7-4A76-8820-A67DC99D5926}"/>
                </c:ext>
              </c:extLst>
            </c:dLbl>
            <c:spPr>
              <a:noFill/>
              <a:ln>
                <a:noFill/>
              </a:ln>
              <a:effectLst/>
            </c:spPr>
            <c:txPr>
              <a:bodyPr rot="-5400000" vert="horz" wrap="square" lIns="38100" tIns="19050" rIns="38100" bIns="19050" anchor="ctr">
                <a:spAutoFit/>
              </a:bodyPr>
              <a:lstStyle/>
              <a:p>
                <a:pPr>
                  <a:defRPr sz="1400" b="1">
                    <a:solidFill>
                      <a:schemeClr val="accent3">
                        <a:lumMod val="75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'III.3.4.Cob.Afil anual SFS RS'!$A$4:$A$18</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Ene.2019</c:v>
                </c:pt>
              </c:strCache>
            </c:strRef>
          </c:cat>
          <c:val>
            <c:numRef>
              <c:f>'III.3.4.Cob.Afil anual SFS RS'!$C$4:$C$18</c:f>
              <c:numCache>
                <c:formatCode>_(* #,##0_);_(* \(#,##0\);_(* "-"??_);_(@_)</c:formatCode>
                <c:ptCount val="15"/>
                <c:pt idx="0">
                  <c:v>0</c:v>
                </c:pt>
                <c:pt idx="1">
                  <c:v>258585</c:v>
                </c:pt>
                <c:pt idx="2">
                  <c:v>608289</c:v>
                </c:pt>
                <c:pt idx="3">
                  <c:v>734694</c:v>
                </c:pt>
                <c:pt idx="4">
                  <c:v>770976</c:v>
                </c:pt>
                <c:pt idx="5">
                  <c:v>967213</c:v>
                </c:pt>
                <c:pt idx="6">
                  <c:v>1110904</c:v>
                </c:pt>
                <c:pt idx="7">
                  <c:v>1124347</c:v>
                </c:pt>
                <c:pt idx="8">
                  <c:v>1179715</c:v>
                </c:pt>
                <c:pt idx="9">
                  <c:v>1220432</c:v>
                </c:pt>
                <c:pt idx="10">
                  <c:v>1116683</c:v>
                </c:pt>
                <c:pt idx="11">
                  <c:v>1184426</c:v>
                </c:pt>
                <c:pt idx="12">
                  <c:v>1118488</c:v>
                </c:pt>
                <c:pt idx="13">
                  <c:v>1079761</c:v>
                </c:pt>
                <c:pt idx="14">
                  <c:v>1069752</c:v>
                </c:pt>
              </c:numCache>
            </c:numRef>
          </c:val>
          <c:extLst>
            <c:ext xmlns:c16="http://schemas.microsoft.com/office/drawing/2014/chart" uri="{C3380CC4-5D6E-409C-BE32-E72D297353CC}">
              <c16:uniqueId val="{00000011-87B7-4A76-8820-A67DC99D5926}"/>
            </c:ext>
          </c:extLst>
        </c:ser>
        <c:dLbls>
          <c:showLegendKey val="0"/>
          <c:showVal val="0"/>
          <c:showCatName val="0"/>
          <c:showSerName val="0"/>
          <c:showPercent val="0"/>
          <c:showBubbleSize val="0"/>
        </c:dLbls>
        <c:gapWidth val="23"/>
        <c:axId val="403133536"/>
        <c:axId val="403133928"/>
      </c:barChart>
      <c:lineChart>
        <c:grouping val="standard"/>
        <c:varyColors val="0"/>
        <c:ser>
          <c:idx val="2"/>
          <c:order val="2"/>
          <c:tx>
            <c:strRef>
              <c:f>'III.3.4.Cob.Afil anual SFS RS'!$E$3</c:f>
              <c:strCache>
                <c:ptCount val="1"/>
                <c:pt idx="0">
                  <c:v>Índice de dependencia</c:v>
                </c:pt>
              </c:strCache>
            </c:strRef>
          </c:tx>
          <c:spPr>
            <a:ln>
              <a:noFill/>
            </a:ln>
            <a:effectLst>
              <a:glow rad="228600">
                <a:schemeClr val="accent2">
                  <a:satMod val="175000"/>
                  <a:alpha val="40000"/>
                </a:schemeClr>
              </a:glow>
            </a:effectLst>
          </c:spPr>
          <c:marker>
            <c:spPr>
              <a:solidFill>
                <a:srgbClr val="FF0000"/>
              </a:solidFill>
              <a:ln>
                <a:noFill/>
              </a:ln>
              <a:effectLst>
                <a:glow rad="228600">
                  <a:schemeClr val="accent2">
                    <a:satMod val="175000"/>
                    <a:alpha val="40000"/>
                  </a:schemeClr>
                </a:glow>
              </a:effectLst>
            </c:spPr>
          </c:marker>
          <c:dLbls>
            <c:dLbl>
              <c:idx val="0"/>
              <c:layout>
                <c:manualLayout>
                  <c:x val="-1.8428186012078136E-2"/>
                  <c:y val="-3.96825396825396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87B7-4A76-8820-A67DC99D5926}"/>
                </c:ext>
              </c:extLst>
            </c:dLbl>
            <c:dLbl>
              <c:idx val="1"/>
              <c:layout>
                <c:manualLayout>
                  <c:x val="-2.0271004613285966E-2"/>
                  <c:y val="-4.232804232804232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87B7-4A76-8820-A67DC99D5926}"/>
                </c:ext>
              </c:extLst>
            </c:dLbl>
            <c:dLbl>
              <c:idx val="2"/>
              <c:layout>
                <c:manualLayout>
                  <c:x val="-2.0271004613285966E-2"/>
                  <c:y val="-4.232804232804237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87B7-4A76-8820-A67DC99D5926}"/>
                </c:ext>
              </c:extLst>
            </c:dLbl>
            <c:dLbl>
              <c:idx val="3"/>
              <c:layout>
                <c:manualLayout>
                  <c:x val="-1.9349595312682061E-2"/>
                  <c:y val="-5.026455026455026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87B7-4A76-8820-A67DC99D5926}"/>
                </c:ext>
              </c:extLst>
            </c:dLbl>
            <c:dLbl>
              <c:idx val="4"/>
              <c:layout>
                <c:manualLayout>
                  <c:x val="-8.292683705435169E-3"/>
                  <c:y val="3.703703703703703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87B7-4A76-8820-A67DC99D5926}"/>
                </c:ext>
              </c:extLst>
            </c:dLbl>
            <c:dLbl>
              <c:idx val="5"/>
              <c:layout>
                <c:manualLayout>
                  <c:x val="0"/>
                  <c:y val="1.32275132275132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87B7-4A76-8820-A67DC99D5926}"/>
                </c:ext>
              </c:extLst>
            </c:dLbl>
            <c:dLbl>
              <c:idx val="6"/>
              <c:layout>
                <c:manualLayout>
                  <c:x val="-2.0271004613285966E-2"/>
                  <c:y val="-4.761904761904761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87B7-4A76-8820-A67DC99D5926}"/>
                </c:ext>
              </c:extLst>
            </c:dLbl>
            <c:dLbl>
              <c:idx val="7"/>
              <c:layout>
                <c:manualLayout>
                  <c:x val="-1.4742548809662522E-2"/>
                  <c:y val="-5.820105820105819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87B7-4A76-8820-A67DC99D5926}"/>
                </c:ext>
              </c:extLst>
            </c:dLbl>
            <c:spPr>
              <a:noFill/>
              <a:ln>
                <a:noFill/>
              </a:ln>
              <a:effectLst/>
            </c:spPr>
            <c:txPr>
              <a:bodyPr wrap="square" lIns="38100" tIns="19050" rIns="38100" bIns="19050" anchor="ctr">
                <a:spAutoFit/>
              </a:bodyPr>
              <a:lstStyle/>
              <a:p>
                <a:pPr>
                  <a:defRPr sz="1400">
                    <a:solidFill>
                      <a:schemeClr val="accent6">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'III.3.4.Cob.Afil anual SFS RS'!$A$4:$A$18</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Ene.2019</c:v>
                </c:pt>
              </c:strCache>
            </c:strRef>
          </c:cat>
          <c:val>
            <c:numRef>
              <c:f>'III.3.4.Cob.Afil anual SFS RS'!$E$4:$E$18</c:f>
              <c:numCache>
                <c:formatCode>0.00</c:formatCode>
                <c:ptCount val="15"/>
                <c:pt idx="1">
                  <c:v>1.0147313317453528</c:v>
                </c:pt>
                <c:pt idx="2">
                  <c:v>1.2842665529392143</c:v>
                </c:pt>
                <c:pt idx="3">
                  <c:v>1.4995315838995487</c:v>
                </c:pt>
                <c:pt idx="4">
                  <c:v>1.3403849162885308</c:v>
                </c:pt>
                <c:pt idx="5">
                  <c:v>1.098331857100679</c:v>
                </c:pt>
                <c:pt idx="6">
                  <c:v>1.2546477365260533</c:v>
                </c:pt>
                <c:pt idx="7">
                  <c:v>0.96097294978072823</c:v>
                </c:pt>
                <c:pt idx="8">
                  <c:v>0.80406751982028157</c:v>
                </c:pt>
                <c:pt idx="9">
                  <c:v>0.67982535786819842</c:v>
                </c:pt>
                <c:pt idx="10">
                  <c:v>0.56005695445148485</c:v>
                </c:pt>
                <c:pt idx="11">
                  <c:v>0.54603483408170983</c:v>
                </c:pt>
                <c:pt idx="12">
                  <c:v>0.46087201959705715</c:v>
                </c:pt>
                <c:pt idx="13">
                  <c:v>0.42996303092277749</c:v>
                </c:pt>
                <c:pt idx="14">
                  <c:v>0.41944512189862132</c:v>
                </c:pt>
              </c:numCache>
            </c:numRef>
          </c:val>
          <c:smooth val="0"/>
          <c:extLst>
            <c:ext xmlns:c16="http://schemas.microsoft.com/office/drawing/2014/chart" uri="{C3380CC4-5D6E-409C-BE32-E72D297353CC}">
              <c16:uniqueId val="{0000001A-87B7-4A76-8820-A67DC99D5926}"/>
            </c:ext>
          </c:extLst>
        </c:ser>
        <c:dLbls>
          <c:showLegendKey val="0"/>
          <c:showVal val="0"/>
          <c:showCatName val="0"/>
          <c:showSerName val="0"/>
          <c:showPercent val="0"/>
          <c:showBubbleSize val="0"/>
        </c:dLbls>
        <c:marker val="1"/>
        <c:smooth val="0"/>
        <c:axId val="403134712"/>
        <c:axId val="403134320"/>
      </c:lineChart>
      <c:catAx>
        <c:axId val="403133536"/>
        <c:scaling>
          <c:orientation val="minMax"/>
        </c:scaling>
        <c:delete val="0"/>
        <c:axPos val="b"/>
        <c:numFmt formatCode="General" sourceLinked="0"/>
        <c:majorTickMark val="none"/>
        <c:minorTickMark val="none"/>
        <c:tickLblPos val="nextTo"/>
        <c:txPr>
          <a:bodyPr/>
          <a:lstStyle/>
          <a:p>
            <a:pPr>
              <a:defRPr sz="1400"/>
            </a:pPr>
            <a:endParaRPr lang="en-US"/>
          </a:p>
        </c:txPr>
        <c:crossAx val="403133928"/>
        <c:crosses val="autoZero"/>
        <c:auto val="1"/>
        <c:lblAlgn val="ctr"/>
        <c:lblOffset val="100"/>
        <c:noMultiLvlLbl val="0"/>
      </c:catAx>
      <c:valAx>
        <c:axId val="403133928"/>
        <c:scaling>
          <c:orientation val="minMax"/>
        </c:scaling>
        <c:delete val="0"/>
        <c:axPos val="l"/>
        <c:numFmt formatCode="_(* #,##0_);_(* \(#,##0\);_(* &quot;-&quot;??_);_(@_)" sourceLinked="1"/>
        <c:majorTickMark val="none"/>
        <c:minorTickMark val="none"/>
        <c:tickLblPos val="nextTo"/>
        <c:crossAx val="403133536"/>
        <c:crosses val="autoZero"/>
        <c:crossBetween val="between"/>
        <c:dispUnits>
          <c:builtInUnit val="thousands"/>
          <c:dispUnitsLbl>
            <c:layout>
              <c:manualLayout>
                <c:xMode val="edge"/>
                <c:yMode val="edge"/>
                <c:x val="6.0884496758748944E-3"/>
                <c:y val="0.44214815017136017"/>
              </c:manualLayout>
            </c:layout>
            <c:txPr>
              <a:bodyPr/>
              <a:lstStyle/>
              <a:p>
                <a:pPr>
                  <a:defRPr sz="1200"/>
                </a:pPr>
                <a:endParaRPr lang="en-US"/>
              </a:p>
            </c:txPr>
          </c:dispUnitsLbl>
        </c:dispUnits>
      </c:valAx>
      <c:valAx>
        <c:axId val="403134320"/>
        <c:scaling>
          <c:orientation val="minMax"/>
          <c:max val="2"/>
        </c:scaling>
        <c:delete val="0"/>
        <c:axPos val="r"/>
        <c:numFmt formatCode="0.00" sourceLinked="1"/>
        <c:majorTickMark val="out"/>
        <c:minorTickMark val="none"/>
        <c:tickLblPos val="nextTo"/>
        <c:crossAx val="403134712"/>
        <c:crosses val="max"/>
        <c:crossBetween val="between"/>
      </c:valAx>
      <c:catAx>
        <c:axId val="403134712"/>
        <c:scaling>
          <c:orientation val="minMax"/>
        </c:scaling>
        <c:delete val="1"/>
        <c:axPos val="b"/>
        <c:numFmt formatCode="General" sourceLinked="1"/>
        <c:majorTickMark val="out"/>
        <c:minorTickMark val="none"/>
        <c:tickLblPos val="nextTo"/>
        <c:crossAx val="403134320"/>
        <c:crosses val="autoZero"/>
        <c:auto val="1"/>
        <c:lblAlgn val="ctr"/>
        <c:lblOffset val="100"/>
        <c:noMultiLvlLbl val="0"/>
      </c:catAx>
    </c:plotArea>
    <c:legend>
      <c:legendPos val="t"/>
      <c:layout>
        <c:manualLayout>
          <c:xMode val="edge"/>
          <c:yMode val="edge"/>
          <c:x val="0.15798497616585153"/>
          <c:y val="7.8283466674092722E-2"/>
          <c:w val="0.68623871391076119"/>
          <c:h val="4.0240223922819708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800"/>
            </a:pPr>
            <a:r>
              <a:rPr lang="en-US" sz="1800"/>
              <a:t>Cobertura de  Afiliación  Mensual  SFS del  RS por Tipo</a:t>
            </a:r>
          </a:p>
        </c:rich>
      </c:tx>
      <c:layout>
        <c:manualLayout>
          <c:xMode val="edge"/>
          <c:yMode val="edge"/>
          <c:x val="0.34411299865883949"/>
          <c:y val="3.6033341986097887E-2"/>
        </c:manualLayout>
      </c:layout>
      <c:overlay val="0"/>
    </c:title>
    <c:autoTitleDeleted val="0"/>
    <c:plotArea>
      <c:layout>
        <c:manualLayout>
          <c:layoutTarget val="inner"/>
          <c:xMode val="edge"/>
          <c:yMode val="edge"/>
          <c:x val="6.3500949514013083E-2"/>
          <c:y val="0.18518127541749588"/>
          <c:w val="0.88517668670730665"/>
          <c:h val="0.69285362406622253"/>
        </c:manualLayout>
      </c:layout>
      <c:barChart>
        <c:barDir val="col"/>
        <c:grouping val="clustered"/>
        <c:varyColors val="0"/>
        <c:ser>
          <c:idx val="0"/>
          <c:order val="0"/>
          <c:tx>
            <c:strRef>
              <c:f>'III.3.5.Cob.Afil.mens.SFS RS '!$B$3</c:f>
              <c:strCache>
                <c:ptCount val="1"/>
                <c:pt idx="0">
                  <c:v>Cobertura de Afiliación por Titulares </c:v>
                </c:pt>
              </c:strCache>
            </c:strRef>
          </c:tx>
          <c:spPr>
            <a:solidFill>
              <a:srgbClr val="0070C0"/>
            </a:solidFill>
          </c:spPr>
          <c:invertIfNegative val="0"/>
          <c:dPt>
            <c:idx val="11"/>
            <c:invertIfNegative val="0"/>
            <c:bubble3D val="0"/>
            <c:spPr>
              <a:solidFill>
                <a:srgbClr val="0070C0"/>
              </a:solidFill>
              <a:ln>
                <a:noFill/>
              </a:ln>
            </c:spPr>
            <c:extLst>
              <c:ext xmlns:c16="http://schemas.microsoft.com/office/drawing/2014/chart" uri="{C3380CC4-5D6E-409C-BE32-E72D297353CC}">
                <c16:uniqueId val="{00000001-92CC-4E4F-A9C7-B1BA967F1680}"/>
              </c:ext>
            </c:extLst>
          </c:dPt>
          <c:dLbls>
            <c:dLbl>
              <c:idx val="11"/>
              <c:layout>
                <c:manualLayout>
                  <c:x val="0"/>
                  <c:y val="5.320958543448349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2CC-4E4F-A9C7-B1BA967F1680}"/>
                </c:ext>
              </c:extLst>
            </c:dLbl>
            <c:spPr>
              <a:noFill/>
              <a:ln>
                <a:noFill/>
              </a:ln>
              <a:effectLst/>
            </c:spPr>
            <c:txPr>
              <a:bodyPr rot="-5400000" vert="horz"/>
              <a:lstStyle/>
              <a:p>
                <a:pPr>
                  <a:defRPr sz="1800" b="1">
                    <a:solidFill>
                      <a:schemeClr val="tx2">
                        <a:lumMod val="60000"/>
                        <a:lumOff val="4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'III.3.5.Cob.Afil.mens.SFS RS '!$A$4:$A$16</c:f>
              <c:strCache>
                <c:ptCount val="13"/>
                <c:pt idx="0">
                  <c:v>Ene.18</c:v>
                </c:pt>
                <c:pt idx="1">
                  <c:v>Feb.18</c:v>
                </c:pt>
                <c:pt idx="2">
                  <c:v>Mar.18</c:v>
                </c:pt>
                <c:pt idx="3">
                  <c:v>Abr.18</c:v>
                </c:pt>
                <c:pt idx="4">
                  <c:v>May.18</c:v>
                </c:pt>
                <c:pt idx="5">
                  <c:v>Jun.18</c:v>
                </c:pt>
                <c:pt idx="6">
                  <c:v>Jul.18</c:v>
                </c:pt>
                <c:pt idx="7">
                  <c:v>Ago.18</c:v>
                </c:pt>
                <c:pt idx="8">
                  <c:v>Sep.18</c:v>
                </c:pt>
                <c:pt idx="9">
                  <c:v>Oct.18</c:v>
                </c:pt>
                <c:pt idx="10">
                  <c:v>Nov.18</c:v>
                </c:pt>
                <c:pt idx="11">
                  <c:v>Dic.18</c:v>
                </c:pt>
                <c:pt idx="12">
                  <c:v>Ene.19</c:v>
                </c:pt>
              </c:strCache>
            </c:strRef>
          </c:cat>
          <c:val>
            <c:numRef>
              <c:f>'III.3.5.Cob.Afil.mens.SFS RS '!$B$4:$B$16</c:f>
              <c:numCache>
                <c:formatCode>_(* #,##0_);_(* \(#,##0\);_(* "-"??_);_(@_)</c:formatCode>
                <c:ptCount val="13"/>
                <c:pt idx="0">
                  <c:v>2428212</c:v>
                </c:pt>
                <c:pt idx="1">
                  <c:v>2426550</c:v>
                </c:pt>
                <c:pt idx="2">
                  <c:v>2412959</c:v>
                </c:pt>
                <c:pt idx="3">
                  <c:v>2430668</c:v>
                </c:pt>
                <c:pt idx="4">
                  <c:v>2432164</c:v>
                </c:pt>
                <c:pt idx="5">
                  <c:v>2452069</c:v>
                </c:pt>
                <c:pt idx="6">
                  <c:v>2462046</c:v>
                </c:pt>
                <c:pt idx="7">
                  <c:v>2475336</c:v>
                </c:pt>
                <c:pt idx="8">
                  <c:v>2479826</c:v>
                </c:pt>
                <c:pt idx="9">
                  <c:v>2504341</c:v>
                </c:pt>
                <c:pt idx="10">
                  <c:v>2512121</c:v>
                </c:pt>
                <c:pt idx="11">
                  <c:v>2511288</c:v>
                </c:pt>
                <c:pt idx="12">
                  <c:v>2550398</c:v>
                </c:pt>
              </c:numCache>
            </c:numRef>
          </c:val>
          <c:extLst>
            <c:ext xmlns:c16="http://schemas.microsoft.com/office/drawing/2014/chart" uri="{C3380CC4-5D6E-409C-BE32-E72D297353CC}">
              <c16:uniqueId val="{00000002-92CC-4E4F-A9C7-B1BA967F1680}"/>
            </c:ext>
          </c:extLst>
        </c:ser>
        <c:ser>
          <c:idx val="1"/>
          <c:order val="1"/>
          <c:tx>
            <c:strRef>
              <c:f>'III.3.5.Cob.Afil.mens.SFS RS '!$C$3</c:f>
              <c:strCache>
                <c:ptCount val="1"/>
                <c:pt idx="0">
                  <c:v>Cobertura de Afiliación por Dependientes</c:v>
                </c:pt>
              </c:strCache>
            </c:strRef>
          </c:tx>
          <c:spPr>
            <a:solidFill>
              <a:schemeClr val="accent3">
                <a:lumMod val="75000"/>
              </a:schemeClr>
            </a:solidFill>
          </c:spPr>
          <c:invertIfNegative val="0"/>
          <c:dLbls>
            <c:dLbl>
              <c:idx val="10"/>
              <c:layout>
                <c:manualLayout>
                  <c:x val="7.4443332760597012E-3"/>
                  <c:y val="3.456809279170650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2CC-4E4F-A9C7-B1BA967F1680}"/>
                </c:ext>
              </c:extLst>
            </c:dLbl>
            <c:spPr>
              <a:noFill/>
              <a:ln>
                <a:noFill/>
              </a:ln>
              <a:effectLst/>
            </c:spPr>
            <c:txPr>
              <a:bodyPr rot="-5400000" vert="horz"/>
              <a:lstStyle/>
              <a:p>
                <a:pPr>
                  <a:defRPr sz="1800" b="1">
                    <a:solidFill>
                      <a:srgbClr val="A79E23"/>
                    </a:solidFil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'III.3.5.Cob.Afil.mens.SFS RS '!$A$4:$A$16</c:f>
              <c:strCache>
                <c:ptCount val="13"/>
                <c:pt idx="0">
                  <c:v>Ene.18</c:v>
                </c:pt>
                <c:pt idx="1">
                  <c:v>Feb.18</c:v>
                </c:pt>
                <c:pt idx="2">
                  <c:v>Mar.18</c:v>
                </c:pt>
                <c:pt idx="3">
                  <c:v>Abr.18</c:v>
                </c:pt>
                <c:pt idx="4">
                  <c:v>May.18</c:v>
                </c:pt>
                <c:pt idx="5">
                  <c:v>Jun.18</c:v>
                </c:pt>
                <c:pt idx="6">
                  <c:v>Jul.18</c:v>
                </c:pt>
                <c:pt idx="7">
                  <c:v>Ago.18</c:v>
                </c:pt>
                <c:pt idx="8">
                  <c:v>Sep.18</c:v>
                </c:pt>
                <c:pt idx="9">
                  <c:v>Oct.18</c:v>
                </c:pt>
                <c:pt idx="10">
                  <c:v>Nov.18</c:v>
                </c:pt>
                <c:pt idx="11">
                  <c:v>Dic.18</c:v>
                </c:pt>
                <c:pt idx="12">
                  <c:v>Ene.19</c:v>
                </c:pt>
              </c:strCache>
            </c:strRef>
          </c:cat>
          <c:val>
            <c:numRef>
              <c:f>'III.3.5.Cob.Afil.mens.SFS RS '!$C$4:$C$16</c:f>
              <c:numCache>
                <c:formatCode>_(* #,##0_);_(* \(#,##0\);_(* "-"??_);_(@_)</c:formatCode>
                <c:ptCount val="13"/>
                <c:pt idx="0">
                  <c:v>1118476</c:v>
                </c:pt>
                <c:pt idx="1">
                  <c:v>1134844</c:v>
                </c:pt>
                <c:pt idx="2">
                  <c:v>1124538</c:v>
                </c:pt>
                <c:pt idx="3">
                  <c:v>1133683</c:v>
                </c:pt>
                <c:pt idx="4">
                  <c:v>1128138</c:v>
                </c:pt>
                <c:pt idx="5">
                  <c:v>1121253</c:v>
                </c:pt>
                <c:pt idx="6">
                  <c:v>1116199</c:v>
                </c:pt>
                <c:pt idx="7">
                  <c:v>1110212</c:v>
                </c:pt>
                <c:pt idx="8">
                  <c:v>1103794</c:v>
                </c:pt>
                <c:pt idx="9">
                  <c:v>1094671</c:v>
                </c:pt>
                <c:pt idx="10">
                  <c:v>1086992</c:v>
                </c:pt>
                <c:pt idx="11">
                  <c:v>1079761</c:v>
                </c:pt>
                <c:pt idx="12">
                  <c:v>1069752</c:v>
                </c:pt>
              </c:numCache>
            </c:numRef>
          </c:val>
          <c:extLst>
            <c:ext xmlns:c16="http://schemas.microsoft.com/office/drawing/2014/chart" uri="{C3380CC4-5D6E-409C-BE32-E72D297353CC}">
              <c16:uniqueId val="{00000004-92CC-4E4F-A9C7-B1BA967F1680}"/>
            </c:ext>
          </c:extLst>
        </c:ser>
        <c:dLbls>
          <c:showLegendKey val="0"/>
          <c:showVal val="0"/>
          <c:showCatName val="0"/>
          <c:showSerName val="0"/>
          <c:showPercent val="0"/>
          <c:showBubbleSize val="0"/>
        </c:dLbls>
        <c:gapWidth val="49"/>
        <c:overlap val="9"/>
        <c:axId val="403135888"/>
        <c:axId val="403136280"/>
      </c:barChart>
      <c:lineChart>
        <c:grouping val="standard"/>
        <c:varyColors val="0"/>
        <c:ser>
          <c:idx val="2"/>
          <c:order val="2"/>
          <c:tx>
            <c:strRef>
              <c:f>'III.3.5.Cob.Afil.mens.SFS RS '!$E$3</c:f>
              <c:strCache>
                <c:ptCount val="1"/>
                <c:pt idx="0">
                  <c:v>Índice de dependencia</c:v>
                </c:pt>
              </c:strCache>
            </c:strRef>
          </c:tx>
          <c:spPr>
            <a:ln w="28575">
              <a:solidFill>
                <a:schemeClr val="bg1"/>
              </a:solidFill>
              <a:prstDash val="sysDot"/>
            </a:ln>
            <a:effectLst>
              <a:glow rad="228600">
                <a:schemeClr val="accent2">
                  <a:satMod val="175000"/>
                  <a:alpha val="40000"/>
                </a:schemeClr>
              </a:glow>
            </a:effectLst>
          </c:spPr>
          <c:marker>
            <c:symbol val="circle"/>
            <c:size val="10"/>
            <c:spPr>
              <a:gradFill>
                <a:gsLst>
                  <a:gs pos="0">
                    <a:srgbClr val="FFF200"/>
                  </a:gs>
                  <a:gs pos="45000">
                    <a:srgbClr val="FF7A00"/>
                  </a:gs>
                  <a:gs pos="70000">
                    <a:srgbClr val="FF0300"/>
                  </a:gs>
                  <a:gs pos="100000">
                    <a:srgbClr val="4D0808"/>
                  </a:gs>
                </a:gsLst>
                <a:lin ang="5400000" scaled="0"/>
              </a:gradFill>
              <a:ln>
                <a:solidFill>
                  <a:schemeClr val="bg1"/>
                </a:solidFill>
              </a:ln>
              <a:effectLst>
                <a:glow rad="228600">
                  <a:schemeClr val="accent2">
                    <a:satMod val="175000"/>
                    <a:alpha val="40000"/>
                  </a:schemeClr>
                </a:glow>
              </a:effectLst>
            </c:spPr>
          </c:marker>
          <c:dLbls>
            <c:spPr>
              <a:noFill/>
              <a:ln>
                <a:noFill/>
              </a:ln>
              <a:effectLst/>
            </c:spPr>
            <c:txPr>
              <a:bodyPr/>
              <a:lstStyle/>
              <a:p>
                <a:pPr>
                  <a:defRPr sz="1600"/>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'III.3.5.Cob.Afil.mens.SFS RS '!$A$4:$A$16</c:f>
              <c:strCache>
                <c:ptCount val="13"/>
                <c:pt idx="0">
                  <c:v>Ene.18</c:v>
                </c:pt>
                <c:pt idx="1">
                  <c:v>Feb.18</c:v>
                </c:pt>
                <c:pt idx="2">
                  <c:v>Mar.18</c:v>
                </c:pt>
                <c:pt idx="3">
                  <c:v>Abr.18</c:v>
                </c:pt>
                <c:pt idx="4">
                  <c:v>May.18</c:v>
                </c:pt>
                <c:pt idx="5">
                  <c:v>Jun.18</c:v>
                </c:pt>
                <c:pt idx="6">
                  <c:v>Jul.18</c:v>
                </c:pt>
                <c:pt idx="7">
                  <c:v>Ago.18</c:v>
                </c:pt>
                <c:pt idx="8">
                  <c:v>Sep.18</c:v>
                </c:pt>
                <c:pt idx="9">
                  <c:v>Oct.18</c:v>
                </c:pt>
                <c:pt idx="10">
                  <c:v>Nov.18</c:v>
                </c:pt>
                <c:pt idx="11">
                  <c:v>Dic.18</c:v>
                </c:pt>
                <c:pt idx="12">
                  <c:v>Ene.19</c:v>
                </c:pt>
              </c:strCache>
            </c:strRef>
          </c:cat>
          <c:val>
            <c:numRef>
              <c:f>'III.3.5.Cob.Afil.mens.SFS RS '!$E$4:$E$16</c:f>
              <c:numCache>
                <c:formatCode>0.00</c:formatCode>
                <c:ptCount val="13"/>
                <c:pt idx="0">
                  <c:v>0.46061711250912196</c:v>
                </c:pt>
                <c:pt idx="1">
                  <c:v>0.46767797902371677</c:v>
                </c:pt>
                <c:pt idx="2">
                  <c:v>0.46604107239285875</c:v>
                </c:pt>
                <c:pt idx="3">
                  <c:v>0.46640799977619324</c:v>
                </c:pt>
                <c:pt idx="4">
                  <c:v>0.46384125412595534</c:v>
                </c:pt>
                <c:pt idx="5">
                  <c:v>0.45726812744665829</c:v>
                </c:pt>
                <c:pt idx="6">
                  <c:v>0.45336236609714037</c:v>
                </c:pt>
                <c:pt idx="7">
                  <c:v>0.44850961647226883</c:v>
                </c:pt>
                <c:pt idx="8">
                  <c:v>0.44510945526016743</c:v>
                </c:pt>
                <c:pt idx="9">
                  <c:v>0.43710940323222758</c:v>
                </c:pt>
                <c:pt idx="10">
                  <c:v>0.43269890264043809</c:v>
                </c:pt>
                <c:pt idx="11">
                  <c:v>0.42996303092277749</c:v>
                </c:pt>
                <c:pt idx="12">
                  <c:v>0.41944512189862132</c:v>
                </c:pt>
              </c:numCache>
            </c:numRef>
          </c:val>
          <c:smooth val="1"/>
          <c:extLst>
            <c:ext xmlns:c16="http://schemas.microsoft.com/office/drawing/2014/chart" uri="{C3380CC4-5D6E-409C-BE32-E72D297353CC}">
              <c16:uniqueId val="{00000005-92CC-4E4F-A9C7-B1BA967F1680}"/>
            </c:ext>
          </c:extLst>
        </c:ser>
        <c:dLbls>
          <c:showLegendKey val="0"/>
          <c:showVal val="0"/>
          <c:showCatName val="0"/>
          <c:showSerName val="0"/>
          <c:showPercent val="0"/>
          <c:showBubbleSize val="0"/>
        </c:dLbls>
        <c:marker val="1"/>
        <c:smooth val="0"/>
        <c:axId val="403137064"/>
        <c:axId val="403136672"/>
      </c:lineChart>
      <c:catAx>
        <c:axId val="403135888"/>
        <c:scaling>
          <c:orientation val="minMax"/>
        </c:scaling>
        <c:delete val="0"/>
        <c:axPos val="b"/>
        <c:numFmt formatCode="General" sourceLinked="0"/>
        <c:majorTickMark val="none"/>
        <c:minorTickMark val="none"/>
        <c:tickLblPos val="nextTo"/>
        <c:txPr>
          <a:bodyPr/>
          <a:lstStyle/>
          <a:p>
            <a:pPr>
              <a:defRPr sz="1600"/>
            </a:pPr>
            <a:endParaRPr lang="en-US"/>
          </a:p>
        </c:txPr>
        <c:crossAx val="403136280"/>
        <c:crosses val="autoZero"/>
        <c:auto val="1"/>
        <c:lblAlgn val="ctr"/>
        <c:lblOffset val="100"/>
        <c:noMultiLvlLbl val="0"/>
      </c:catAx>
      <c:valAx>
        <c:axId val="403136280"/>
        <c:scaling>
          <c:orientation val="minMax"/>
        </c:scaling>
        <c:delete val="0"/>
        <c:axPos val="l"/>
        <c:numFmt formatCode="_(* #,##0_);_(* \(#,##0\);_(* &quot;-&quot;??_);_(@_)" sourceLinked="1"/>
        <c:majorTickMark val="none"/>
        <c:minorTickMark val="none"/>
        <c:tickLblPos val="nextTo"/>
        <c:txPr>
          <a:bodyPr/>
          <a:lstStyle/>
          <a:p>
            <a:pPr>
              <a:defRPr sz="900"/>
            </a:pPr>
            <a:endParaRPr lang="en-US"/>
          </a:p>
        </c:txPr>
        <c:crossAx val="403135888"/>
        <c:crosses val="autoZero"/>
        <c:crossBetween val="between"/>
        <c:dispUnits>
          <c:builtInUnit val="thousands"/>
          <c:dispUnitsLbl>
            <c:layout>
              <c:manualLayout>
                <c:xMode val="edge"/>
                <c:yMode val="edge"/>
                <c:x val="2.7319432390949276E-3"/>
                <c:y val="0.43891842524799957"/>
              </c:manualLayout>
            </c:layout>
            <c:txPr>
              <a:bodyPr/>
              <a:lstStyle/>
              <a:p>
                <a:pPr>
                  <a:defRPr sz="1800"/>
                </a:pPr>
                <a:endParaRPr lang="en-US"/>
              </a:p>
            </c:txPr>
          </c:dispUnitsLbl>
        </c:dispUnits>
      </c:valAx>
      <c:valAx>
        <c:axId val="403136672"/>
        <c:scaling>
          <c:orientation val="minMax"/>
          <c:max val="2"/>
        </c:scaling>
        <c:delete val="0"/>
        <c:axPos val="r"/>
        <c:numFmt formatCode="0.00" sourceLinked="1"/>
        <c:majorTickMark val="out"/>
        <c:minorTickMark val="none"/>
        <c:tickLblPos val="nextTo"/>
        <c:crossAx val="403137064"/>
        <c:crosses val="max"/>
        <c:crossBetween val="between"/>
      </c:valAx>
      <c:catAx>
        <c:axId val="403137064"/>
        <c:scaling>
          <c:orientation val="minMax"/>
        </c:scaling>
        <c:delete val="1"/>
        <c:axPos val="b"/>
        <c:numFmt formatCode="General" sourceLinked="1"/>
        <c:majorTickMark val="out"/>
        <c:minorTickMark val="none"/>
        <c:tickLblPos val="nextTo"/>
        <c:crossAx val="403136672"/>
        <c:crosses val="autoZero"/>
        <c:auto val="1"/>
        <c:lblAlgn val="ctr"/>
        <c:lblOffset val="100"/>
        <c:noMultiLvlLbl val="0"/>
      </c:catAx>
    </c:plotArea>
    <c:legend>
      <c:legendPos val="t"/>
      <c:layout>
        <c:manualLayout>
          <c:xMode val="edge"/>
          <c:yMode val="edge"/>
          <c:x val="0.13137198005150319"/>
          <c:y val="7.5221251189755131E-2"/>
          <c:w val="0.74764552550085339"/>
          <c:h val="3.7554844106025206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2400" b="0" i="0" u="none" strike="noStrike" kern="1200" spc="0" baseline="0">
                <a:solidFill>
                  <a:sysClr val="windowText" lastClr="000000">
                    <a:lumMod val="65000"/>
                    <a:lumOff val="35000"/>
                  </a:sysClr>
                </a:solidFill>
                <a:latin typeface="+mn-lt"/>
                <a:ea typeface="+mn-ea"/>
                <a:cs typeface="+mn-cs"/>
              </a:defRPr>
            </a:pPr>
            <a:r>
              <a:rPr lang="es-DO" sz="2400" b="1">
                <a:effectLst/>
              </a:rPr>
              <a:t>Afiliados al</a:t>
            </a:r>
            <a:r>
              <a:rPr lang="es-DO" sz="2400" b="1" baseline="0">
                <a:effectLst/>
              </a:rPr>
              <a:t> Seguro Familiar de Salud del Régimen Subsidiado por Sexo y Tipo de Afiliación</a:t>
            </a:r>
            <a:endParaRPr lang="en-US" sz="2400">
              <a:effectLst/>
            </a:endParaRPr>
          </a:p>
        </c:rich>
      </c:tx>
      <c:layout>
        <c:manualLayout>
          <c:xMode val="edge"/>
          <c:yMode val="edge"/>
          <c:x val="0.19600684754114675"/>
          <c:y val="1.6289055575948942E-2"/>
        </c:manualLayout>
      </c:layout>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2400" b="0"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manualLayout>
          <c:layoutTarget val="inner"/>
          <c:xMode val="edge"/>
          <c:yMode val="edge"/>
          <c:x val="4.496118365652213E-2"/>
          <c:y val="0.16765578133559209"/>
          <c:w val="0.93026670790713639"/>
          <c:h val="0.68677654172025626"/>
        </c:manualLayout>
      </c:layout>
      <c:barChart>
        <c:barDir val="col"/>
        <c:grouping val="stacked"/>
        <c:varyColors val="0"/>
        <c:ser>
          <c:idx val="0"/>
          <c:order val="0"/>
          <c:tx>
            <c:strRef>
              <c:f>'III.3.6.Afil.SFSRSsex tipo '!$B$5</c:f>
              <c:strCache>
                <c:ptCount val="1"/>
                <c:pt idx="0">
                  <c:v>Dic.07</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'!$C$5:$D$5,'III.3.6.Afil.SFSRSsex tipo '!$F$5:$G$5)</c:f>
              <c:numCache>
                <c:formatCode>#,##0</c:formatCode>
                <c:ptCount val="4"/>
                <c:pt idx="0">
                  <c:v>169757</c:v>
                </c:pt>
                <c:pt idx="1">
                  <c:v>310064</c:v>
                </c:pt>
                <c:pt idx="2">
                  <c:v>303890</c:v>
                </c:pt>
                <c:pt idx="3">
                  <c:v>298225</c:v>
                </c:pt>
              </c:numCache>
            </c:numRef>
          </c:val>
          <c:extLst>
            <c:ext xmlns:c16="http://schemas.microsoft.com/office/drawing/2014/chart" uri="{C3380CC4-5D6E-409C-BE32-E72D297353CC}">
              <c16:uniqueId val="{00000000-A53D-4425-9C22-20DE6C2F0296}"/>
            </c:ext>
          </c:extLst>
        </c:ser>
        <c:ser>
          <c:idx val="1"/>
          <c:order val="1"/>
          <c:tx>
            <c:strRef>
              <c:f>'III.3.6.Afil.SFSRSsex tipo '!$B$6</c:f>
              <c:strCache>
                <c:ptCount val="1"/>
                <c:pt idx="0">
                  <c:v>Dic.08</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'!$C$6:$D$6,'III.3.6.Afil.SFSRSsex tipo '!$F$6:$G$6)</c:f>
              <c:numCache>
                <c:formatCode>#,##0</c:formatCode>
                <c:ptCount val="4"/>
                <c:pt idx="0">
                  <c:v>169198</c:v>
                </c:pt>
                <c:pt idx="1">
                  <c:v>376240</c:v>
                </c:pt>
                <c:pt idx="2">
                  <c:v>320751</c:v>
                </c:pt>
                <c:pt idx="3">
                  <c:v>358454</c:v>
                </c:pt>
              </c:numCache>
            </c:numRef>
          </c:val>
          <c:extLst>
            <c:ext xmlns:c16="http://schemas.microsoft.com/office/drawing/2014/chart" uri="{C3380CC4-5D6E-409C-BE32-E72D297353CC}">
              <c16:uniqueId val="{00000001-A53D-4425-9C22-20DE6C2F0296}"/>
            </c:ext>
          </c:extLst>
        </c:ser>
        <c:ser>
          <c:idx val="2"/>
          <c:order val="2"/>
          <c:tx>
            <c:strRef>
              <c:f>'III.3.6.Afil.SFSRSsex tipo '!$B$7</c:f>
              <c:strCache>
                <c:ptCount val="1"/>
                <c:pt idx="0">
                  <c:v>Dic.09</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'!$C$7:$D$7,'III.3.6.Afil.SFSRSsex tipo '!$F$7:$G$7)</c:f>
              <c:numCache>
                <c:formatCode>#,##0</c:formatCode>
                <c:ptCount val="4"/>
                <c:pt idx="0">
                  <c:v>213701</c:v>
                </c:pt>
                <c:pt idx="1">
                  <c:v>401930</c:v>
                </c:pt>
                <c:pt idx="2">
                  <c:v>408348</c:v>
                </c:pt>
                <c:pt idx="3">
                  <c:v>380246</c:v>
                </c:pt>
              </c:numCache>
            </c:numRef>
          </c:val>
          <c:extLst>
            <c:ext xmlns:c16="http://schemas.microsoft.com/office/drawing/2014/chart" uri="{C3380CC4-5D6E-409C-BE32-E72D297353CC}">
              <c16:uniqueId val="{00000002-A53D-4425-9C22-20DE6C2F0296}"/>
            </c:ext>
          </c:extLst>
        </c:ser>
        <c:ser>
          <c:idx val="3"/>
          <c:order val="3"/>
          <c:tx>
            <c:strRef>
              <c:f>'III.3.6.Afil.SFSRSsex tipo '!$B$8</c:f>
              <c:strCache>
                <c:ptCount val="1"/>
                <c:pt idx="0">
                  <c:v>Dic.10</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'!$C$8:$D$8,'III.3.6.Afil.SFSRSsex tipo '!$F$8:$G$8)</c:f>
              <c:numCache>
                <c:formatCode>#,##0</c:formatCode>
                <c:ptCount val="4"/>
                <c:pt idx="0">
                  <c:v>328922</c:v>
                </c:pt>
                <c:pt idx="1">
                  <c:v>575714</c:v>
                </c:pt>
                <c:pt idx="2">
                  <c:v>574328</c:v>
                </c:pt>
                <c:pt idx="3">
                  <c:v>534822</c:v>
                </c:pt>
              </c:numCache>
            </c:numRef>
          </c:val>
          <c:extLst>
            <c:ext xmlns:c16="http://schemas.microsoft.com/office/drawing/2014/chart" uri="{C3380CC4-5D6E-409C-BE32-E72D297353CC}">
              <c16:uniqueId val="{00000003-A53D-4425-9C22-20DE6C2F0296}"/>
            </c:ext>
          </c:extLst>
        </c:ser>
        <c:ser>
          <c:idx val="4"/>
          <c:order val="4"/>
          <c:tx>
            <c:strRef>
              <c:f>'III.3.6.Afil.SFSRSsex tipo '!$B$9</c:f>
              <c:strCache>
                <c:ptCount val="1"/>
                <c:pt idx="0">
                  <c:v>Dic.11</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'!$C$9:$D$9,'III.3.6.Afil.SFSRSsex tipo '!$F$9:$G$9)</c:f>
              <c:numCache>
                <c:formatCode>#,##0</c:formatCode>
                <c:ptCount val="4"/>
                <c:pt idx="0">
                  <c:v>319816</c:v>
                </c:pt>
                <c:pt idx="1">
                  <c:v>579358</c:v>
                </c:pt>
                <c:pt idx="2">
                  <c:v>563959</c:v>
                </c:pt>
                <c:pt idx="3">
                  <c:v>540294</c:v>
                </c:pt>
              </c:numCache>
            </c:numRef>
          </c:val>
          <c:extLst>
            <c:ext xmlns:c16="http://schemas.microsoft.com/office/drawing/2014/chart" uri="{C3380CC4-5D6E-409C-BE32-E72D297353CC}">
              <c16:uniqueId val="{00000004-A53D-4425-9C22-20DE6C2F0296}"/>
            </c:ext>
          </c:extLst>
        </c:ser>
        <c:ser>
          <c:idx val="5"/>
          <c:order val="5"/>
          <c:tx>
            <c:strRef>
              <c:f>'III.3.6.Afil.SFSRSsex tipo '!$B$10</c:f>
              <c:strCache>
                <c:ptCount val="1"/>
                <c:pt idx="0">
                  <c:v>Dic.12</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'!$C$10:$D$10,'III.3.6.Afil.SFSRSsex tipo '!$F$10:$G$10)</c:f>
              <c:numCache>
                <c:formatCode>#,##0</c:formatCode>
                <c:ptCount val="4"/>
                <c:pt idx="0">
                  <c:v>446880</c:v>
                </c:pt>
                <c:pt idx="1">
                  <c:v>584446</c:v>
                </c:pt>
                <c:pt idx="2">
                  <c:v>731160</c:v>
                </c:pt>
                <c:pt idx="3">
                  <c:v>540865</c:v>
                </c:pt>
              </c:numCache>
            </c:numRef>
          </c:val>
          <c:extLst>
            <c:ext xmlns:c16="http://schemas.microsoft.com/office/drawing/2014/chart" uri="{C3380CC4-5D6E-409C-BE32-E72D297353CC}">
              <c16:uniqueId val="{00000005-A53D-4425-9C22-20DE6C2F0296}"/>
            </c:ext>
          </c:extLst>
        </c:ser>
        <c:ser>
          <c:idx val="6"/>
          <c:order val="6"/>
          <c:tx>
            <c:strRef>
              <c:f>'III.3.6.Afil.SFSRSsex tipo '!$B$11</c:f>
              <c:strCache>
                <c:ptCount val="1"/>
                <c:pt idx="0">
                  <c:v>Dic.13</c:v>
                </c:pt>
              </c:strCache>
            </c:strRef>
          </c:tx>
          <c:spPr>
            <a:solidFill>
              <a:schemeClr val="tx2">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'!$C$11:$D$11,'III.3.6.Afil.SFSRSsex tipo '!$F$11:$G$11)</c:f>
              <c:numCache>
                <c:formatCode>#,##0</c:formatCode>
                <c:ptCount val="4"/>
                <c:pt idx="0">
                  <c:v>625451</c:v>
                </c:pt>
                <c:pt idx="1">
                  <c:v>617980</c:v>
                </c:pt>
                <c:pt idx="2">
                  <c:v>942774</c:v>
                </c:pt>
                <c:pt idx="3">
                  <c:v>565548</c:v>
                </c:pt>
              </c:numCache>
            </c:numRef>
          </c:val>
          <c:extLst>
            <c:ext xmlns:c16="http://schemas.microsoft.com/office/drawing/2014/chart" uri="{C3380CC4-5D6E-409C-BE32-E72D297353CC}">
              <c16:uniqueId val="{00000006-A53D-4425-9C22-20DE6C2F0296}"/>
            </c:ext>
          </c:extLst>
        </c:ser>
        <c:ser>
          <c:idx val="7"/>
          <c:order val="7"/>
          <c:tx>
            <c:strRef>
              <c:f>'III.3.6.Afil.SFSRSsex tipo '!$B$12</c:f>
              <c:strCache>
                <c:ptCount val="1"/>
                <c:pt idx="0">
                  <c:v>Dic.14</c:v>
                </c:pt>
              </c:strCache>
            </c:strRef>
          </c:tx>
          <c:spPr>
            <a:solidFill>
              <a:schemeClr val="accent2">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'!$C$12:$D$12,'III.3.6.Afil.SFSRSsex tipo '!$F$12:$G$12)</c:f>
              <c:numCache>
                <c:formatCode>#,##0</c:formatCode>
                <c:ptCount val="4"/>
                <c:pt idx="0">
                  <c:v>760801</c:v>
                </c:pt>
                <c:pt idx="1">
                  <c:v>639717</c:v>
                </c:pt>
                <c:pt idx="2">
                  <c:v>1034413</c:v>
                </c:pt>
                <c:pt idx="3">
                  <c:v>580715</c:v>
                </c:pt>
              </c:numCache>
            </c:numRef>
          </c:val>
          <c:extLst>
            <c:ext xmlns:c16="http://schemas.microsoft.com/office/drawing/2014/chart" uri="{C3380CC4-5D6E-409C-BE32-E72D297353CC}">
              <c16:uniqueId val="{00000007-A53D-4425-9C22-20DE6C2F0296}"/>
            </c:ext>
          </c:extLst>
        </c:ser>
        <c:ser>
          <c:idx val="8"/>
          <c:order val="8"/>
          <c:tx>
            <c:strRef>
              <c:f>'III.3.6.Afil.SFSRSsex tipo '!$B$13</c:f>
              <c:strCache>
                <c:ptCount val="1"/>
                <c:pt idx="0">
                  <c:v>Dic.15</c:v>
                </c:pt>
              </c:strCache>
            </c:strRef>
          </c:tx>
          <c:spPr>
            <a:solidFill>
              <a:schemeClr val="accent3">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'!$C$13:$D$13,'III.3.6.Afil.SFSRSsex tipo '!$F$13:$G$13)</c:f>
              <c:numCache>
                <c:formatCode>#,##0</c:formatCode>
                <c:ptCount val="4"/>
                <c:pt idx="0">
                  <c:v>965980</c:v>
                </c:pt>
                <c:pt idx="1">
                  <c:v>606813</c:v>
                </c:pt>
                <c:pt idx="2">
                  <c:v>1198725</c:v>
                </c:pt>
                <c:pt idx="3">
                  <c:v>545887</c:v>
                </c:pt>
              </c:numCache>
            </c:numRef>
          </c:val>
          <c:extLst>
            <c:ext xmlns:c16="http://schemas.microsoft.com/office/drawing/2014/chart" uri="{C3380CC4-5D6E-409C-BE32-E72D297353CC}">
              <c16:uniqueId val="{00000008-A53D-4425-9C22-20DE6C2F0296}"/>
            </c:ext>
          </c:extLst>
        </c:ser>
        <c:ser>
          <c:idx val="9"/>
          <c:order val="9"/>
          <c:tx>
            <c:strRef>
              <c:f>'III.3.6.Afil.SFSRSsex tipo '!$B$14</c:f>
              <c:strCache>
                <c:ptCount val="1"/>
                <c:pt idx="0">
                  <c:v>Dic.16</c:v>
                </c:pt>
              </c:strCache>
            </c:strRef>
          </c:tx>
          <c:spPr>
            <a:solidFill>
              <a:schemeClr val="accent5">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'!$C$14:$D$14,'III.3.6.Afil.SFSRSsex tipo '!$F$14:$G$14)</c:f>
              <c:numCache>
                <c:formatCode>#,##0</c:formatCode>
                <c:ptCount val="4"/>
                <c:pt idx="0">
                  <c:v>958091</c:v>
                </c:pt>
                <c:pt idx="1">
                  <c:v>617507</c:v>
                </c:pt>
                <c:pt idx="2">
                  <c:v>1210866</c:v>
                </c:pt>
                <c:pt idx="3">
                  <c:v>560604</c:v>
                </c:pt>
              </c:numCache>
            </c:numRef>
          </c:val>
          <c:extLst>
            <c:ext xmlns:c16="http://schemas.microsoft.com/office/drawing/2014/chart" uri="{C3380CC4-5D6E-409C-BE32-E72D297353CC}">
              <c16:uniqueId val="{00000009-A53D-4425-9C22-20DE6C2F0296}"/>
            </c:ext>
          </c:extLst>
        </c:ser>
        <c:ser>
          <c:idx val="10"/>
          <c:order val="10"/>
          <c:tx>
            <c:strRef>
              <c:f>'III.3.6.Afil.SFSRSsex tipo '!$B$17</c:f>
              <c:strCache>
                <c:ptCount val="1"/>
                <c:pt idx="0">
                  <c:v>Ene.19</c:v>
                </c:pt>
              </c:strCache>
            </c:strRef>
          </c:tx>
          <c:spPr>
            <a:solidFill>
              <a:schemeClr val="accent6">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'!$C$17:$D$17,'III.3.6.Afil.SFSRSsex tipo '!$F$17:$G$17)</c:f>
              <c:numCache>
                <c:formatCode>#,##0</c:formatCode>
                <c:ptCount val="4"/>
                <c:pt idx="0">
                  <c:v>1157794</c:v>
                </c:pt>
                <c:pt idx="1">
                  <c:v>555662</c:v>
                </c:pt>
                <c:pt idx="2">
                  <c:v>1402724</c:v>
                </c:pt>
                <c:pt idx="3">
                  <c:v>506105</c:v>
                </c:pt>
              </c:numCache>
            </c:numRef>
          </c:val>
          <c:extLst>
            <c:ext xmlns:c16="http://schemas.microsoft.com/office/drawing/2014/chart" uri="{C3380CC4-5D6E-409C-BE32-E72D297353CC}">
              <c16:uniqueId val="{0000000A-A53D-4425-9C22-20DE6C2F0296}"/>
            </c:ext>
          </c:extLst>
        </c:ser>
        <c:dLbls>
          <c:showLegendKey val="0"/>
          <c:showVal val="0"/>
          <c:showCatName val="0"/>
          <c:showSerName val="0"/>
          <c:showPercent val="0"/>
          <c:showBubbleSize val="0"/>
        </c:dLbls>
        <c:gapWidth val="150"/>
        <c:overlap val="100"/>
        <c:axId val="704950904"/>
        <c:axId val="704944344"/>
      </c:barChart>
      <c:catAx>
        <c:axId val="7049509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000" b="1" i="0" u="none" strike="noStrike" kern="1200" baseline="0">
                <a:solidFill>
                  <a:schemeClr val="tx1">
                    <a:lumMod val="65000"/>
                    <a:lumOff val="35000"/>
                  </a:schemeClr>
                </a:solidFill>
                <a:latin typeface="+mn-lt"/>
                <a:ea typeface="+mn-ea"/>
                <a:cs typeface="+mn-cs"/>
              </a:defRPr>
            </a:pPr>
            <a:endParaRPr lang="en-US"/>
          </a:p>
        </c:txPr>
        <c:crossAx val="704944344"/>
        <c:crosses val="autoZero"/>
        <c:auto val="1"/>
        <c:lblAlgn val="ctr"/>
        <c:lblOffset val="100"/>
        <c:noMultiLvlLbl val="0"/>
      </c:catAx>
      <c:valAx>
        <c:axId val="704944344"/>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04950904"/>
        <c:crosses val="autoZero"/>
        <c:crossBetween val="between"/>
      </c:valAx>
      <c:spPr>
        <a:noFill/>
        <a:ln>
          <a:noFill/>
        </a:ln>
        <a:effectLst/>
      </c:spPr>
    </c:plotArea>
    <c:legend>
      <c:legendPos val="b"/>
      <c:layout>
        <c:manualLayout>
          <c:xMode val="edge"/>
          <c:yMode val="edge"/>
          <c:x val="9.1202634369545552E-2"/>
          <c:y val="7.8588656943243546E-2"/>
          <c:w val="0.76954183451219249"/>
          <c:h val="4.9145363275439211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7400255495192292E-2"/>
          <c:y val="9.7544008937909196E-2"/>
          <c:w val="0.92536694331703917"/>
          <c:h val="0.80759268360718883"/>
        </c:manualLayout>
      </c:layout>
      <c:barChart>
        <c:barDir val="col"/>
        <c:grouping val="clustered"/>
        <c:varyColors val="0"/>
        <c:ser>
          <c:idx val="0"/>
          <c:order val="0"/>
          <c:tx>
            <c:strRef>
              <c:f>' III.4.2.Afil. SFSP Anual.'!$B$3</c:f>
              <c:strCache>
                <c:ptCount val="1"/>
                <c:pt idx="0">
                  <c:v>Pensionados RET Ley 1896-379 </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8"/>
              <c:layout>
                <c:manualLayout>
                  <c:x val="-7.5134171685197681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B64-4269-8ADF-57A6D7CED3AB}"/>
                </c:ext>
              </c:extLst>
            </c:dLbl>
            <c:dLbl>
              <c:idx val="9"/>
              <c:layout>
                <c:manualLayout>
                  <c:x val="-6.1519145048580751E-3"/>
                  <c:y val="5.821206456497176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4D3-40F7-BD54-E7A7CCFC143D}"/>
                </c:ext>
              </c:extLst>
            </c:dLbl>
            <c:dLbl>
              <c:idx val="10"/>
              <c:layout>
                <c:manualLayout>
                  <c:x val="-7.0307594341235142E-3"/>
                  <c:y val="1.940402152165654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4D3-40F7-BD54-E7A7CCFC143D}"/>
                </c:ext>
              </c:extLst>
            </c:dLbl>
            <c:spPr>
              <a:noFill/>
              <a:ln>
                <a:noFill/>
              </a:ln>
              <a:effectLst/>
            </c:spPr>
            <c:txPr>
              <a:bodyPr rot="0" spcFirstLastPara="1" vertOverflow="ellipsis" vert="horz" wrap="square" lIns="38100" tIns="19050" rIns="38100" bIns="19050" anchor="ctr" anchorCtr="1">
                <a:spAutoFit/>
              </a:bodyPr>
              <a:lstStyle/>
              <a:p>
                <a:pPr>
                  <a:defRPr sz="18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 III.4.2.Afil. SFSP Anual.'!$A$4:$A$14</c:f>
              <c:strCache>
                <c:ptCount val="11"/>
                <c:pt idx="0">
                  <c:v>Dic. 2009</c:v>
                </c:pt>
                <c:pt idx="1">
                  <c:v>Dic. 2010</c:v>
                </c:pt>
                <c:pt idx="2">
                  <c:v>Dic. 2011</c:v>
                </c:pt>
                <c:pt idx="3">
                  <c:v>Dic. 2012</c:v>
                </c:pt>
                <c:pt idx="4">
                  <c:v>Dic. 2013</c:v>
                </c:pt>
                <c:pt idx="5">
                  <c:v>Dic. 2014</c:v>
                </c:pt>
                <c:pt idx="6">
                  <c:v>Dic. 2015</c:v>
                </c:pt>
                <c:pt idx="7">
                  <c:v>Dic. 2016</c:v>
                </c:pt>
                <c:pt idx="8">
                  <c:v>Dic. 2017</c:v>
                </c:pt>
                <c:pt idx="9">
                  <c:v>Dic. 2018</c:v>
                </c:pt>
                <c:pt idx="10">
                  <c:v>Ene.2019</c:v>
                </c:pt>
              </c:strCache>
            </c:strRef>
          </c:cat>
          <c:val>
            <c:numRef>
              <c:f>' III.4.2.Afil. SFSP Anual.'!$B$4:$B$14</c:f>
              <c:numCache>
                <c:formatCode>_(* #,##0_);_(* \(#,##0\);_(* "-"??_);_(@_)</c:formatCode>
                <c:ptCount val="11"/>
                <c:pt idx="0">
                  <c:v>21982</c:v>
                </c:pt>
                <c:pt idx="1">
                  <c:v>27354</c:v>
                </c:pt>
                <c:pt idx="2">
                  <c:v>29726</c:v>
                </c:pt>
                <c:pt idx="3">
                  <c:v>30703</c:v>
                </c:pt>
                <c:pt idx="4">
                  <c:v>27273</c:v>
                </c:pt>
                <c:pt idx="5">
                  <c:v>30370</c:v>
                </c:pt>
                <c:pt idx="6">
                  <c:v>30529</c:v>
                </c:pt>
                <c:pt idx="7">
                  <c:v>27409</c:v>
                </c:pt>
                <c:pt idx="8">
                  <c:v>26338</c:v>
                </c:pt>
                <c:pt idx="9">
                  <c:v>25266</c:v>
                </c:pt>
                <c:pt idx="10">
                  <c:v>25172</c:v>
                </c:pt>
              </c:numCache>
            </c:numRef>
          </c:val>
          <c:extLst>
            <c:ext xmlns:c16="http://schemas.microsoft.com/office/drawing/2014/chart" uri="{C3380CC4-5D6E-409C-BE32-E72D297353CC}">
              <c16:uniqueId val="{00000000-56E8-4CEA-8489-5E9EA5D574D4}"/>
            </c:ext>
          </c:extLst>
        </c:ser>
        <c:ser>
          <c:idx val="1"/>
          <c:order val="1"/>
          <c:tx>
            <c:strRef>
              <c:f>' III.4.2.Afil. SFSP Anual.'!$F$3</c:f>
              <c:strCache>
                <c:ptCount val="1"/>
                <c:pt idx="0">
                  <c:v>Pensionados (PN, FF.AA, Sector Salud) Res.207-2016 / Dec. 371-2016*</c:v>
                </c:pt>
              </c:strCache>
            </c:strRef>
          </c:tx>
          <c:spPr>
            <a:solidFill>
              <a:schemeClr val="accent3">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8-56E8-4CEA-8489-5E9EA5D574D4}"/>
                </c:ext>
              </c:extLst>
            </c:dLbl>
            <c:dLbl>
              <c:idx val="1"/>
              <c:delete val="1"/>
              <c:extLst>
                <c:ext xmlns:c15="http://schemas.microsoft.com/office/drawing/2012/chart" uri="{CE6537A1-D6FC-4f65-9D91-7224C49458BB}"/>
                <c:ext xmlns:c16="http://schemas.microsoft.com/office/drawing/2014/chart" uri="{C3380CC4-5D6E-409C-BE32-E72D297353CC}">
                  <c16:uniqueId val="{00000007-56E8-4CEA-8489-5E9EA5D574D4}"/>
                </c:ext>
              </c:extLst>
            </c:dLbl>
            <c:dLbl>
              <c:idx val="2"/>
              <c:delete val="1"/>
              <c:extLst>
                <c:ext xmlns:c15="http://schemas.microsoft.com/office/drawing/2012/chart" uri="{CE6537A1-D6FC-4f65-9D91-7224C49458BB}"/>
                <c:ext xmlns:c16="http://schemas.microsoft.com/office/drawing/2014/chart" uri="{C3380CC4-5D6E-409C-BE32-E72D297353CC}">
                  <c16:uniqueId val="{00000006-56E8-4CEA-8489-5E9EA5D574D4}"/>
                </c:ext>
              </c:extLst>
            </c:dLbl>
            <c:dLbl>
              <c:idx val="3"/>
              <c:delete val="1"/>
              <c:extLst>
                <c:ext xmlns:c15="http://schemas.microsoft.com/office/drawing/2012/chart" uri="{CE6537A1-D6FC-4f65-9D91-7224C49458BB}"/>
                <c:ext xmlns:c16="http://schemas.microsoft.com/office/drawing/2014/chart" uri="{C3380CC4-5D6E-409C-BE32-E72D297353CC}">
                  <c16:uniqueId val="{00000005-56E8-4CEA-8489-5E9EA5D574D4}"/>
                </c:ext>
              </c:extLst>
            </c:dLbl>
            <c:dLbl>
              <c:idx val="4"/>
              <c:delete val="1"/>
              <c:extLst>
                <c:ext xmlns:c15="http://schemas.microsoft.com/office/drawing/2012/chart" uri="{CE6537A1-D6FC-4f65-9D91-7224C49458BB}"/>
                <c:ext xmlns:c16="http://schemas.microsoft.com/office/drawing/2014/chart" uri="{C3380CC4-5D6E-409C-BE32-E72D297353CC}">
                  <c16:uniqueId val="{00000004-56E8-4CEA-8489-5E9EA5D574D4}"/>
                </c:ext>
              </c:extLst>
            </c:dLbl>
            <c:dLbl>
              <c:idx val="5"/>
              <c:delete val="1"/>
              <c:extLst>
                <c:ext xmlns:c15="http://schemas.microsoft.com/office/drawing/2012/chart" uri="{CE6537A1-D6FC-4f65-9D91-7224C49458BB}"/>
                <c:ext xmlns:c16="http://schemas.microsoft.com/office/drawing/2014/chart" uri="{C3380CC4-5D6E-409C-BE32-E72D297353CC}">
                  <c16:uniqueId val="{00000003-56E8-4CEA-8489-5E9EA5D574D4}"/>
                </c:ext>
              </c:extLst>
            </c:dLbl>
            <c:dLbl>
              <c:idx val="6"/>
              <c:delete val="1"/>
              <c:extLst>
                <c:ext xmlns:c15="http://schemas.microsoft.com/office/drawing/2012/chart" uri="{CE6537A1-D6FC-4f65-9D91-7224C49458BB}"/>
                <c:ext xmlns:c16="http://schemas.microsoft.com/office/drawing/2014/chart" uri="{C3380CC4-5D6E-409C-BE32-E72D297353CC}">
                  <c16:uniqueId val="{00000002-56E8-4CEA-8489-5E9EA5D574D4}"/>
                </c:ext>
              </c:extLst>
            </c:dLbl>
            <c:dLbl>
              <c:idx val="7"/>
              <c:layout>
                <c:manualLayout>
                  <c:x val="3.5153797170617571E-3"/>
                  <c:y val="5.821206456497176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4D3-40F7-BD54-E7A7CCFC143D}"/>
                </c:ext>
              </c:extLst>
            </c:dLbl>
            <c:spPr>
              <a:noFill/>
              <a:ln>
                <a:noFill/>
              </a:ln>
              <a:effectLst/>
            </c:spPr>
            <c:txPr>
              <a:bodyPr rot="0" spcFirstLastPara="1" vertOverflow="ellipsis" vert="horz" wrap="square" lIns="38100" tIns="19050" rIns="38100" bIns="19050" anchor="ctr" anchorCtr="1">
                <a:spAutoFit/>
              </a:bodyPr>
              <a:lstStyle/>
              <a:p>
                <a:pPr>
                  <a:defRPr sz="18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 III.4.2.Afil. SFSP Anual.'!$A$4:$A$14</c:f>
              <c:strCache>
                <c:ptCount val="11"/>
                <c:pt idx="0">
                  <c:v>Dic. 2009</c:v>
                </c:pt>
                <c:pt idx="1">
                  <c:v>Dic. 2010</c:v>
                </c:pt>
                <c:pt idx="2">
                  <c:v>Dic. 2011</c:v>
                </c:pt>
                <c:pt idx="3">
                  <c:v>Dic. 2012</c:v>
                </c:pt>
                <c:pt idx="4">
                  <c:v>Dic. 2013</c:v>
                </c:pt>
                <c:pt idx="5">
                  <c:v>Dic. 2014</c:v>
                </c:pt>
                <c:pt idx="6">
                  <c:v>Dic. 2015</c:v>
                </c:pt>
                <c:pt idx="7">
                  <c:v>Dic. 2016</c:v>
                </c:pt>
                <c:pt idx="8">
                  <c:v>Dic. 2017</c:v>
                </c:pt>
                <c:pt idx="9">
                  <c:v>Dic. 2018</c:v>
                </c:pt>
                <c:pt idx="10">
                  <c:v>Ene.2019</c:v>
                </c:pt>
              </c:strCache>
            </c:strRef>
          </c:cat>
          <c:val>
            <c:numRef>
              <c:f>' III.4.2.Afil. SFSP Anual.'!$F$4:$F$14</c:f>
              <c:numCache>
                <c:formatCode>_(* #,##0_);_(* \(#,##0\);_(* "-"??_);_(@_)</c:formatCode>
                <c:ptCount val="11"/>
                <c:pt idx="0">
                  <c:v>0</c:v>
                </c:pt>
                <c:pt idx="1">
                  <c:v>0</c:v>
                </c:pt>
                <c:pt idx="2">
                  <c:v>0</c:v>
                </c:pt>
                <c:pt idx="3">
                  <c:v>0</c:v>
                </c:pt>
                <c:pt idx="4">
                  <c:v>0</c:v>
                </c:pt>
                <c:pt idx="5">
                  <c:v>0</c:v>
                </c:pt>
                <c:pt idx="6">
                  <c:v>0</c:v>
                </c:pt>
                <c:pt idx="7">
                  <c:v>15499</c:v>
                </c:pt>
                <c:pt idx="8">
                  <c:v>47281</c:v>
                </c:pt>
                <c:pt idx="9">
                  <c:v>68629</c:v>
                </c:pt>
                <c:pt idx="10">
                  <c:v>0</c:v>
                </c:pt>
              </c:numCache>
            </c:numRef>
          </c:val>
          <c:extLst>
            <c:ext xmlns:c16="http://schemas.microsoft.com/office/drawing/2014/chart" uri="{C3380CC4-5D6E-409C-BE32-E72D297353CC}">
              <c16:uniqueId val="{00000001-56E8-4CEA-8489-5E9EA5D574D4}"/>
            </c:ext>
          </c:extLst>
        </c:ser>
        <c:dLbls>
          <c:showLegendKey val="0"/>
          <c:showVal val="0"/>
          <c:showCatName val="0"/>
          <c:showSerName val="0"/>
          <c:showPercent val="0"/>
          <c:showBubbleSize val="0"/>
        </c:dLbls>
        <c:gapWidth val="100"/>
        <c:overlap val="-24"/>
        <c:axId val="430615672"/>
        <c:axId val="430619280"/>
      </c:barChart>
      <c:catAx>
        <c:axId val="430615672"/>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crossAx val="430619280"/>
        <c:crosses val="autoZero"/>
        <c:auto val="1"/>
        <c:lblAlgn val="ctr"/>
        <c:lblOffset val="100"/>
        <c:noMultiLvlLbl val="0"/>
      </c:catAx>
      <c:valAx>
        <c:axId val="430619280"/>
        <c:scaling>
          <c:orientation val="minMax"/>
        </c:scaling>
        <c:delete val="0"/>
        <c:axPos val="l"/>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30615672"/>
        <c:crosses val="autoZero"/>
        <c:crossBetween val="between"/>
      </c:valAx>
      <c:spPr>
        <a:noFill/>
        <a:ln w="25400">
          <a:noFill/>
        </a:ln>
        <a:effectLst/>
      </c:spPr>
    </c:plotArea>
    <c:legend>
      <c:legendPos val="b"/>
      <c:layout>
        <c:manualLayout>
          <c:xMode val="edge"/>
          <c:yMode val="edge"/>
          <c:x val="9.9461302658554351E-2"/>
          <c:y val="2.1167037303849407E-2"/>
          <c:w val="0.77764157165576409"/>
          <c:h val="6.3784098218099688E-2"/>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2400"/>
            </a:pPr>
            <a:r>
              <a:rPr lang="es-DO" sz="2400"/>
              <a:t>Empresas Afiliadas Activas al SDSS, por Cantidad de Empleados Registrados en TSS</a:t>
            </a:r>
          </a:p>
        </c:rich>
      </c:tx>
      <c:layout>
        <c:manualLayout>
          <c:xMode val="edge"/>
          <c:yMode val="edge"/>
          <c:x val="0.19529675237762537"/>
          <c:y val="1.8957392242996501E-2"/>
        </c:manualLayout>
      </c:layout>
      <c:overlay val="0"/>
    </c:title>
    <c:autoTitleDeleted val="0"/>
    <c:plotArea>
      <c:layout>
        <c:manualLayout>
          <c:layoutTarget val="inner"/>
          <c:xMode val="edge"/>
          <c:yMode val="edge"/>
          <c:x val="5.9767007295299233E-2"/>
          <c:y val="0.15965060874932388"/>
          <c:w val="0.89656901835770997"/>
          <c:h val="0.67861240116552723"/>
        </c:manualLayout>
      </c:layout>
      <c:barChart>
        <c:barDir val="col"/>
        <c:grouping val="clustered"/>
        <c:varyColors val="0"/>
        <c:ser>
          <c:idx val="0"/>
          <c:order val="0"/>
          <c:tx>
            <c:strRef>
              <c:f>' II.4.Empr x No. de empl'!$B$4</c:f>
              <c:strCache>
                <c:ptCount val="1"/>
                <c:pt idx="0">
                  <c:v>Empresas por rango</c:v>
                </c:pt>
              </c:strCache>
            </c:strRef>
          </c:tx>
          <c:spPr>
            <a:solidFill>
              <a:srgbClr val="0070C0"/>
            </a:solidFill>
          </c:spPr>
          <c:invertIfNegative val="0"/>
          <c:dLbls>
            <c:dLbl>
              <c:idx val="0"/>
              <c:layout>
                <c:manualLayout>
                  <c:x val="0"/>
                  <c:y val="1.302869107562873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0AB-4A88-ADE0-243D057A7517}"/>
                </c:ext>
              </c:extLst>
            </c:dLbl>
            <c:dLbl>
              <c:idx val="1"/>
              <c:layout>
                <c:manualLayout>
                  <c:x val="0"/>
                  <c:y val="9.771518306721547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0AB-4A88-ADE0-243D057A7517}"/>
                </c:ext>
              </c:extLst>
            </c:dLbl>
            <c:dLbl>
              <c:idx val="2"/>
              <c:layout>
                <c:manualLayout>
                  <c:x val="0"/>
                  <c:y val="8.142931922268075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0AB-4A88-ADE0-243D057A7517}"/>
                </c:ext>
              </c:extLst>
            </c:dLbl>
            <c:dLbl>
              <c:idx val="3"/>
              <c:layout>
                <c:manualLayout>
                  <c:x val="4.1472131679820574E-17"/>
                  <c:y val="9.771518306721547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0AB-4A88-ADE0-243D057A7517}"/>
                </c:ext>
              </c:extLst>
            </c:dLbl>
            <c:dLbl>
              <c:idx val="4"/>
              <c:layout>
                <c:manualLayout>
                  <c:x val="0"/>
                  <c:y val="9.77151830672166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0AB-4A88-ADE0-243D057A7517}"/>
                </c:ext>
              </c:extLst>
            </c:dLbl>
            <c:dLbl>
              <c:idx val="5"/>
              <c:layout>
                <c:manualLayout>
                  <c:x val="0"/>
                  <c:y val="3.25717276890706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0AB-4A88-ADE0-243D057A7517}"/>
                </c:ext>
              </c:extLst>
            </c:dLbl>
            <c:dLbl>
              <c:idx val="6"/>
              <c:layout>
                <c:manualLayout>
                  <c:x val="8.2944263359641149E-17"/>
                  <c:y val="3.257172768907182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90AB-4A88-ADE0-243D057A7517}"/>
                </c:ext>
              </c:extLst>
            </c:dLbl>
            <c:spPr>
              <a:noFill/>
              <a:ln>
                <a:noFill/>
              </a:ln>
              <a:effectLst/>
            </c:spPr>
            <c:txPr>
              <a:bodyPr/>
              <a:lstStyle/>
              <a:p>
                <a:pPr>
                  <a:defRPr sz="20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empl'!$B$5:$B$13</c:f>
              <c:numCache>
                <c:formatCode>#,##0</c:formatCode>
                <c:ptCount val="9"/>
                <c:pt idx="0">
                  <c:v>50658</c:v>
                </c:pt>
                <c:pt idx="1">
                  <c:v>14952</c:v>
                </c:pt>
                <c:pt idx="2">
                  <c:v>9597</c:v>
                </c:pt>
                <c:pt idx="3">
                  <c:v>6270</c:v>
                </c:pt>
                <c:pt idx="4">
                  <c:v>2113</c:v>
                </c:pt>
                <c:pt idx="5">
                  <c:v>1857</c:v>
                </c:pt>
                <c:pt idx="6">
                  <c:v>277</c:v>
                </c:pt>
                <c:pt idx="7">
                  <c:v>229</c:v>
                </c:pt>
                <c:pt idx="8">
                  <c:v>11</c:v>
                </c:pt>
              </c:numCache>
            </c:numRef>
          </c:val>
          <c:extLst>
            <c:ext xmlns:c16="http://schemas.microsoft.com/office/drawing/2014/chart" uri="{C3380CC4-5D6E-409C-BE32-E72D297353CC}">
              <c16:uniqueId val="{00000007-90AB-4A88-ADE0-243D057A7517}"/>
            </c:ext>
          </c:extLst>
        </c:ser>
        <c:ser>
          <c:idx val="3"/>
          <c:order val="3"/>
          <c:tx>
            <c:strRef>
              <c:f>' II.4.Empr x No. de empl'!$D$4</c:f>
              <c:strCache>
                <c:ptCount val="1"/>
                <c:pt idx="0">
                  <c:v>Empleados por rango</c:v>
                </c:pt>
              </c:strCache>
            </c:strRef>
          </c:tx>
          <c:spPr>
            <a:solidFill>
              <a:schemeClr val="accent3">
                <a:lumMod val="50000"/>
              </a:schemeClr>
            </a:solidFill>
          </c:spPr>
          <c:invertIfNegative val="0"/>
          <c:dLbls>
            <c:dLbl>
              <c:idx val="1"/>
              <c:layout>
                <c:manualLayout>
                  <c:x val="-2.2610482920153684E-3"/>
                  <c:y val="1.31997049265265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90AB-4A88-ADE0-243D057A7517}"/>
                </c:ext>
              </c:extLst>
            </c:dLbl>
            <c:dLbl>
              <c:idx val="8"/>
              <c:layout>
                <c:manualLayout>
                  <c:x val="-3.7300781518924322E-3"/>
                  <c:y val="1.573676627791839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90AB-4A88-ADE0-243D057A7517}"/>
                </c:ext>
              </c:extLst>
            </c:dLbl>
            <c:spPr>
              <a:noFill/>
              <a:ln>
                <a:noFill/>
              </a:ln>
              <a:effectLst/>
            </c:spPr>
            <c:txPr>
              <a:bodyPr/>
              <a:lstStyle/>
              <a:p>
                <a:pPr>
                  <a:defRPr sz="2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empl'!$D$5:$D$13</c:f>
              <c:numCache>
                <c:formatCode>#,##0</c:formatCode>
                <c:ptCount val="9"/>
                <c:pt idx="0">
                  <c:v>127564</c:v>
                </c:pt>
                <c:pt idx="1">
                  <c:v>113197</c:v>
                </c:pt>
                <c:pt idx="2">
                  <c:v>138936</c:v>
                </c:pt>
                <c:pt idx="3">
                  <c:v>196141</c:v>
                </c:pt>
                <c:pt idx="4">
                  <c:v>147629</c:v>
                </c:pt>
                <c:pt idx="5">
                  <c:v>379797</c:v>
                </c:pt>
                <c:pt idx="6">
                  <c:v>195896</c:v>
                </c:pt>
                <c:pt idx="7">
                  <c:v>491862</c:v>
                </c:pt>
                <c:pt idx="8">
                  <c:v>397526</c:v>
                </c:pt>
              </c:numCache>
            </c:numRef>
          </c:val>
          <c:extLst>
            <c:ext xmlns:c16="http://schemas.microsoft.com/office/drawing/2014/chart" uri="{C3380CC4-5D6E-409C-BE32-E72D297353CC}">
              <c16:uniqueId val="{0000000C-90AB-4A88-ADE0-243D057A7517}"/>
            </c:ext>
          </c:extLst>
        </c:ser>
        <c:dLbls>
          <c:showLegendKey val="0"/>
          <c:showVal val="0"/>
          <c:showCatName val="0"/>
          <c:showSerName val="0"/>
          <c:showPercent val="0"/>
          <c:showBubbleSize val="0"/>
        </c:dLbls>
        <c:gapWidth val="11"/>
        <c:overlap val="56"/>
        <c:axId val="398354320"/>
        <c:axId val="398354712"/>
        <c:extLst>
          <c:ext xmlns:c15="http://schemas.microsoft.com/office/drawing/2012/chart" uri="{02D57815-91ED-43cb-92C2-25804820EDAC}">
            <c15:filteredBarSeries>
              <c15:ser>
                <c:idx val="1"/>
                <c:order val="1"/>
                <c:tx>
                  <c:strRef>
                    <c:extLst>
                      <c:ext uri="{02D57815-91ED-43cb-92C2-25804820EDAC}">
                        <c15:formulaRef>
                          <c15:sqref>' II.4.Empr x No. de empl'!#REF!</c15:sqref>
                        </c15:formulaRef>
                      </c:ext>
                    </c:extLst>
                    <c:strCache>
                      <c:ptCount val="1"/>
                      <c:pt idx="0">
                        <c:v>#REF!</c:v>
                      </c:pt>
                    </c:strCache>
                  </c:strRef>
                </c:tx>
                <c:invertIfNegative val="0"/>
                <c:dLbls>
                  <c:dLbl>
                    <c:idx val="9"/>
                    <c:layout>
                      <c:manualLayout>
                        <c:x val="-3.393213608407475E-3"/>
                        <c:y val="1.6285863844535914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8-90AB-4A88-ADE0-243D057A7517}"/>
                      </c:ext>
                    </c:extLst>
                  </c:dLbl>
                  <c:spPr>
                    <a:noFill/>
                    <a:ln>
                      <a:noFill/>
                    </a:ln>
                    <a:effectLst/>
                  </c:spPr>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 II.4.Empr x No. de empl'!$A$5:$A$13</c15:sqref>
                        </c15:formulaRef>
                      </c:ext>
                    </c:extLst>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extLst>
                      <c:ext uri="{02D57815-91ED-43cb-92C2-25804820EDAC}">
                        <c15:formulaRef>
                          <c15:sqref>' II.4.Empr x No. de empl'!#REF!</c15:sqref>
                        </c15:formulaRef>
                      </c:ext>
                    </c:extLst>
                    <c:numCache>
                      <c:formatCode>General</c:formatCode>
                      <c:ptCount val="1"/>
                      <c:pt idx="0">
                        <c:v>1</c:v>
                      </c:pt>
                    </c:numCache>
                  </c:numRef>
                </c:val>
                <c:extLst>
                  <c:ext xmlns:c16="http://schemas.microsoft.com/office/drawing/2014/chart" uri="{C3380CC4-5D6E-409C-BE32-E72D297353CC}">
                    <c16:uniqueId val="{00000009-90AB-4A88-ADE0-243D057A7517}"/>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 II.4.Empr x No. de empl'!#REF!</c15:sqref>
                        </c15:formulaRef>
                      </c:ext>
                    </c:extLst>
                    <c:strCache>
                      <c:ptCount val="1"/>
                      <c:pt idx="0">
                        <c:v>#REF!</c:v>
                      </c:pt>
                    </c:strCache>
                  </c:strRef>
                </c:tx>
                <c:invertIfNegative val="0"/>
                <c:dLbls>
                  <c:spPr>
                    <a:noFill/>
                    <a:ln>
                      <a:noFill/>
                    </a:ln>
                    <a:effectLst/>
                  </c:sp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0"/>
                    </c:ext>
                  </c:extLst>
                </c:dLbls>
                <c:cat>
                  <c:strRef>
                    <c:extLst xmlns:c15="http://schemas.microsoft.com/office/drawing/2012/chart">
                      <c:ext xmlns:c15="http://schemas.microsoft.com/office/drawing/2012/chart" uri="{02D57815-91ED-43cb-92C2-25804820EDAC}">
                        <c15:formulaRef>
                          <c15:sqref>' II.4.Empr x No. de empl'!$A$5:$A$13</c15:sqref>
                        </c15:formulaRef>
                      </c:ext>
                    </c:extLst>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extLst xmlns:c15="http://schemas.microsoft.com/office/drawing/2012/chart">
                      <c:ext xmlns:c15="http://schemas.microsoft.com/office/drawing/2012/chart" uri="{02D57815-91ED-43cb-92C2-25804820EDAC}">
                        <c15:formulaRef>
                          <c15:sqref>' II.4.Empr x No. de empl'!#REF!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D-90AB-4A88-ADE0-243D057A7517}"/>
                  </c:ext>
                </c:extLst>
              </c15:ser>
            </c15:filteredBarSeries>
          </c:ext>
        </c:extLst>
      </c:barChart>
      <c:lineChart>
        <c:grouping val="standard"/>
        <c:varyColors val="0"/>
        <c:ser>
          <c:idx val="2"/>
          <c:order val="2"/>
          <c:tx>
            <c:strRef>
              <c:f>' II.4.Empr x No. de empl'!$C$4</c:f>
              <c:strCache>
                <c:ptCount val="1"/>
                <c:pt idx="0">
                  <c:v>% Empresas por rango</c:v>
                </c:pt>
              </c:strCache>
            </c:strRef>
          </c:tx>
          <c:spPr>
            <a:ln w="41275">
              <a:solidFill>
                <a:schemeClr val="accent1"/>
              </a:solidFill>
              <a:prstDash val="sysDot"/>
            </a:ln>
          </c:spPr>
          <c:marker>
            <c:symbol val="circle"/>
            <c:size val="13"/>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ln>
            </c:spPr>
          </c:marker>
          <c:dLbls>
            <c:dLbl>
              <c:idx val="2"/>
              <c:layout>
                <c:manualLayout>
                  <c:x val="-2.89226057412467E-2"/>
                  <c:y val="3.100726952321820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90AB-4A88-ADE0-243D057A7517}"/>
                </c:ext>
              </c:extLst>
            </c:dLbl>
            <c:dLbl>
              <c:idx val="3"/>
              <c:layout>
                <c:manualLayout>
                  <c:x val="-1.1536984073733676E-2"/>
                  <c:y val="-2.839198728450555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90AB-4A88-ADE0-243D057A7517}"/>
                </c:ext>
              </c:extLst>
            </c:dLbl>
            <c:dLbl>
              <c:idx val="4"/>
              <c:layout>
                <c:manualLayout>
                  <c:x val="-1.4551715129754202E-2"/>
                  <c:y val="-3.49919047075859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90AB-4A88-ADE0-243D057A7517}"/>
                </c:ext>
              </c:extLst>
            </c:dLbl>
            <c:dLbl>
              <c:idx val="5"/>
              <c:layout>
                <c:manualLayout>
                  <c:x val="-1.4551715129754202E-2"/>
                  <c:y val="-3.499190470758610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90AB-4A88-ADE0-243D057A7517}"/>
                </c:ext>
              </c:extLst>
            </c:dLbl>
            <c:dLbl>
              <c:idx val="6"/>
              <c:layout>
                <c:manualLayout>
                  <c:x val="-1.2290666837738808E-2"/>
                  <c:y val="-3.169194599604588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90AB-4A88-ADE0-243D057A7517}"/>
                </c:ext>
              </c:extLst>
            </c:dLbl>
            <c:dLbl>
              <c:idx val="7"/>
              <c:layout>
                <c:manualLayout>
                  <c:x val="-1.2290666837738917E-2"/>
                  <c:y val="-3.49919047075859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90AB-4A88-ADE0-243D057A7517}"/>
                </c:ext>
              </c:extLst>
            </c:dLbl>
            <c:dLbl>
              <c:idx val="8"/>
              <c:layout>
                <c:manualLayout>
                  <c:x val="-1.5337503592603852E-2"/>
                  <c:y val="-3.591173571851923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90AB-4A88-ADE0-243D057A7517}"/>
                </c:ext>
              </c:extLst>
            </c:dLbl>
            <c:spPr>
              <a:noFill/>
              <a:ln>
                <a:noFill/>
              </a:ln>
              <a:effectLst/>
            </c:spPr>
            <c:txPr>
              <a:bodyPr/>
              <a:lstStyle/>
              <a:p>
                <a:pPr>
                  <a:defRPr sz="2000" b="1"/>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empl'!$C$5:$C$13</c:f>
              <c:numCache>
                <c:formatCode>0.0%</c:formatCode>
                <c:ptCount val="9"/>
                <c:pt idx="0">
                  <c:v>0.58929319249918566</c:v>
                </c:pt>
                <c:pt idx="1">
                  <c:v>0.17393327439393233</c:v>
                </c:pt>
                <c:pt idx="2">
                  <c:v>0.11163975617700432</c:v>
                </c:pt>
                <c:pt idx="3">
                  <c:v>7.2937508724582378E-2</c:v>
                </c:pt>
                <c:pt idx="4">
                  <c:v>2.4580056767949374E-2</c:v>
                </c:pt>
                <c:pt idx="5">
                  <c:v>2.1602065981108372E-2</c:v>
                </c:pt>
                <c:pt idx="6">
                  <c:v>3.2222790935740541E-3</c:v>
                </c:pt>
                <c:pt idx="7">
                  <c:v>2.6639058210413662E-3</c:v>
                </c:pt>
                <c:pt idx="8">
                  <c:v>1.2796054162207435E-4</c:v>
                </c:pt>
              </c:numCache>
            </c:numRef>
          </c:val>
          <c:smooth val="0"/>
          <c:extLst>
            <c:ext xmlns:c16="http://schemas.microsoft.com/office/drawing/2014/chart" uri="{C3380CC4-5D6E-409C-BE32-E72D297353CC}">
              <c16:uniqueId val="{00000015-90AB-4A88-ADE0-243D057A7517}"/>
            </c:ext>
          </c:extLst>
        </c:ser>
        <c:dLbls>
          <c:showLegendKey val="0"/>
          <c:showVal val="0"/>
          <c:showCatName val="0"/>
          <c:showSerName val="0"/>
          <c:showPercent val="0"/>
          <c:showBubbleSize val="0"/>
        </c:dLbls>
        <c:marker val="1"/>
        <c:smooth val="0"/>
        <c:axId val="401188768"/>
        <c:axId val="395772072"/>
      </c:lineChart>
      <c:catAx>
        <c:axId val="398354320"/>
        <c:scaling>
          <c:orientation val="minMax"/>
        </c:scaling>
        <c:delete val="0"/>
        <c:axPos val="b"/>
        <c:numFmt formatCode="General" sourceLinked="0"/>
        <c:majorTickMark val="none"/>
        <c:minorTickMark val="none"/>
        <c:tickLblPos val="nextTo"/>
        <c:txPr>
          <a:bodyPr rot="-2700000" vert="horz"/>
          <a:lstStyle/>
          <a:p>
            <a:pPr>
              <a:defRPr sz="1800"/>
            </a:pPr>
            <a:endParaRPr lang="en-US"/>
          </a:p>
        </c:txPr>
        <c:crossAx val="398354712"/>
        <c:crosses val="autoZero"/>
        <c:auto val="1"/>
        <c:lblAlgn val="ctr"/>
        <c:lblOffset val="100"/>
        <c:noMultiLvlLbl val="0"/>
      </c:catAx>
      <c:valAx>
        <c:axId val="398354712"/>
        <c:scaling>
          <c:orientation val="minMax"/>
        </c:scaling>
        <c:delete val="0"/>
        <c:axPos val="l"/>
        <c:numFmt formatCode="#,##0" sourceLinked="1"/>
        <c:majorTickMark val="none"/>
        <c:minorTickMark val="none"/>
        <c:tickLblPos val="nextTo"/>
        <c:crossAx val="398354320"/>
        <c:crosses val="autoZero"/>
        <c:crossBetween val="between"/>
      </c:valAx>
      <c:valAx>
        <c:axId val="395772072"/>
        <c:scaling>
          <c:orientation val="minMax"/>
        </c:scaling>
        <c:delete val="0"/>
        <c:axPos val="r"/>
        <c:numFmt formatCode="0.0%" sourceLinked="1"/>
        <c:majorTickMark val="out"/>
        <c:minorTickMark val="none"/>
        <c:tickLblPos val="nextTo"/>
        <c:txPr>
          <a:bodyPr/>
          <a:lstStyle/>
          <a:p>
            <a:pPr>
              <a:defRPr>
                <a:solidFill>
                  <a:schemeClr val="bg1"/>
                </a:solidFill>
              </a:defRPr>
            </a:pPr>
            <a:endParaRPr lang="en-US"/>
          </a:p>
        </c:txPr>
        <c:crossAx val="401188768"/>
        <c:crosses val="max"/>
        <c:crossBetween val="between"/>
      </c:valAx>
      <c:catAx>
        <c:axId val="401188768"/>
        <c:scaling>
          <c:orientation val="minMax"/>
        </c:scaling>
        <c:delete val="1"/>
        <c:axPos val="b"/>
        <c:numFmt formatCode="General" sourceLinked="1"/>
        <c:majorTickMark val="out"/>
        <c:minorTickMark val="none"/>
        <c:tickLblPos val="nextTo"/>
        <c:crossAx val="395772072"/>
        <c:crosses val="autoZero"/>
        <c:auto val="1"/>
        <c:lblAlgn val="ctr"/>
        <c:lblOffset val="100"/>
        <c:noMultiLvlLbl val="0"/>
      </c:catAx>
    </c:plotArea>
    <c:legend>
      <c:legendPos val="t"/>
      <c:layout>
        <c:manualLayout>
          <c:xMode val="edge"/>
          <c:yMode val="edge"/>
          <c:x val="0.18112948571234944"/>
          <c:y val="5.6650132022686872E-2"/>
          <c:w val="0.62480104687033844"/>
          <c:h val="3.9167644776077488E-2"/>
        </c:manualLayout>
      </c:layout>
      <c:overlay val="0"/>
      <c:txPr>
        <a:bodyPr/>
        <a:lstStyle/>
        <a:p>
          <a:pPr>
            <a:defRPr sz="20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Afiliación Mensual de Pensionados al SFS</a:t>
            </a:r>
          </a:p>
        </c:rich>
      </c:tx>
      <c:layout>
        <c:manualLayout>
          <c:xMode val="edge"/>
          <c:yMode val="edge"/>
          <c:x val="0.35321390440573591"/>
          <c:y val="1.8659542856883097E-2"/>
        </c:manualLayout>
      </c:layout>
      <c:overlay val="0"/>
    </c:title>
    <c:autoTitleDeleted val="0"/>
    <c:plotArea>
      <c:layout>
        <c:manualLayout>
          <c:layoutTarget val="inner"/>
          <c:xMode val="edge"/>
          <c:yMode val="edge"/>
          <c:x val="2.9189464401160568E-2"/>
          <c:y val="0.13417041005773295"/>
          <c:w val="0.95034839735942112"/>
          <c:h val="0.7198062057970025"/>
        </c:manualLayout>
      </c:layout>
      <c:barChart>
        <c:barDir val="col"/>
        <c:grouping val="clustered"/>
        <c:varyColors val="0"/>
        <c:ser>
          <c:idx val="0"/>
          <c:order val="0"/>
          <c:tx>
            <c:strRef>
              <c:f>' III.4.3.Afil. SFSP Mensual'!$B$3</c:f>
              <c:strCache>
                <c:ptCount val="1"/>
                <c:pt idx="0">
                  <c:v>Pensionados RET  
Ley 1896-379 </c:v>
                </c:pt>
              </c:strCache>
            </c:strRef>
          </c:tx>
          <c:invertIfNegative val="0"/>
          <c:dLbls>
            <c:dLbl>
              <c:idx val="0"/>
              <c:layout>
                <c:manualLayout>
                  <c:x val="0"/>
                  <c:y val="0.1138768104792750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0B0-4F48-8AB4-6F7797AF99A1}"/>
                </c:ext>
              </c:extLst>
            </c:dLbl>
            <c:dLbl>
              <c:idx val="1"/>
              <c:layout>
                <c:manualLayout>
                  <c:x val="0"/>
                  <c:y val="0.1164649198083494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0B0-4F48-8AB4-6F7797AF99A1}"/>
                </c:ext>
              </c:extLst>
            </c:dLbl>
            <c:dLbl>
              <c:idx val="2"/>
              <c:layout>
                <c:manualLayout>
                  <c:x val="0"/>
                  <c:y val="0.1164649198083495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0B0-4F48-8AB4-6F7797AF99A1}"/>
                </c:ext>
              </c:extLst>
            </c:dLbl>
            <c:dLbl>
              <c:idx val="3"/>
              <c:layout>
                <c:manualLayout>
                  <c:x val="0"/>
                  <c:y val="0.1242292477955727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0B0-4F48-8AB4-6F7797AF99A1}"/>
                </c:ext>
              </c:extLst>
            </c:dLbl>
            <c:dLbl>
              <c:idx val="4"/>
              <c:layout>
                <c:manualLayout>
                  <c:x val="-1.1310712028024916E-3"/>
                  <c:y val="0.1190530291374239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0B0-4F48-8AB4-6F7797AF99A1}"/>
                </c:ext>
              </c:extLst>
            </c:dLbl>
            <c:dLbl>
              <c:idx val="5"/>
              <c:layout>
                <c:manualLayout>
                  <c:x val="0"/>
                  <c:y val="0.1423460130990938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0B0-4F48-8AB4-6F7797AF99A1}"/>
                </c:ext>
              </c:extLst>
            </c:dLbl>
            <c:dLbl>
              <c:idx val="6"/>
              <c:layout>
                <c:manualLayout>
                  <c:x val="0"/>
                  <c:y val="0.1242292477955727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0B0-4F48-8AB4-6F7797AF99A1}"/>
                </c:ext>
              </c:extLst>
            </c:dLbl>
            <c:dLbl>
              <c:idx val="7"/>
              <c:layout>
                <c:manualLayout>
                  <c:x val="0"/>
                  <c:y val="0.1216411384664983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E0B0-4F48-8AB4-6F7797AF99A1}"/>
                </c:ext>
              </c:extLst>
            </c:dLbl>
            <c:dLbl>
              <c:idx val="8"/>
              <c:layout>
                <c:manualLayout>
                  <c:x val="8.2944263359641149E-17"/>
                  <c:y val="0.1371697944409449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E0B0-4F48-8AB4-6F7797AF99A1}"/>
                </c:ext>
              </c:extLst>
            </c:dLbl>
            <c:dLbl>
              <c:idx val="9"/>
              <c:layout>
                <c:manualLayout>
                  <c:x val="0"/>
                  <c:y val="0.1216411384664983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E0B0-4F48-8AB4-6F7797AF99A1}"/>
                </c:ext>
              </c:extLst>
            </c:dLbl>
            <c:dLbl>
              <c:idx val="10"/>
              <c:layout>
                <c:manualLayout>
                  <c:x val="1.1310712028024916E-3"/>
                  <c:y val="0.1319935757827960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E0B0-4F48-8AB4-6F7797AF99A1}"/>
                </c:ext>
              </c:extLst>
            </c:dLbl>
            <c:dLbl>
              <c:idx val="11"/>
              <c:layout>
                <c:manualLayout>
                  <c:x val="1.1310712028024916E-3"/>
                  <c:y val="0.1242292477955727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E0B0-4F48-8AB4-6F7797AF99A1}"/>
                </c:ext>
              </c:extLst>
            </c:dLbl>
            <c:dLbl>
              <c:idx val="12"/>
              <c:layout>
                <c:manualLayout>
                  <c:x val="0"/>
                  <c:y val="0.1242292477955727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E0B0-4F48-8AB4-6F7797AF99A1}"/>
                </c:ext>
              </c:extLst>
            </c:dLbl>
            <c:spPr>
              <a:noFill/>
              <a:ln>
                <a:noFill/>
              </a:ln>
              <a:effectLst/>
            </c:spPr>
            <c:txPr>
              <a:bodyPr rot="-5400000" vert="horz"/>
              <a:lstStyle/>
              <a:p>
                <a:pPr>
                  <a:defRPr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III.4.3.Afil. SFSP Mensual'!$A$4:$A$16</c:f>
              <c:strCache>
                <c:ptCount val="13"/>
                <c:pt idx="0">
                  <c:v>Ene.18</c:v>
                </c:pt>
                <c:pt idx="1">
                  <c:v>Feb.18</c:v>
                </c:pt>
                <c:pt idx="2">
                  <c:v>Mar.18</c:v>
                </c:pt>
                <c:pt idx="3">
                  <c:v>Abr.18</c:v>
                </c:pt>
                <c:pt idx="4">
                  <c:v>May.18</c:v>
                </c:pt>
                <c:pt idx="5">
                  <c:v>Jun.18</c:v>
                </c:pt>
                <c:pt idx="6">
                  <c:v>Jul.18</c:v>
                </c:pt>
                <c:pt idx="7">
                  <c:v>Ago.18</c:v>
                </c:pt>
                <c:pt idx="8">
                  <c:v>Sep.18</c:v>
                </c:pt>
                <c:pt idx="9">
                  <c:v>Oct.18</c:v>
                </c:pt>
                <c:pt idx="10">
                  <c:v>Nov.18</c:v>
                </c:pt>
                <c:pt idx="11">
                  <c:v>Dic.18</c:v>
                </c:pt>
                <c:pt idx="12">
                  <c:v>Ene.19</c:v>
                </c:pt>
              </c:strCache>
            </c:strRef>
          </c:cat>
          <c:val>
            <c:numRef>
              <c:f>' III.4.3.Afil. SFSP Mensual'!$B$4:$B$16</c:f>
              <c:numCache>
                <c:formatCode>_(* #,##0_);_(* \(#,##0\);_(* "-"??_);_(@_)</c:formatCode>
                <c:ptCount val="13"/>
                <c:pt idx="0">
                  <c:v>26280</c:v>
                </c:pt>
                <c:pt idx="1">
                  <c:v>25962</c:v>
                </c:pt>
                <c:pt idx="2">
                  <c:v>25888</c:v>
                </c:pt>
                <c:pt idx="3">
                  <c:v>25827</c:v>
                </c:pt>
                <c:pt idx="4">
                  <c:v>25830</c:v>
                </c:pt>
                <c:pt idx="5">
                  <c:v>25636</c:v>
                </c:pt>
                <c:pt idx="6">
                  <c:v>25622</c:v>
                </c:pt>
                <c:pt idx="7">
                  <c:v>25643</c:v>
                </c:pt>
                <c:pt idx="8">
                  <c:v>25394</c:v>
                </c:pt>
                <c:pt idx="9">
                  <c:v>25305</c:v>
                </c:pt>
                <c:pt idx="10">
                  <c:v>25256</c:v>
                </c:pt>
                <c:pt idx="11">
                  <c:v>25266</c:v>
                </c:pt>
                <c:pt idx="12">
                  <c:v>25172</c:v>
                </c:pt>
              </c:numCache>
            </c:numRef>
          </c:val>
          <c:extLst>
            <c:ext xmlns:c16="http://schemas.microsoft.com/office/drawing/2014/chart" uri="{C3380CC4-5D6E-409C-BE32-E72D297353CC}">
              <c16:uniqueId val="{0000000D-E0B0-4F48-8AB4-6F7797AF99A1}"/>
            </c:ext>
          </c:extLst>
        </c:ser>
        <c:ser>
          <c:idx val="1"/>
          <c:order val="1"/>
          <c:tx>
            <c:strRef>
              <c:f>' III.4.3.Afil. SFSP Mensual'!$C$3</c:f>
              <c:strCache>
                <c:ptCount val="1"/>
                <c:pt idx="0">
                  <c:v>Afiliación  ARS Salud Segura </c:v>
                </c:pt>
              </c:strCache>
            </c:strRef>
          </c:tx>
          <c:spPr>
            <a:solidFill>
              <a:schemeClr val="accent3">
                <a:lumMod val="75000"/>
              </a:schemeClr>
            </a:solidFill>
          </c:spPr>
          <c:invertIfNegative val="0"/>
          <c:dLbls>
            <c:dLbl>
              <c:idx val="0"/>
              <c:layout>
                <c:manualLayout>
                  <c:x val="0"/>
                  <c:y val="0.1164649198083494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E0B0-4F48-8AB4-6F7797AF99A1}"/>
                </c:ext>
              </c:extLst>
            </c:dLbl>
            <c:dLbl>
              <c:idx val="1"/>
              <c:layout>
                <c:manualLayout>
                  <c:x val="0"/>
                  <c:y val="0.1112887011502006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E0B0-4F48-8AB4-6F7797AF99A1}"/>
                </c:ext>
              </c:extLst>
            </c:dLbl>
            <c:dLbl>
              <c:idx val="2"/>
              <c:layout>
                <c:manualLayout>
                  <c:x val="-8.9060724630117455E-8"/>
                  <c:y val="0.1138768104792750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E0B0-4F48-8AB4-6F7797AF99A1}"/>
                </c:ext>
              </c:extLst>
            </c:dLbl>
            <c:dLbl>
              <c:idx val="3"/>
              <c:layout>
                <c:manualLayout>
                  <c:x val="0"/>
                  <c:y val="0.1164649198083494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E0B0-4F48-8AB4-6F7797AF99A1}"/>
                </c:ext>
              </c:extLst>
            </c:dLbl>
            <c:dLbl>
              <c:idx val="4"/>
              <c:layout>
                <c:manualLayout>
                  <c:x val="0"/>
                  <c:y val="0.1242292477955727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E0B0-4F48-8AB4-6F7797AF99A1}"/>
                </c:ext>
              </c:extLst>
            </c:dLbl>
            <c:dLbl>
              <c:idx val="5"/>
              <c:layout>
                <c:manualLayout>
                  <c:x val="0"/>
                  <c:y val="0.1216411384664983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E0B0-4F48-8AB4-6F7797AF99A1}"/>
                </c:ext>
              </c:extLst>
            </c:dLbl>
            <c:dLbl>
              <c:idx val="6"/>
              <c:layout>
                <c:manualLayout>
                  <c:x val="1.1310712028024916E-3"/>
                  <c:y val="0.1138768104792750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E0B0-4F48-8AB4-6F7797AF99A1}"/>
                </c:ext>
              </c:extLst>
            </c:dLbl>
            <c:dLbl>
              <c:idx val="7"/>
              <c:layout>
                <c:manualLayout>
                  <c:x val="-1.1310712028024916E-3"/>
                  <c:y val="0.1190530291374239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E0B0-4F48-8AB4-6F7797AF99A1}"/>
                </c:ext>
              </c:extLst>
            </c:dLbl>
            <c:dLbl>
              <c:idx val="8"/>
              <c:layout>
                <c:manualLayout>
                  <c:x val="0"/>
                  <c:y val="0.1164649198083494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E0B0-4F48-8AB4-6F7797AF99A1}"/>
                </c:ext>
              </c:extLst>
            </c:dLbl>
            <c:dLbl>
              <c:idx val="9"/>
              <c:layout>
                <c:manualLayout>
                  <c:x val="0"/>
                  <c:y val="0.1242292477955727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E0B0-4F48-8AB4-6F7797AF99A1}"/>
                </c:ext>
              </c:extLst>
            </c:dLbl>
            <c:dLbl>
              <c:idx val="10"/>
              <c:layout>
                <c:manualLayout>
                  <c:x val="0"/>
                  <c:y val="0.1164649198083494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E0B0-4F48-8AB4-6F7797AF99A1}"/>
                </c:ext>
              </c:extLst>
            </c:dLbl>
            <c:dLbl>
              <c:idx val="11"/>
              <c:layout>
                <c:manualLayout>
                  <c:x val="0"/>
                  <c:y val="0.1294054664537216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E0B0-4F48-8AB4-6F7797AF99A1}"/>
                </c:ext>
              </c:extLst>
            </c:dLbl>
            <c:dLbl>
              <c:idx val="12"/>
              <c:layout>
                <c:manualLayout>
                  <c:x val="0"/>
                  <c:y val="0.1268173571246472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E0B0-4F48-8AB4-6F7797AF99A1}"/>
                </c:ext>
              </c:extLst>
            </c:dLbl>
            <c:spPr>
              <a:noFill/>
              <a:ln>
                <a:noFill/>
              </a:ln>
              <a:effectLst/>
            </c:spPr>
            <c:txPr>
              <a:bodyPr rot="-5400000" vert="horz"/>
              <a:lstStyle/>
              <a:p>
                <a:pPr>
                  <a:defRPr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III.4.3.Afil. SFSP Mensual'!$A$4:$A$16</c:f>
              <c:strCache>
                <c:ptCount val="13"/>
                <c:pt idx="0">
                  <c:v>Ene.18</c:v>
                </c:pt>
                <c:pt idx="1">
                  <c:v>Feb.18</c:v>
                </c:pt>
                <c:pt idx="2">
                  <c:v>Mar.18</c:v>
                </c:pt>
                <c:pt idx="3">
                  <c:v>Abr.18</c:v>
                </c:pt>
                <c:pt idx="4">
                  <c:v>May.18</c:v>
                </c:pt>
                <c:pt idx="5">
                  <c:v>Jun.18</c:v>
                </c:pt>
                <c:pt idx="6">
                  <c:v>Jul.18</c:v>
                </c:pt>
                <c:pt idx="7">
                  <c:v>Ago.18</c:v>
                </c:pt>
                <c:pt idx="8">
                  <c:v>Sep.18</c:v>
                </c:pt>
                <c:pt idx="9">
                  <c:v>Oct.18</c:v>
                </c:pt>
                <c:pt idx="10">
                  <c:v>Nov.18</c:v>
                </c:pt>
                <c:pt idx="11">
                  <c:v>Dic.18</c:v>
                </c:pt>
                <c:pt idx="12">
                  <c:v>Ene.19</c:v>
                </c:pt>
              </c:strCache>
            </c:strRef>
          </c:cat>
          <c:val>
            <c:numRef>
              <c:f>' III.4.3.Afil. SFSP Mensual'!$C$4:$C$16</c:f>
              <c:numCache>
                <c:formatCode>_(* #,##0_);_(* \(#,##0\);_(* "-"??_);_(@_)</c:formatCode>
                <c:ptCount val="13"/>
                <c:pt idx="0">
                  <c:v>12309</c:v>
                </c:pt>
                <c:pt idx="1">
                  <c:v>12109</c:v>
                </c:pt>
                <c:pt idx="2">
                  <c:v>12056</c:v>
                </c:pt>
                <c:pt idx="3">
                  <c:v>11980</c:v>
                </c:pt>
                <c:pt idx="4">
                  <c:v>11975</c:v>
                </c:pt>
                <c:pt idx="5">
                  <c:v>11846</c:v>
                </c:pt>
                <c:pt idx="6">
                  <c:v>11825</c:v>
                </c:pt>
                <c:pt idx="7">
                  <c:v>11836</c:v>
                </c:pt>
                <c:pt idx="8">
                  <c:v>11682</c:v>
                </c:pt>
                <c:pt idx="9">
                  <c:v>11591</c:v>
                </c:pt>
                <c:pt idx="10">
                  <c:v>11539</c:v>
                </c:pt>
                <c:pt idx="11">
                  <c:v>11532</c:v>
                </c:pt>
                <c:pt idx="12">
                  <c:v>11471</c:v>
                </c:pt>
              </c:numCache>
            </c:numRef>
          </c:val>
          <c:extLst>
            <c:ext xmlns:c16="http://schemas.microsoft.com/office/drawing/2014/chart" uri="{C3380CC4-5D6E-409C-BE32-E72D297353CC}">
              <c16:uniqueId val="{0000001B-E0B0-4F48-8AB4-6F7797AF99A1}"/>
            </c:ext>
          </c:extLst>
        </c:ser>
        <c:ser>
          <c:idx val="2"/>
          <c:order val="2"/>
          <c:tx>
            <c:strRef>
              <c:f>' III.4.3.Afil. SFSP Mensual'!$D$3</c:f>
              <c:strCache>
                <c:ptCount val="1"/>
                <c:pt idx="0">
                  <c:v>Afiliación ARS SENASA </c:v>
                </c:pt>
              </c:strCache>
            </c:strRef>
          </c:tx>
          <c:invertIfNegative val="0"/>
          <c:dLbls>
            <c:dLbl>
              <c:idx val="0"/>
              <c:layout>
                <c:manualLayout>
                  <c:x val="0"/>
                  <c:y val="0.1242292477955727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E0B0-4F48-8AB4-6F7797AF99A1}"/>
                </c:ext>
              </c:extLst>
            </c:dLbl>
            <c:dLbl>
              <c:idx val="1"/>
              <c:layout>
                <c:manualLayout>
                  <c:x val="0"/>
                  <c:y val="0.1216409346783622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E0B0-4F48-8AB4-6F7797AF99A1}"/>
                </c:ext>
              </c:extLst>
            </c:dLbl>
            <c:dLbl>
              <c:idx val="2"/>
              <c:layout>
                <c:manualLayout>
                  <c:x val="0"/>
                  <c:y val="0.1242292477955727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E0B0-4F48-8AB4-6F7797AF99A1}"/>
                </c:ext>
              </c:extLst>
            </c:dLbl>
            <c:dLbl>
              <c:idx val="3"/>
              <c:layout>
                <c:manualLayout>
                  <c:x val="-1.1310712028024916E-3"/>
                  <c:y val="0.1190530291374239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E0B0-4F48-8AB4-6F7797AF99A1}"/>
                </c:ext>
              </c:extLst>
            </c:dLbl>
            <c:dLbl>
              <c:idx val="4"/>
              <c:layout>
                <c:manualLayout>
                  <c:x val="0"/>
                  <c:y val="0.1242292477955727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E0B0-4F48-8AB4-6F7797AF99A1}"/>
                </c:ext>
              </c:extLst>
            </c:dLbl>
            <c:dLbl>
              <c:idx val="5"/>
              <c:layout>
                <c:manualLayout>
                  <c:x val="0"/>
                  <c:y val="0.1190528253492877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E0B0-4F48-8AB4-6F7797AF99A1}"/>
                </c:ext>
              </c:extLst>
            </c:dLbl>
            <c:dLbl>
              <c:idx val="6"/>
              <c:layout>
                <c:manualLayout>
                  <c:x val="0"/>
                  <c:y val="0.1164649198083494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E0B0-4F48-8AB4-6F7797AF99A1}"/>
                </c:ext>
              </c:extLst>
            </c:dLbl>
            <c:dLbl>
              <c:idx val="7"/>
              <c:layout>
                <c:manualLayout>
                  <c:x val="0"/>
                  <c:y val="0.1294054664537216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E0B0-4F48-8AB4-6F7797AF99A1}"/>
                </c:ext>
              </c:extLst>
            </c:dLbl>
            <c:dLbl>
              <c:idx val="8"/>
              <c:layout>
                <c:manualLayout>
                  <c:x val="8.2944263359641149E-17"/>
                  <c:y val="0.1216411384664983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E0B0-4F48-8AB4-6F7797AF99A1}"/>
                </c:ext>
              </c:extLst>
            </c:dLbl>
            <c:dLbl>
              <c:idx val="9"/>
              <c:layout>
                <c:manualLayout>
                  <c:x val="-1.1311602635270387E-3"/>
                  <c:y val="0.1268171533365110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E0B0-4F48-8AB4-6F7797AF99A1}"/>
                </c:ext>
              </c:extLst>
            </c:dLbl>
            <c:dLbl>
              <c:idx val="10"/>
              <c:layout>
                <c:manualLayout>
                  <c:x val="0"/>
                  <c:y val="0.1242290440074366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E0B0-4F48-8AB4-6F7797AF99A1}"/>
                </c:ext>
              </c:extLst>
            </c:dLbl>
            <c:dLbl>
              <c:idx val="11"/>
              <c:layout>
                <c:manualLayout>
                  <c:x val="0"/>
                  <c:y val="0.1242292477955727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7-E0B0-4F48-8AB4-6F7797AF99A1}"/>
                </c:ext>
              </c:extLst>
            </c:dLbl>
            <c:dLbl>
              <c:idx val="12"/>
              <c:layout>
                <c:manualLayout>
                  <c:x val="0"/>
                  <c:y val="0.1319935757827960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8-E0B0-4F48-8AB4-6F7797AF99A1}"/>
                </c:ext>
              </c:extLst>
            </c:dLbl>
            <c:spPr>
              <a:noFill/>
              <a:ln>
                <a:noFill/>
              </a:ln>
              <a:effectLst/>
            </c:spPr>
            <c:txPr>
              <a:bodyPr rot="-5400000" vert="horz"/>
              <a:lstStyle/>
              <a:p>
                <a:pPr>
                  <a:defRPr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III.4.3.Afil. SFSP Mensual'!$A$4:$A$16</c:f>
              <c:strCache>
                <c:ptCount val="13"/>
                <c:pt idx="0">
                  <c:v>Ene.18</c:v>
                </c:pt>
                <c:pt idx="1">
                  <c:v>Feb.18</c:v>
                </c:pt>
                <c:pt idx="2">
                  <c:v>Mar.18</c:v>
                </c:pt>
                <c:pt idx="3">
                  <c:v>Abr.18</c:v>
                </c:pt>
                <c:pt idx="4">
                  <c:v>May.18</c:v>
                </c:pt>
                <c:pt idx="5">
                  <c:v>Jun.18</c:v>
                </c:pt>
                <c:pt idx="6">
                  <c:v>Jul.18</c:v>
                </c:pt>
                <c:pt idx="7">
                  <c:v>Ago.18</c:v>
                </c:pt>
                <c:pt idx="8">
                  <c:v>Sep.18</c:v>
                </c:pt>
                <c:pt idx="9">
                  <c:v>Oct.18</c:v>
                </c:pt>
                <c:pt idx="10">
                  <c:v>Nov.18</c:v>
                </c:pt>
                <c:pt idx="11">
                  <c:v>Dic.18</c:v>
                </c:pt>
                <c:pt idx="12">
                  <c:v>Ene.19</c:v>
                </c:pt>
              </c:strCache>
            </c:strRef>
          </c:cat>
          <c:val>
            <c:numRef>
              <c:f>' III.4.3.Afil. SFSP Mensual'!$D$4:$D$16</c:f>
              <c:numCache>
                <c:formatCode>_(* #,##0_);_(* \(#,##0\);_(* "-"??_);_(@_)</c:formatCode>
                <c:ptCount val="13"/>
                <c:pt idx="0">
                  <c:v>9163</c:v>
                </c:pt>
                <c:pt idx="1">
                  <c:v>9067</c:v>
                </c:pt>
                <c:pt idx="2">
                  <c:v>9049</c:v>
                </c:pt>
                <c:pt idx="3">
                  <c:v>9025</c:v>
                </c:pt>
                <c:pt idx="4">
                  <c:v>9027</c:v>
                </c:pt>
                <c:pt idx="5">
                  <c:v>8985</c:v>
                </c:pt>
                <c:pt idx="6">
                  <c:v>8961</c:v>
                </c:pt>
                <c:pt idx="7">
                  <c:v>8968</c:v>
                </c:pt>
                <c:pt idx="8">
                  <c:v>8906</c:v>
                </c:pt>
                <c:pt idx="9">
                  <c:v>8885</c:v>
                </c:pt>
                <c:pt idx="10">
                  <c:v>8874</c:v>
                </c:pt>
                <c:pt idx="11">
                  <c:v>8879</c:v>
                </c:pt>
                <c:pt idx="12">
                  <c:v>8849</c:v>
                </c:pt>
              </c:numCache>
            </c:numRef>
          </c:val>
          <c:extLst>
            <c:ext xmlns:c16="http://schemas.microsoft.com/office/drawing/2014/chart" uri="{C3380CC4-5D6E-409C-BE32-E72D297353CC}">
              <c16:uniqueId val="{00000029-E0B0-4F48-8AB4-6F7797AF99A1}"/>
            </c:ext>
          </c:extLst>
        </c:ser>
        <c:ser>
          <c:idx val="3"/>
          <c:order val="3"/>
          <c:tx>
            <c:strRef>
              <c:f>' III.4.3.Afil. SFSP Mensual'!$E$3</c:f>
              <c:strCache>
                <c:ptCount val="1"/>
                <c:pt idx="0">
                  <c:v>Afiliación ARS SEMMA</c:v>
                </c:pt>
              </c:strCache>
            </c:strRef>
          </c:tx>
          <c:spPr>
            <a:solidFill>
              <a:srgbClr val="00B0F0"/>
            </a:solidFill>
          </c:spPr>
          <c:invertIfNegative val="0"/>
          <c:dLbls>
            <c:dLbl>
              <c:idx val="0"/>
              <c:layout>
                <c:manualLayout>
                  <c:x val="0"/>
                  <c:y val="9.57600451757539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A-E0B0-4F48-8AB4-6F7797AF99A1}"/>
                </c:ext>
              </c:extLst>
            </c:dLbl>
            <c:dLbl>
              <c:idx val="1"/>
              <c:layout>
                <c:manualLayout>
                  <c:x val="-1.1310712028024916E-3"/>
                  <c:y val="9.576004517575402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E0B0-4F48-8AB4-6F7797AF99A1}"/>
                </c:ext>
              </c:extLst>
            </c:dLbl>
            <c:dLbl>
              <c:idx val="2"/>
              <c:layout>
                <c:manualLayout>
                  <c:x val="0"/>
                  <c:y val="9.83481545048284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C-E0B0-4F48-8AB4-6F7797AF99A1}"/>
                </c:ext>
              </c:extLst>
            </c:dLbl>
            <c:dLbl>
              <c:idx val="3"/>
              <c:layout>
                <c:manualLayout>
                  <c:x val="4.1472131679820574E-17"/>
                  <c:y val="0.1035243731629773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D-E0B0-4F48-8AB4-6F7797AF99A1}"/>
                </c:ext>
              </c:extLst>
            </c:dLbl>
            <c:dLbl>
              <c:idx val="4"/>
              <c:layout>
                <c:manualLayout>
                  <c:x val="-1.1310712028024916E-3"/>
                  <c:y val="9.576004517575402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E-E0B0-4F48-8AB4-6F7797AF99A1}"/>
                </c:ext>
              </c:extLst>
            </c:dLbl>
            <c:dLbl>
              <c:idx val="5"/>
              <c:layout>
                <c:manualLayout>
                  <c:x val="0"/>
                  <c:y val="9.83481545048284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F-E0B0-4F48-8AB4-6F7797AF99A1}"/>
                </c:ext>
              </c:extLst>
            </c:dLbl>
            <c:dLbl>
              <c:idx val="6"/>
              <c:layout>
                <c:manualLayout>
                  <c:x val="0"/>
                  <c:y val="9.317173205854344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0-E0B0-4F48-8AB4-6F7797AF99A1}"/>
                </c:ext>
              </c:extLst>
            </c:dLbl>
            <c:dLbl>
              <c:idx val="7"/>
              <c:layout>
                <c:manualLayout>
                  <c:x val="8.2944263359641149E-17"/>
                  <c:y val="9.83481545048284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1-E0B0-4F48-8AB4-6F7797AF99A1}"/>
                </c:ext>
              </c:extLst>
            </c:dLbl>
            <c:dLbl>
              <c:idx val="8"/>
              <c:layout>
                <c:manualLayout>
                  <c:x val="-1.7461801964466471E-3"/>
                  <c:y val="6.74809906022885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2-E0B0-4F48-8AB4-6F7797AF99A1}"/>
                </c:ext>
              </c:extLst>
            </c:dLbl>
            <c:dLbl>
              <c:idx val="9"/>
              <c:layout>
                <c:manualLayout>
                  <c:x val="0"/>
                  <c:y val="7.886295383746717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3-E0B0-4F48-8AB4-6F7797AF99A1}"/>
                </c:ext>
              </c:extLst>
            </c:dLbl>
            <c:dLbl>
              <c:idx val="10"/>
              <c:layout>
                <c:manualLayout>
                  <c:x val="8.730900982231955E-4"/>
                  <c:y val="8.4039275757070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4-E0B0-4F48-8AB4-6F7797AF99A1}"/>
                </c:ext>
              </c:extLst>
            </c:dLbl>
            <c:dLbl>
              <c:idx val="11"/>
              <c:layout>
                <c:manualLayout>
                  <c:x val="-8.7309009822345159E-4"/>
                  <c:y val="8.007017475725254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5-E0B0-4F48-8AB4-6F7797AF99A1}"/>
                </c:ext>
              </c:extLst>
            </c:dLbl>
            <c:dLbl>
              <c:idx val="12"/>
              <c:layout>
                <c:manualLayout>
                  <c:x val="-1.2805173514151601E-16"/>
                  <c:y val="8.714202172908032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6-E0B0-4F48-8AB4-6F7797AF99A1}"/>
                </c:ext>
              </c:extLst>
            </c:dLbl>
            <c:spPr>
              <a:noFill/>
              <a:ln>
                <a:noFill/>
              </a:ln>
              <a:effectLst/>
            </c:spPr>
            <c:txPr>
              <a:bodyPr rot="-5400000" vert="horz"/>
              <a:lstStyle/>
              <a:p>
                <a:pPr>
                  <a:defRPr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III.4.3.Afil. SFSP Mensual'!$A$4:$A$16</c:f>
              <c:strCache>
                <c:ptCount val="13"/>
                <c:pt idx="0">
                  <c:v>Ene.18</c:v>
                </c:pt>
                <c:pt idx="1">
                  <c:v>Feb.18</c:v>
                </c:pt>
                <c:pt idx="2">
                  <c:v>Mar.18</c:v>
                </c:pt>
                <c:pt idx="3">
                  <c:v>Abr.18</c:v>
                </c:pt>
                <c:pt idx="4">
                  <c:v>May.18</c:v>
                </c:pt>
                <c:pt idx="5">
                  <c:v>Jun.18</c:v>
                </c:pt>
                <c:pt idx="6">
                  <c:v>Jul.18</c:v>
                </c:pt>
                <c:pt idx="7">
                  <c:v>Ago.18</c:v>
                </c:pt>
                <c:pt idx="8">
                  <c:v>Sep.18</c:v>
                </c:pt>
                <c:pt idx="9">
                  <c:v>Oct.18</c:v>
                </c:pt>
                <c:pt idx="10">
                  <c:v>Nov.18</c:v>
                </c:pt>
                <c:pt idx="11">
                  <c:v>Dic.18</c:v>
                </c:pt>
                <c:pt idx="12">
                  <c:v>Ene.19</c:v>
                </c:pt>
              </c:strCache>
            </c:strRef>
          </c:cat>
          <c:val>
            <c:numRef>
              <c:f>' III.4.3.Afil. SFSP Mensual'!$E$4:$E$16</c:f>
              <c:numCache>
                <c:formatCode>_(* #,##0_);_(* \(#,##0\);_(* "-"??_);_(@_)</c:formatCode>
                <c:ptCount val="13"/>
                <c:pt idx="0">
                  <c:v>4808</c:v>
                </c:pt>
                <c:pt idx="1">
                  <c:v>4786</c:v>
                </c:pt>
                <c:pt idx="2">
                  <c:v>4783</c:v>
                </c:pt>
                <c:pt idx="3">
                  <c:v>4822</c:v>
                </c:pt>
                <c:pt idx="4">
                  <c:v>4828</c:v>
                </c:pt>
                <c:pt idx="5">
                  <c:v>4805</c:v>
                </c:pt>
                <c:pt idx="6">
                  <c:v>4836</c:v>
                </c:pt>
                <c:pt idx="7">
                  <c:v>4839</c:v>
                </c:pt>
                <c:pt idx="8">
                  <c:v>4806</c:v>
                </c:pt>
                <c:pt idx="9">
                  <c:v>4829</c:v>
                </c:pt>
                <c:pt idx="10">
                  <c:v>4843</c:v>
                </c:pt>
                <c:pt idx="11">
                  <c:v>4855</c:v>
                </c:pt>
                <c:pt idx="12">
                  <c:v>4852</c:v>
                </c:pt>
              </c:numCache>
            </c:numRef>
          </c:val>
          <c:extLst>
            <c:ext xmlns:c16="http://schemas.microsoft.com/office/drawing/2014/chart" uri="{C3380CC4-5D6E-409C-BE32-E72D297353CC}">
              <c16:uniqueId val="{00000037-E0B0-4F48-8AB4-6F7797AF99A1}"/>
            </c:ext>
          </c:extLst>
        </c:ser>
        <c:dLbls>
          <c:showLegendKey val="0"/>
          <c:showVal val="0"/>
          <c:showCatName val="0"/>
          <c:showSerName val="0"/>
          <c:showPercent val="0"/>
          <c:showBubbleSize val="0"/>
        </c:dLbls>
        <c:gapWidth val="35"/>
        <c:overlap val="-25"/>
        <c:axId val="405493584"/>
        <c:axId val="405493976"/>
      </c:barChart>
      <c:catAx>
        <c:axId val="405493584"/>
        <c:scaling>
          <c:orientation val="minMax"/>
        </c:scaling>
        <c:delete val="0"/>
        <c:axPos val="b"/>
        <c:numFmt formatCode="General" sourceLinked="0"/>
        <c:majorTickMark val="none"/>
        <c:minorTickMark val="none"/>
        <c:tickLblPos val="nextTo"/>
        <c:txPr>
          <a:bodyPr/>
          <a:lstStyle/>
          <a:p>
            <a:pPr>
              <a:defRPr sz="1600"/>
            </a:pPr>
            <a:endParaRPr lang="en-US"/>
          </a:p>
        </c:txPr>
        <c:crossAx val="405493976"/>
        <c:crosses val="autoZero"/>
        <c:auto val="1"/>
        <c:lblAlgn val="ctr"/>
        <c:lblOffset val="100"/>
        <c:noMultiLvlLbl val="0"/>
      </c:catAx>
      <c:valAx>
        <c:axId val="405493976"/>
        <c:scaling>
          <c:orientation val="minMax"/>
        </c:scaling>
        <c:delete val="1"/>
        <c:axPos val="l"/>
        <c:numFmt formatCode="_(* #,##0_);_(* \(#,##0\);_(* &quot;-&quot;??_);_(@_)" sourceLinked="1"/>
        <c:majorTickMark val="none"/>
        <c:minorTickMark val="none"/>
        <c:tickLblPos val="nextTo"/>
        <c:crossAx val="405493584"/>
        <c:crosses val="autoZero"/>
        <c:crossBetween val="between"/>
      </c:valAx>
    </c:plotArea>
    <c:legend>
      <c:legendPos val="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sz="1800" b="1">
                <a:effectLst/>
              </a:rPr>
              <a:t>Régimen Especial Transitorio para la Salud de Pensionados Ley 1896 - 379</a:t>
            </a:r>
            <a:endParaRPr lang="es-ES">
              <a:effectLst/>
            </a:endParaRPr>
          </a:p>
          <a:p>
            <a:pPr>
              <a:defRPr/>
            </a:pPr>
            <a:r>
              <a:rPr lang="es-DO" sz="1800" b="1">
                <a:effectLst/>
              </a:rPr>
              <a:t>Cobertura de Afiliación </a:t>
            </a:r>
            <a:r>
              <a:rPr lang="es-DO" sz="1800" b="1" baseline="0">
                <a:effectLst/>
              </a:rPr>
              <a:t>Mensual </a:t>
            </a:r>
            <a:r>
              <a:rPr lang="es-DO" sz="1800" b="1">
                <a:effectLst/>
              </a:rPr>
              <a:t>de Pensionados al SFS</a:t>
            </a:r>
            <a:endParaRPr lang="es-ES">
              <a:effectLst/>
            </a:endParaRPr>
          </a:p>
        </c:rich>
      </c:tx>
      <c:layout>
        <c:manualLayout>
          <c:xMode val="edge"/>
          <c:yMode val="edge"/>
          <c:x val="0.24899765835671472"/>
          <c:y val="4.3682156896388963E-2"/>
        </c:manualLayout>
      </c:layout>
      <c:overlay val="0"/>
    </c:title>
    <c:autoTitleDeleted val="0"/>
    <c:plotArea>
      <c:layout>
        <c:manualLayout>
          <c:layoutTarget val="inner"/>
          <c:xMode val="edge"/>
          <c:yMode val="edge"/>
          <c:x val="2.4160620365051889E-2"/>
          <c:y val="0.19826589067670888"/>
          <c:w val="0.94723199075428588"/>
          <c:h val="0.65295903229487606"/>
        </c:manualLayout>
      </c:layout>
      <c:barChart>
        <c:barDir val="col"/>
        <c:grouping val="clustered"/>
        <c:varyColors val="0"/>
        <c:ser>
          <c:idx val="0"/>
          <c:order val="0"/>
          <c:tx>
            <c:strRef>
              <c:f>' III.4.4.Cob.Afil. SFSP Mensual'!$B$3</c:f>
              <c:strCache>
                <c:ptCount val="1"/>
                <c:pt idx="0">
                  <c:v> Cobertura de Afiliación RET</c:v>
                </c:pt>
              </c:strCache>
            </c:strRef>
          </c:tx>
          <c:spPr>
            <a:solidFill>
              <a:schemeClr val="accent3">
                <a:lumMod val="75000"/>
              </a:schemeClr>
            </a:solidFill>
          </c:spPr>
          <c:invertIfNegative val="0"/>
          <c:dPt>
            <c:idx val="8"/>
            <c:invertIfNegative val="0"/>
            <c:bubble3D val="0"/>
            <c:extLst>
              <c:ext xmlns:c16="http://schemas.microsoft.com/office/drawing/2014/chart" uri="{C3380CC4-5D6E-409C-BE32-E72D297353CC}">
                <c16:uniqueId val="{00000000-F367-40E4-9616-0BAAB8A7B0A3}"/>
              </c:ext>
            </c:extLst>
          </c:dPt>
          <c:dPt>
            <c:idx val="12"/>
            <c:invertIfNegative val="0"/>
            <c:bubble3D val="0"/>
            <c:extLst>
              <c:ext xmlns:c16="http://schemas.microsoft.com/office/drawing/2014/chart" uri="{C3380CC4-5D6E-409C-BE32-E72D297353CC}">
                <c16:uniqueId val="{00000001-F367-40E4-9616-0BAAB8A7B0A3}"/>
              </c:ext>
            </c:extLst>
          </c:dPt>
          <c:dLbls>
            <c:spPr>
              <a:noFill/>
              <a:ln>
                <a:noFill/>
              </a:ln>
              <a:effectLst/>
            </c:spPr>
            <c:txPr>
              <a:bodyPr/>
              <a:lstStyle/>
              <a:p>
                <a:pPr>
                  <a:defRPr sz="1800" b="1">
                    <a:solidFill>
                      <a:schemeClr val="accent3">
                        <a:lumMod val="75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III.4.4.Cob.Afil. SFSP Mensual'!$A$4:$A$21</c:f>
              <c:strCache>
                <c:ptCount val="18"/>
                <c:pt idx="0">
                  <c:v>Jun.15</c:v>
                </c:pt>
                <c:pt idx="1">
                  <c:v>Jul.15</c:v>
                </c:pt>
                <c:pt idx="2">
                  <c:v>Ago.15</c:v>
                </c:pt>
                <c:pt idx="3">
                  <c:v>Sep.15</c:v>
                </c:pt>
                <c:pt idx="4">
                  <c:v>Oct.15</c:v>
                </c:pt>
                <c:pt idx="5">
                  <c:v>Nov.15</c:v>
                </c:pt>
                <c:pt idx="6">
                  <c:v>Dic.15</c:v>
                </c:pt>
                <c:pt idx="7">
                  <c:v>Ene.16</c:v>
                </c:pt>
                <c:pt idx="8">
                  <c:v>Feb.16</c:v>
                </c:pt>
                <c:pt idx="9">
                  <c:v>Mar.16</c:v>
                </c:pt>
                <c:pt idx="10">
                  <c:v>Abr.16</c:v>
                </c:pt>
                <c:pt idx="11">
                  <c:v>May.16</c:v>
                </c:pt>
                <c:pt idx="12">
                  <c:v>Nov.16</c:v>
                </c:pt>
                <c:pt idx="13">
                  <c:v>Dic.16</c:v>
                </c:pt>
                <c:pt idx="14">
                  <c:v>Nov.17</c:v>
                </c:pt>
                <c:pt idx="15">
                  <c:v>Dic.17</c:v>
                </c:pt>
                <c:pt idx="16">
                  <c:v>Dic.18</c:v>
                </c:pt>
                <c:pt idx="17">
                  <c:v>Ene.19</c:v>
                </c:pt>
              </c:strCache>
            </c:strRef>
          </c:cat>
          <c:val>
            <c:numRef>
              <c:f>' III.4.4.Cob.Afil. SFSP Mensual'!$B$4:$B$21</c:f>
              <c:numCache>
                <c:formatCode>_(* #,##0_);_(* \(#,##0\);_(* "-"_);_(@_)</c:formatCode>
                <c:ptCount val="18"/>
                <c:pt idx="0">
                  <c:v>30733</c:v>
                </c:pt>
                <c:pt idx="1">
                  <c:v>30690</c:v>
                </c:pt>
                <c:pt idx="2">
                  <c:v>30597</c:v>
                </c:pt>
                <c:pt idx="3">
                  <c:v>30640</c:v>
                </c:pt>
                <c:pt idx="4">
                  <c:v>30504</c:v>
                </c:pt>
                <c:pt idx="5">
                  <c:v>30522</c:v>
                </c:pt>
                <c:pt idx="6">
                  <c:v>30529</c:v>
                </c:pt>
                <c:pt idx="7">
                  <c:v>30564</c:v>
                </c:pt>
                <c:pt idx="8">
                  <c:v>30597</c:v>
                </c:pt>
                <c:pt idx="9">
                  <c:v>30624</c:v>
                </c:pt>
                <c:pt idx="10">
                  <c:v>29955</c:v>
                </c:pt>
                <c:pt idx="11">
                  <c:v>29966</c:v>
                </c:pt>
                <c:pt idx="12">
                  <c:v>27361</c:v>
                </c:pt>
                <c:pt idx="13">
                  <c:v>27409</c:v>
                </c:pt>
                <c:pt idx="14">
                  <c:v>26485</c:v>
                </c:pt>
                <c:pt idx="15">
                  <c:v>26338</c:v>
                </c:pt>
                <c:pt idx="16">
                  <c:v>25288</c:v>
                </c:pt>
                <c:pt idx="17">
                  <c:v>25293</c:v>
                </c:pt>
              </c:numCache>
            </c:numRef>
          </c:val>
          <c:extLst>
            <c:ext xmlns:c16="http://schemas.microsoft.com/office/drawing/2014/chart" uri="{C3380CC4-5D6E-409C-BE32-E72D297353CC}">
              <c16:uniqueId val="{00000002-F367-40E4-9616-0BAAB8A7B0A3}"/>
            </c:ext>
          </c:extLst>
        </c:ser>
        <c:dLbls>
          <c:showLegendKey val="0"/>
          <c:showVal val="0"/>
          <c:showCatName val="0"/>
          <c:showSerName val="0"/>
          <c:showPercent val="0"/>
          <c:showBubbleSize val="0"/>
        </c:dLbls>
        <c:gapWidth val="75"/>
        <c:overlap val="-25"/>
        <c:axId val="405494760"/>
        <c:axId val="405495152"/>
      </c:barChart>
      <c:catAx>
        <c:axId val="405494760"/>
        <c:scaling>
          <c:orientation val="minMax"/>
        </c:scaling>
        <c:delete val="0"/>
        <c:axPos val="b"/>
        <c:numFmt formatCode="General" sourceLinked="0"/>
        <c:majorTickMark val="none"/>
        <c:minorTickMark val="none"/>
        <c:tickLblPos val="nextTo"/>
        <c:txPr>
          <a:bodyPr/>
          <a:lstStyle/>
          <a:p>
            <a:pPr>
              <a:defRPr sz="1600"/>
            </a:pPr>
            <a:endParaRPr lang="en-US"/>
          </a:p>
        </c:txPr>
        <c:crossAx val="405495152"/>
        <c:crosses val="autoZero"/>
        <c:auto val="1"/>
        <c:lblAlgn val="ctr"/>
        <c:lblOffset val="100"/>
        <c:noMultiLvlLbl val="0"/>
      </c:catAx>
      <c:valAx>
        <c:axId val="405495152"/>
        <c:scaling>
          <c:orientation val="minMax"/>
        </c:scaling>
        <c:delete val="1"/>
        <c:axPos val="l"/>
        <c:numFmt formatCode="_(* #,##0_);_(* \(#,##0\);_(* &quot;-&quot;_);_(@_)" sourceLinked="1"/>
        <c:majorTickMark val="none"/>
        <c:minorTickMark val="none"/>
        <c:tickLblPos val="nextTo"/>
        <c:crossAx val="405494760"/>
        <c:crosses val="autoZero"/>
        <c:crossBetween val="between"/>
      </c:valAx>
    </c:plotArea>
    <c:plotVisOnly val="1"/>
    <c:dispBlanksAs val="gap"/>
    <c:showDLblsOverMax val="0"/>
  </c:chart>
  <c:spPr>
    <a:ln>
      <a:solidFill>
        <a:schemeClr val="bg1"/>
      </a:solidFill>
    </a:ln>
  </c:spPr>
  <c:printSettings>
    <c:headerFooter/>
    <c:pageMargins b="0.75" l="0.7" r="0.7" t="0.75" header="0.3" footer="0.3"/>
    <c:pageSetup/>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600"/>
            </a:pPr>
            <a:r>
              <a:rPr lang="es-DO" sz="1600"/>
              <a:t>Seguro de Vejez, Discapacidad y Sobrevivencia (SVDS)</a:t>
            </a:r>
          </a:p>
          <a:p>
            <a:pPr>
              <a:defRPr sz="1600"/>
            </a:pPr>
            <a:r>
              <a:rPr lang="es-DO" sz="1600"/>
              <a:t>Cantidad  de Afiliados  y Cotizantes  Anual al SVDS del RC</a:t>
            </a:r>
          </a:p>
        </c:rich>
      </c:tx>
      <c:layout>
        <c:manualLayout>
          <c:xMode val="edge"/>
          <c:yMode val="edge"/>
          <c:x val="0.36905769451897041"/>
          <c:y val="1.6177950488775371E-2"/>
        </c:manualLayout>
      </c:layout>
      <c:overlay val="1"/>
    </c:title>
    <c:autoTitleDeleted val="0"/>
    <c:plotArea>
      <c:layout>
        <c:manualLayout>
          <c:layoutTarget val="inner"/>
          <c:xMode val="edge"/>
          <c:yMode val="edge"/>
          <c:x val="6.2870893077977733E-2"/>
          <c:y val="0.14055933662756612"/>
          <c:w val="0.88912709461918538"/>
          <c:h val="0.70085743976741743"/>
        </c:manualLayout>
      </c:layout>
      <c:barChart>
        <c:barDir val="col"/>
        <c:grouping val="clustered"/>
        <c:varyColors val="0"/>
        <c:ser>
          <c:idx val="0"/>
          <c:order val="0"/>
          <c:tx>
            <c:strRef>
              <c:f>'III.5.3.Afil. SVDS'!$B$3</c:f>
              <c:strCache>
                <c:ptCount val="1"/>
                <c:pt idx="0">
                  <c:v>Cotizantes</c:v>
                </c:pt>
              </c:strCache>
            </c:strRef>
          </c:tx>
          <c:invertIfNegative val="0"/>
          <c:dLbls>
            <c:dLbl>
              <c:idx val="0"/>
              <c:layout>
                <c:manualLayout>
                  <c:x val="-4.4699872735590677E-3"/>
                  <c:y val="9.3135671279148569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894-4EB5-BD2C-05F77005A17F}"/>
                </c:ext>
              </c:extLst>
            </c:dLbl>
            <c:dLbl>
              <c:idx val="1"/>
              <c:layout>
                <c:manualLayout>
                  <c:x val="-8.9399745471182993E-4"/>
                  <c:y val="9.385377759849783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894-4EB5-BD2C-05F77005A17F}"/>
                </c:ext>
              </c:extLst>
            </c:dLbl>
            <c:dLbl>
              <c:idx val="10"/>
              <c:spPr/>
              <c:txPr>
                <a:bodyPr rot="-5400000" vert="horz"/>
                <a:lstStyle/>
                <a:p>
                  <a:pPr>
                    <a:defRPr sz="1400" b="1">
                      <a:solidFill>
                        <a:schemeClr val="bg1"/>
                      </a:solidFill>
                    </a:defRPr>
                  </a:pPr>
                  <a:endParaRPr lang="en-US"/>
                </a:p>
              </c:txPr>
              <c:dLblPos val="inEnd"/>
              <c:showLegendKey val="0"/>
              <c:showVal val="1"/>
              <c:showCatName val="0"/>
              <c:showSerName val="0"/>
              <c:showPercent val="0"/>
              <c:showBubbleSize val="0"/>
              <c:extLst>
                <c:ext xmlns:c16="http://schemas.microsoft.com/office/drawing/2014/chart" uri="{C3380CC4-5D6E-409C-BE32-E72D297353CC}">
                  <c16:uniqueId val="{00000002-B894-4EB5-BD2C-05F77005A17F}"/>
                </c:ext>
              </c:extLst>
            </c:dLbl>
            <c:dLbl>
              <c:idx val="11"/>
              <c:spPr/>
              <c:txPr>
                <a:bodyPr rot="-5400000" vert="horz"/>
                <a:lstStyle/>
                <a:p>
                  <a:pPr>
                    <a:defRPr sz="1400" b="1">
                      <a:solidFill>
                        <a:schemeClr val="bg1"/>
                      </a:solidFill>
                    </a:defRPr>
                  </a:pPr>
                  <a:endParaRPr lang="en-US"/>
                </a:p>
              </c:txPr>
              <c:dLblPos val="inEnd"/>
              <c:showLegendKey val="0"/>
              <c:showVal val="1"/>
              <c:showCatName val="0"/>
              <c:showSerName val="0"/>
              <c:showPercent val="0"/>
              <c:showBubbleSize val="0"/>
              <c:extLst>
                <c:ext xmlns:c16="http://schemas.microsoft.com/office/drawing/2014/chart" uri="{C3380CC4-5D6E-409C-BE32-E72D297353CC}">
                  <c16:uniqueId val="{00000003-B894-4EB5-BD2C-05F77005A17F}"/>
                </c:ext>
              </c:extLst>
            </c:dLbl>
            <c:spPr>
              <a:noFill/>
              <a:ln>
                <a:noFill/>
              </a:ln>
              <a:effectLst/>
            </c:spPr>
            <c:txPr>
              <a:bodyPr rot="-5400000" vert="horz"/>
              <a:lstStyle/>
              <a:p>
                <a:pPr>
                  <a:defRPr sz="1400" b="1">
                    <a:solidFill>
                      <a:schemeClr val="bg1"/>
                    </a:solidFill>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'III.5.3.Afil. SVDS'!$A$4:$A$20</c:f>
              <c:strCache>
                <c:ptCount val="17"/>
                <c:pt idx="0">
                  <c:v>Dic. 2003</c:v>
                </c:pt>
                <c:pt idx="1">
                  <c:v>Dic. 2004</c:v>
                </c:pt>
                <c:pt idx="2">
                  <c:v>Dic. 2005</c:v>
                </c:pt>
                <c:pt idx="3">
                  <c:v>Dic. 2006</c:v>
                </c:pt>
                <c:pt idx="4">
                  <c:v>Dic. 2007</c:v>
                </c:pt>
                <c:pt idx="5">
                  <c:v>Dic. 2008</c:v>
                </c:pt>
                <c:pt idx="6">
                  <c:v>Dic. 2009</c:v>
                </c:pt>
                <c:pt idx="7">
                  <c:v>Dic. 2010</c:v>
                </c:pt>
                <c:pt idx="8">
                  <c:v>Dic. 2011</c:v>
                </c:pt>
                <c:pt idx="9">
                  <c:v>Dic. 2012</c:v>
                </c:pt>
                <c:pt idx="10">
                  <c:v>Dic. 2013</c:v>
                </c:pt>
                <c:pt idx="11">
                  <c:v>Dic. 2014</c:v>
                </c:pt>
                <c:pt idx="12">
                  <c:v>Dic. 2015</c:v>
                </c:pt>
                <c:pt idx="13">
                  <c:v>Dic. 2016</c:v>
                </c:pt>
                <c:pt idx="14">
                  <c:v>Dic. 2017</c:v>
                </c:pt>
                <c:pt idx="15">
                  <c:v>Dic. 2018</c:v>
                </c:pt>
                <c:pt idx="16">
                  <c:v>Ene.2019</c:v>
                </c:pt>
              </c:strCache>
            </c:strRef>
          </c:cat>
          <c:val>
            <c:numRef>
              <c:f>'III.5.3.Afil. SVDS'!$B$4:$B$20</c:f>
              <c:numCache>
                <c:formatCode>#,##0</c:formatCode>
                <c:ptCount val="17"/>
                <c:pt idx="0">
                  <c:v>576869</c:v>
                </c:pt>
                <c:pt idx="1">
                  <c:v>593286</c:v>
                </c:pt>
                <c:pt idx="2">
                  <c:v>626615</c:v>
                </c:pt>
                <c:pt idx="3">
                  <c:v>808496</c:v>
                </c:pt>
                <c:pt idx="4">
                  <c:v>913203</c:v>
                </c:pt>
                <c:pt idx="5">
                  <c:v>929743</c:v>
                </c:pt>
                <c:pt idx="6">
                  <c:v>1118293</c:v>
                </c:pt>
                <c:pt idx="7">
                  <c:v>1189601</c:v>
                </c:pt>
                <c:pt idx="8">
                  <c:v>1242780</c:v>
                </c:pt>
                <c:pt idx="9">
                  <c:v>1291137</c:v>
                </c:pt>
                <c:pt idx="10">
                  <c:v>1376966</c:v>
                </c:pt>
                <c:pt idx="11">
                  <c:v>1508392</c:v>
                </c:pt>
                <c:pt idx="12">
                  <c:v>1617107</c:v>
                </c:pt>
                <c:pt idx="13">
                  <c:v>1725802</c:v>
                </c:pt>
                <c:pt idx="14">
                  <c:v>1837104</c:v>
                </c:pt>
                <c:pt idx="15">
                  <c:v>1935968</c:v>
                </c:pt>
                <c:pt idx="16">
                  <c:v>1872444</c:v>
                </c:pt>
              </c:numCache>
            </c:numRef>
          </c:val>
          <c:extLst>
            <c:ext xmlns:c16="http://schemas.microsoft.com/office/drawing/2014/chart" uri="{C3380CC4-5D6E-409C-BE32-E72D297353CC}">
              <c16:uniqueId val="{00000004-B894-4EB5-BD2C-05F77005A17F}"/>
            </c:ext>
          </c:extLst>
        </c:ser>
        <c:ser>
          <c:idx val="1"/>
          <c:order val="1"/>
          <c:tx>
            <c:strRef>
              <c:f>'III.5.3.Afil. SVDS'!$C$3</c:f>
              <c:strCache>
                <c:ptCount val="1"/>
                <c:pt idx="0">
                  <c:v>Afiliados </c:v>
                </c:pt>
              </c:strCache>
            </c:strRef>
          </c:tx>
          <c:spPr>
            <a:solidFill>
              <a:schemeClr val="accent3">
                <a:lumMod val="75000"/>
              </a:schemeClr>
            </a:solidFill>
          </c:spPr>
          <c:invertIfNegative val="0"/>
          <c:dLbls>
            <c:dLbl>
              <c:idx val="10"/>
              <c:spPr/>
              <c:txPr>
                <a:bodyPr rot="-5400000" vert="horz"/>
                <a:lstStyle/>
                <a:p>
                  <a:pPr>
                    <a:defRPr sz="1400" b="1">
                      <a:solidFill>
                        <a:schemeClr val="bg1"/>
                      </a:solidFill>
                    </a:defRPr>
                  </a:pPr>
                  <a:endParaRPr lang="en-US"/>
                </a:p>
              </c:txPr>
              <c:dLblPos val="inEnd"/>
              <c:showLegendKey val="0"/>
              <c:showVal val="1"/>
              <c:showCatName val="0"/>
              <c:showSerName val="0"/>
              <c:showPercent val="0"/>
              <c:showBubbleSize val="0"/>
              <c:extLst>
                <c:ext xmlns:c16="http://schemas.microsoft.com/office/drawing/2014/chart" uri="{C3380CC4-5D6E-409C-BE32-E72D297353CC}">
                  <c16:uniqueId val="{00000005-B894-4EB5-BD2C-05F77005A17F}"/>
                </c:ext>
              </c:extLst>
            </c:dLbl>
            <c:dLbl>
              <c:idx val="11"/>
              <c:spPr/>
              <c:txPr>
                <a:bodyPr rot="-5400000" vert="horz"/>
                <a:lstStyle/>
                <a:p>
                  <a:pPr>
                    <a:defRPr sz="1400" b="1">
                      <a:solidFill>
                        <a:schemeClr val="bg1"/>
                      </a:solidFill>
                    </a:defRPr>
                  </a:pPr>
                  <a:endParaRPr lang="en-US"/>
                </a:p>
              </c:txPr>
              <c:dLblPos val="inEnd"/>
              <c:showLegendKey val="0"/>
              <c:showVal val="1"/>
              <c:showCatName val="0"/>
              <c:showSerName val="0"/>
              <c:showPercent val="0"/>
              <c:showBubbleSize val="0"/>
              <c:extLst>
                <c:ext xmlns:c16="http://schemas.microsoft.com/office/drawing/2014/chart" uri="{C3380CC4-5D6E-409C-BE32-E72D297353CC}">
                  <c16:uniqueId val="{00000006-B894-4EB5-BD2C-05F77005A17F}"/>
                </c:ext>
              </c:extLst>
            </c:dLbl>
            <c:spPr>
              <a:noFill/>
              <a:ln>
                <a:noFill/>
              </a:ln>
              <a:effectLst/>
            </c:spPr>
            <c:txPr>
              <a:bodyPr rot="-5400000" vert="horz"/>
              <a:lstStyle/>
              <a:p>
                <a:pPr>
                  <a:defRPr sz="1400" b="1">
                    <a:solidFill>
                      <a:schemeClr val="bg1"/>
                    </a:solidFill>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'III.5.3.Afil. SVDS'!$A$4:$A$20</c:f>
              <c:strCache>
                <c:ptCount val="17"/>
                <c:pt idx="0">
                  <c:v>Dic. 2003</c:v>
                </c:pt>
                <c:pt idx="1">
                  <c:v>Dic. 2004</c:v>
                </c:pt>
                <c:pt idx="2">
                  <c:v>Dic. 2005</c:v>
                </c:pt>
                <c:pt idx="3">
                  <c:v>Dic. 2006</c:v>
                </c:pt>
                <c:pt idx="4">
                  <c:v>Dic. 2007</c:v>
                </c:pt>
                <c:pt idx="5">
                  <c:v>Dic. 2008</c:v>
                </c:pt>
                <c:pt idx="6">
                  <c:v>Dic. 2009</c:v>
                </c:pt>
                <c:pt idx="7">
                  <c:v>Dic. 2010</c:v>
                </c:pt>
                <c:pt idx="8">
                  <c:v>Dic. 2011</c:v>
                </c:pt>
                <c:pt idx="9">
                  <c:v>Dic. 2012</c:v>
                </c:pt>
                <c:pt idx="10">
                  <c:v>Dic. 2013</c:v>
                </c:pt>
                <c:pt idx="11">
                  <c:v>Dic. 2014</c:v>
                </c:pt>
                <c:pt idx="12">
                  <c:v>Dic. 2015</c:v>
                </c:pt>
                <c:pt idx="13">
                  <c:v>Dic. 2016</c:v>
                </c:pt>
                <c:pt idx="14">
                  <c:v>Dic. 2017</c:v>
                </c:pt>
                <c:pt idx="15">
                  <c:v>Dic. 2018</c:v>
                </c:pt>
                <c:pt idx="16">
                  <c:v>Ene.2019</c:v>
                </c:pt>
              </c:strCache>
            </c:strRef>
          </c:cat>
          <c:val>
            <c:numRef>
              <c:f>'III.5.3.Afil. SVDS'!$C$4:$C$20</c:f>
              <c:numCache>
                <c:formatCode>#,##0</c:formatCode>
                <c:ptCount val="17"/>
                <c:pt idx="0">
                  <c:v>986538</c:v>
                </c:pt>
                <c:pt idx="1">
                  <c:v>1190202</c:v>
                </c:pt>
                <c:pt idx="2">
                  <c:v>1429521</c:v>
                </c:pt>
                <c:pt idx="3">
                  <c:v>1588621</c:v>
                </c:pt>
                <c:pt idx="4">
                  <c:v>1797027</c:v>
                </c:pt>
                <c:pt idx="5">
                  <c:v>1983720</c:v>
                </c:pt>
                <c:pt idx="6">
                  <c:v>2193890</c:v>
                </c:pt>
                <c:pt idx="7">
                  <c:v>2374783</c:v>
                </c:pt>
                <c:pt idx="8">
                  <c:v>2552974</c:v>
                </c:pt>
                <c:pt idx="9">
                  <c:v>2714449</c:v>
                </c:pt>
                <c:pt idx="10">
                  <c:v>2881130</c:v>
                </c:pt>
                <c:pt idx="11">
                  <c:v>3069900</c:v>
                </c:pt>
                <c:pt idx="12">
                  <c:v>3269757</c:v>
                </c:pt>
                <c:pt idx="13">
                  <c:v>3473894</c:v>
                </c:pt>
                <c:pt idx="14">
                  <c:v>3703355</c:v>
                </c:pt>
                <c:pt idx="15">
                  <c:v>3919943</c:v>
                </c:pt>
                <c:pt idx="16">
                  <c:v>3937535</c:v>
                </c:pt>
              </c:numCache>
            </c:numRef>
          </c:val>
          <c:extLst>
            <c:ext xmlns:c16="http://schemas.microsoft.com/office/drawing/2014/chart" uri="{C3380CC4-5D6E-409C-BE32-E72D297353CC}">
              <c16:uniqueId val="{00000007-B894-4EB5-BD2C-05F77005A17F}"/>
            </c:ext>
          </c:extLst>
        </c:ser>
        <c:dLbls>
          <c:showLegendKey val="0"/>
          <c:showVal val="0"/>
          <c:showCatName val="0"/>
          <c:showSerName val="0"/>
          <c:showPercent val="0"/>
          <c:showBubbleSize val="0"/>
        </c:dLbls>
        <c:gapWidth val="60"/>
        <c:axId val="405496328"/>
        <c:axId val="405496720"/>
      </c:barChart>
      <c:lineChart>
        <c:grouping val="standard"/>
        <c:varyColors val="0"/>
        <c:ser>
          <c:idx val="2"/>
          <c:order val="2"/>
          <c:tx>
            <c:strRef>
              <c:f>'III.5.3.Afil. SVDS'!$D$3</c:f>
              <c:strCache>
                <c:ptCount val="1"/>
                <c:pt idx="0">
                  <c:v>Densidad de Cotizantes</c:v>
                </c:pt>
              </c:strCache>
            </c:strRef>
          </c:tx>
          <c:spPr>
            <a:ln w="41275">
              <a:solidFill>
                <a:schemeClr val="accent2">
                  <a:lumMod val="50000"/>
                </a:schemeClr>
              </a:solidFill>
              <a:prstDash val="solid"/>
            </a:ln>
          </c:spPr>
          <c:marker>
            <c:symbol val="circle"/>
            <c:size val="10"/>
            <c:spPr>
              <a:gradFill>
                <a:gsLst>
                  <a:gs pos="0">
                    <a:srgbClr val="FFF200"/>
                  </a:gs>
                  <a:gs pos="45000">
                    <a:srgbClr val="FF7A00"/>
                  </a:gs>
                  <a:gs pos="70000">
                    <a:srgbClr val="FF0300"/>
                  </a:gs>
                  <a:gs pos="100000">
                    <a:srgbClr val="4D0808"/>
                  </a:gs>
                </a:gsLst>
                <a:lin ang="5400000" scaled="0"/>
              </a:gradFill>
              <a:ln w="3175">
                <a:prstDash val="solid"/>
              </a:ln>
            </c:spPr>
          </c:marker>
          <c:dLbls>
            <c:dLbl>
              <c:idx val="7"/>
              <c:layout>
                <c:manualLayout>
                  <c:x val="-2.3447359907178025E-2"/>
                  <c:y val="-5.686068030961535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B894-4EB5-BD2C-05F77005A17F}"/>
                </c:ext>
              </c:extLst>
            </c:dLbl>
            <c:dLbl>
              <c:idx val="8"/>
              <c:layout>
                <c:manualLayout>
                  <c:x val="-2.4347621933048361E-2"/>
                  <c:y val="-5.478660546131670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B894-4EB5-BD2C-05F77005A17F}"/>
                </c:ext>
              </c:extLst>
            </c:dLbl>
            <c:dLbl>
              <c:idx val="9"/>
              <c:layout>
                <c:manualLayout>
                  <c:x val="-2.3447359907178025E-2"/>
                  <c:y val="-6.100883000621242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B894-4EB5-BD2C-05F77005A17F}"/>
                </c:ext>
              </c:extLst>
            </c:dLbl>
            <c:dLbl>
              <c:idx val="10"/>
              <c:layout>
                <c:manualLayout>
                  <c:x val="-2.1646835855437484E-2"/>
                  <c:y val="-5.6860680309615282E-2"/>
                </c:manualLayout>
              </c:layout>
              <c:spPr/>
              <c:txPr>
                <a:bodyPr rot="-5400000" vert="horz"/>
                <a:lstStyle/>
                <a:p>
                  <a:pPr>
                    <a:defRPr sz="1600" b="0">
                      <a:solidFill>
                        <a:schemeClr val="accent6">
                          <a:lumMod val="75000"/>
                        </a:schemeClr>
                      </a:solidFill>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B894-4EB5-BD2C-05F77005A17F}"/>
                </c:ext>
              </c:extLst>
            </c:dLbl>
            <c:dLbl>
              <c:idx val="11"/>
              <c:layout>
                <c:manualLayout>
                  <c:x val="-2.3447359907178025E-2"/>
                  <c:y val="-5.8934755157913854E-2"/>
                </c:manualLayout>
              </c:layout>
              <c:spPr/>
              <c:txPr>
                <a:bodyPr rot="-5400000" vert="horz"/>
                <a:lstStyle/>
                <a:p>
                  <a:pPr>
                    <a:defRPr sz="1600" b="0">
                      <a:solidFill>
                        <a:schemeClr val="accent6">
                          <a:lumMod val="75000"/>
                        </a:schemeClr>
                      </a:solidFill>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B894-4EB5-BD2C-05F77005A17F}"/>
                </c:ext>
              </c:extLst>
            </c:dLbl>
            <c:dLbl>
              <c:idx val="12"/>
              <c:layout>
                <c:manualLayout>
                  <c:x val="-2.5247883958918561E-2"/>
                  <c:y val="-5.686068030961535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B894-4EB5-BD2C-05F77005A17F}"/>
                </c:ext>
              </c:extLst>
            </c:dLbl>
            <c:dLbl>
              <c:idx val="13"/>
              <c:layout>
                <c:manualLayout>
                  <c:x val="-2.3447359907178156E-2"/>
                  <c:y val="-5.271253061301821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B894-4EB5-BD2C-05F77005A17F}"/>
                </c:ext>
              </c:extLst>
            </c:dLbl>
            <c:dLbl>
              <c:idx val="14"/>
              <c:layout>
                <c:manualLayout>
                  <c:x val="-2.4166280722409193E-2"/>
                  <c:y val="-4.756002990447696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B894-4EB5-BD2C-05F77005A17F}"/>
                </c:ext>
              </c:extLst>
            </c:dLbl>
            <c:dLbl>
              <c:idx val="15"/>
              <c:layout>
                <c:manualLayout>
                  <c:x val="-2.1366389843038916E-2"/>
                  <c:y val="-4.744182470918252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43E-4A56-8548-BB944D3005D9}"/>
                </c:ext>
              </c:extLst>
            </c:dLbl>
            <c:dLbl>
              <c:idx val="16"/>
              <c:layout>
                <c:manualLayout>
                  <c:x val="-2.2150045041662497E-2"/>
                  <c:y val="-5.051200009476446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43E-4A56-8548-BB944D3005D9}"/>
                </c:ext>
              </c:extLst>
            </c:dLbl>
            <c:spPr>
              <a:noFill/>
              <a:ln>
                <a:noFill/>
              </a:ln>
              <a:effectLst/>
            </c:spPr>
            <c:txPr>
              <a:bodyPr rot="-5400000" vert="horz"/>
              <a:lstStyle/>
              <a:p>
                <a:pPr>
                  <a:defRPr sz="1600">
                    <a:solidFill>
                      <a:schemeClr val="accent6">
                        <a:lumMod val="75000"/>
                      </a:schemeClr>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'III.5.3.Afil. SVDS'!$A$4:$A$20</c:f>
              <c:strCache>
                <c:ptCount val="17"/>
                <c:pt idx="0">
                  <c:v>Dic. 2003</c:v>
                </c:pt>
                <c:pt idx="1">
                  <c:v>Dic. 2004</c:v>
                </c:pt>
                <c:pt idx="2">
                  <c:v>Dic. 2005</c:v>
                </c:pt>
                <c:pt idx="3">
                  <c:v>Dic. 2006</c:v>
                </c:pt>
                <c:pt idx="4">
                  <c:v>Dic. 2007</c:v>
                </c:pt>
                <c:pt idx="5">
                  <c:v>Dic. 2008</c:v>
                </c:pt>
                <c:pt idx="6">
                  <c:v>Dic. 2009</c:v>
                </c:pt>
                <c:pt idx="7">
                  <c:v>Dic. 2010</c:v>
                </c:pt>
                <c:pt idx="8">
                  <c:v>Dic. 2011</c:v>
                </c:pt>
                <c:pt idx="9">
                  <c:v>Dic. 2012</c:v>
                </c:pt>
                <c:pt idx="10">
                  <c:v>Dic. 2013</c:v>
                </c:pt>
                <c:pt idx="11">
                  <c:v>Dic. 2014</c:v>
                </c:pt>
                <c:pt idx="12">
                  <c:v>Dic. 2015</c:v>
                </c:pt>
                <c:pt idx="13">
                  <c:v>Dic. 2016</c:v>
                </c:pt>
                <c:pt idx="14">
                  <c:v>Dic. 2017</c:v>
                </c:pt>
                <c:pt idx="15">
                  <c:v>Dic. 2018</c:v>
                </c:pt>
                <c:pt idx="16">
                  <c:v>Ene.2019</c:v>
                </c:pt>
              </c:strCache>
            </c:strRef>
          </c:cat>
          <c:val>
            <c:numRef>
              <c:f>'III.5.3.Afil. SVDS'!$D$4:$D$20</c:f>
              <c:numCache>
                <c:formatCode>0.0%</c:formatCode>
                <c:ptCount val="17"/>
                <c:pt idx="0">
                  <c:v>0.58474078038555033</c:v>
                </c:pt>
                <c:pt idx="1">
                  <c:v>0.49847504877323345</c:v>
                </c:pt>
                <c:pt idx="2">
                  <c:v>0.43833913597631652</c:v>
                </c:pt>
                <c:pt idx="3">
                  <c:v>0.50892944257944472</c:v>
                </c:pt>
                <c:pt idx="4">
                  <c:v>0.5081743346093297</c:v>
                </c:pt>
                <c:pt idx="5">
                  <c:v>0.46868660899723752</c:v>
                </c:pt>
                <c:pt idx="6">
                  <c:v>0.50973066106322562</c:v>
                </c:pt>
                <c:pt idx="7">
                  <c:v>0.50093040079872564</c:v>
                </c:pt>
                <c:pt idx="8">
                  <c:v>0.4867969669883046</c:v>
                </c:pt>
                <c:pt idx="9">
                  <c:v>0.47565343832210516</c:v>
                </c:pt>
                <c:pt idx="10">
                  <c:v>0.47792567499557465</c:v>
                </c:pt>
                <c:pt idx="11">
                  <c:v>0.49134890387309033</c:v>
                </c:pt>
                <c:pt idx="12">
                  <c:v>0.49456488662613152</c:v>
                </c:pt>
                <c:pt idx="13">
                  <c:v>0.49679178466585339</c:v>
                </c:pt>
                <c:pt idx="14">
                  <c:v>0.49606478449946062</c:v>
                </c:pt>
                <c:pt idx="15">
                  <c:v>0.49387656912358163</c:v>
                </c:pt>
                <c:pt idx="16">
                  <c:v>0.47553710633683255</c:v>
                </c:pt>
              </c:numCache>
            </c:numRef>
          </c:val>
          <c:smooth val="0"/>
          <c:extLst>
            <c:ext xmlns:c16="http://schemas.microsoft.com/office/drawing/2014/chart" uri="{C3380CC4-5D6E-409C-BE32-E72D297353CC}">
              <c16:uniqueId val="{00000010-B894-4EB5-BD2C-05F77005A17F}"/>
            </c:ext>
          </c:extLst>
        </c:ser>
        <c:dLbls>
          <c:showLegendKey val="0"/>
          <c:showVal val="0"/>
          <c:showCatName val="0"/>
          <c:showSerName val="0"/>
          <c:showPercent val="0"/>
          <c:showBubbleSize val="0"/>
        </c:dLbls>
        <c:marker val="1"/>
        <c:smooth val="0"/>
        <c:axId val="405710864"/>
        <c:axId val="405497112"/>
      </c:lineChart>
      <c:catAx>
        <c:axId val="405496328"/>
        <c:scaling>
          <c:orientation val="minMax"/>
        </c:scaling>
        <c:delete val="0"/>
        <c:axPos val="b"/>
        <c:numFmt formatCode="General" sourceLinked="1"/>
        <c:majorTickMark val="out"/>
        <c:minorTickMark val="none"/>
        <c:tickLblPos val="nextTo"/>
        <c:txPr>
          <a:bodyPr rot="-2700000" vert="horz"/>
          <a:lstStyle/>
          <a:p>
            <a:pPr>
              <a:defRPr sz="1200"/>
            </a:pPr>
            <a:endParaRPr lang="en-US"/>
          </a:p>
        </c:txPr>
        <c:crossAx val="405496720"/>
        <c:crosses val="autoZero"/>
        <c:auto val="1"/>
        <c:lblAlgn val="ctr"/>
        <c:lblOffset val="100"/>
        <c:noMultiLvlLbl val="0"/>
      </c:catAx>
      <c:valAx>
        <c:axId val="405496720"/>
        <c:scaling>
          <c:orientation val="minMax"/>
        </c:scaling>
        <c:delete val="0"/>
        <c:axPos val="l"/>
        <c:numFmt formatCode="#,##0" sourceLinked="1"/>
        <c:majorTickMark val="out"/>
        <c:minorTickMark val="none"/>
        <c:tickLblPos val="nextTo"/>
        <c:crossAx val="405496328"/>
        <c:crosses val="autoZero"/>
        <c:crossBetween val="between"/>
      </c:valAx>
      <c:valAx>
        <c:axId val="405497112"/>
        <c:scaling>
          <c:orientation val="minMax"/>
          <c:max val="1"/>
        </c:scaling>
        <c:delete val="0"/>
        <c:axPos val="r"/>
        <c:numFmt formatCode="0.0%" sourceLinked="1"/>
        <c:majorTickMark val="out"/>
        <c:minorTickMark val="none"/>
        <c:tickLblPos val="nextTo"/>
        <c:crossAx val="405710864"/>
        <c:crosses val="max"/>
        <c:crossBetween val="between"/>
      </c:valAx>
      <c:catAx>
        <c:axId val="405710864"/>
        <c:scaling>
          <c:orientation val="minMax"/>
        </c:scaling>
        <c:delete val="1"/>
        <c:axPos val="b"/>
        <c:numFmt formatCode="General" sourceLinked="1"/>
        <c:majorTickMark val="out"/>
        <c:minorTickMark val="none"/>
        <c:tickLblPos val="nextTo"/>
        <c:crossAx val="405497112"/>
        <c:crosses val="autoZero"/>
        <c:auto val="1"/>
        <c:lblAlgn val="ctr"/>
        <c:lblOffset val="100"/>
        <c:noMultiLvlLbl val="0"/>
      </c:catAx>
    </c:plotArea>
    <c:legend>
      <c:legendPos val="r"/>
      <c:layout>
        <c:manualLayout>
          <c:xMode val="edge"/>
          <c:yMode val="edge"/>
          <c:x val="0.27140744831314878"/>
          <c:y val="8.1771317548627473E-2"/>
          <c:w val="0.49752184558911688"/>
          <c:h val="4.5912763959017812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3598930038051466E-2"/>
          <c:y val="0.30250724541967727"/>
          <c:w val="0.91161963606223873"/>
          <c:h val="0.53954499268363132"/>
        </c:manualLayout>
      </c:layout>
      <c:lineChart>
        <c:grouping val="standard"/>
        <c:varyColors val="0"/>
        <c:ser>
          <c:idx val="0"/>
          <c:order val="0"/>
          <c:tx>
            <c:strRef>
              <c:f>'III.5.4.Afil. SVDS mensual'!$B$3</c:f>
              <c:strCache>
                <c:ptCount val="1"/>
                <c:pt idx="0">
                  <c:v>Cotizantes     </c:v>
                </c:pt>
              </c:strCache>
            </c:strRef>
          </c:tx>
          <c:marker>
            <c:spPr>
              <a:gradFill>
                <a:gsLst>
                  <a:gs pos="0">
                    <a:srgbClr val="FFF200"/>
                  </a:gs>
                  <a:gs pos="45000">
                    <a:srgbClr val="FF7A00"/>
                  </a:gs>
                  <a:gs pos="70000">
                    <a:srgbClr val="FF0300"/>
                  </a:gs>
                  <a:gs pos="100000">
                    <a:srgbClr val="4D0808"/>
                  </a:gs>
                </a:gsLst>
                <a:lin ang="5400000" scaled="0"/>
              </a:gradFill>
            </c:spPr>
          </c:marker>
          <c:dLbls>
            <c:spPr>
              <a:noFill/>
              <a:ln>
                <a:noFill/>
              </a:ln>
              <a:effectLst/>
            </c:spPr>
            <c:txPr>
              <a:bodyPr rot="-5400000" vert="horz"/>
              <a:lstStyle/>
              <a:p>
                <a:pPr>
                  <a:defRPr sz="1600">
                    <a:solidFill>
                      <a:schemeClr val="tx2">
                        <a:lumMod val="60000"/>
                        <a:lumOff val="40000"/>
                      </a:schemeClr>
                    </a:solidFill>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'III.5.4.Afil. SVDS mensual'!$A$4:$A$16</c:f>
              <c:strCache>
                <c:ptCount val="13"/>
                <c:pt idx="0">
                  <c:v>Ene.18</c:v>
                </c:pt>
                <c:pt idx="1">
                  <c:v>Feb.18</c:v>
                </c:pt>
                <c:pt idx="2">
                  <c:v>Mar.18</c:v>
                </c:pt>
                <c:pt idx="3">
                  <c:v>Abr.18</c:v>
                </c:pt>
                <c:pt idx="4">
                  <c:v>May.18</c:v>
                </c:pt>
                <c:pt idx="5">
                  <c:v>Jun.18</c:v>
                </c:pt>
                <c:pt idx="6">
                  <c:v>Jul.18</c:v>
                </c:pt>
                <c:pt idx="7">
                  <c:v>Ago.18</c:v>
                </c:pt>
                <c:pt idx="8">
                  <c:v>Sep.18</c:v>
                </c:pt>
                <c:pt idx="9">
                  <c:v>Oct. 18</c:v>
                </c:pt>
                <c:pt idx="10">
                  <c:v>Nov. 18</c:v>
                </c:pt>
                <c:pt idx="11">
                  <c:v>Dic. 18</c:v>
                </c:pt>
                <c:pt idx="12">
                  <c:v>Ene.19</c:v>
                </c:pt>
              </c:strCache>
            </c:strRef>
          </c:cat>
          <c:val>
            <c:numRef>
              <c:f>'III.5.4.Afil. SVDS mensual'!$B$4:$B$16</c:f>
              <c:numCache>
                <c:formatCode>#,##0</c:formatCode>
                <c:ptCount val="13"/>
                <c:pt idx="0">
                  <c:v>1777342</c:v>
                </c:pt>
                <c:pt idx="1">
                  <c:v>1807468</c:v>
                </c:pt>
                <c:pt idx="2">
                  <c:v>1860698</c:v>
                </c:pt>
                <c:pt idx="3">
                  <c:v>1830789</c:v>
                </c:pt>
                <c:pt idx="4">
                  <c:v>1890857</c:v>
                </c:pt>
                <c:pt idx="5">
                  <c:v>1813834</c:v>
                </c:pt>
                <c:pt idx="6">
                  <c:v>1894599</c:v>
                </c:pt>
                <c:pt idx="7">
                  <c:v>1888021</c:v>
                </c:pt>
                <c:pt idx="8">
                  <c:v>1857705</c:v>
                </c:pt>
                <c:pt idx="9">
                  <c:v>1922130</c:v>
                </c:pt>
                <c:pt idx="10">
                  <c:v>1902380</c:v>
                </c:pt>
                <c:pt idx="11">
                  <c:v>1935968</c:v>
                </c:pt>
                <c:pt idx="12">
                  <c:v>1872444</c:v>
                </c:pt>
              </c:numCache>
            </c:numRef>
          </c:val>
          <c:smooth val="0"/>
          <c:extLst>
            <c:ext xmlns:c16="http://schemas.microsoft.com/office/drawing/2014/chart" uri="{C3380CC4-5D6E-409C-BE32-E72D297353CC}">
              <c16:uniqueId val="{00000000-1D49-4C48-8FD4-936DC8E14B9C}"/>
            </c:ext>
          </c:extLst>
        </c:ser>
        <c:ser>
          <c:idx val="1"/>
          <c:order val="1"/>
          <c:tx>
            <c:strRef>
              <c:f>'III.5.4.Afil. SVDS mensual'!$C$3</c:f>
              <c:strCache>
                <c:ptCount val="1"/>
                <c:pt idx="0">
                  <c:v>Afiliados </c:v>
                </c:pt>
              </c:strCache>
            </c:strRef>
          </c:tx>
          <c:marker>
            <c:symbol val="circle"/>
            <c:size val="7"/>
            <c:spPr>
              <a:gradFill>
                <a:gsLst>
                  <a:gs pos="0">
                    <a:srgbClr val="FFF200"/>
                  </a:gs>
                  <a:gs pos="45000">
                    <a:srgbClr val="FF7A00"/>
                  </a:gs>
                  <a:gs pos="70000">
                    <a:srgbClr val="FF0300"/>
                  </a:gs>
                  <a:gs pos="100000">
                    <a:srgbClr val="4D0808"/>
                  </a:gs>
                </a:gsLst>
                <a:lin ang="5400000" scaled="0"/>
              </a:gradFill>
            </c:spPr>
          </c:marker>
          <c:dLbls>
            <c:spPr>
              <a:noFill/>
              <a:ln>
                <a:noFill/>
              </a:ln>
              <a:effectLst/>
            </c:spPr>
            <c:txPr>
              <a:bodyPr rot="-5400000" vert="horz"/>
              <a:lstStyle/>
              <a:p>
                <a:pPr>
                  <a:defRPr sz="1800">
                    <a:solidFill>
                      <a:schemeClr val="accent6">
                        <a:lumMod val="75000"/>
                      </a:schemeClr>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'III.5.4.Afil. SVDS mensual'!$A$4:$A$16</c:f>
              <c:strCache>
                <c:ptCount val="13"/>
                <c:pt idx="0">
                  <c:v>Ene.18</c:v>
                </c:pt>
                <c:pt idx="1">
                  <c:v>Feb.18</c:v>
                </c:pt>
                <c:pt idx="2">
                  <c:v>Mar.18</c:v>
                </c:pt>
                <c:pt idx="3">
                  <c:v>Abr.18</c:v>
                </c:pt>
                <c:pt idx="4">
                  <c:v>May.18</c:v>
                </c:pt>
                <c:pt idx="5">
                  <c:v>Jun.18</c:v>
                </c:pt>
                <c:pt idx="6">
                  <c:v>Jul.18</c:v>
                </c:pt>
                <c:pt idx="7">
                  <c:v>Ago.18</c:v>
                </c:pt>
                <c:pt idx="8">
                  <c:v>Sep.18</c:v>
                </c:pt>
                <c:pt idx="9">
                  <c:v>Oct. 18</c:v>
                </c:pt>
                <c:pt idx="10">
                  <c:v>Nov. 18</c:v>
                </c:pt>
                <c:pt idx="11">
                  <c:v>Dic. 18</c:v>
                </c:pt>
                <c:pt idx="12">
                  <c:v>Ene.19</c:v>
                </c:pt>
              </c:strCache>
            </c:strRef>
          </c:cat>
          <c:val>
            <c:numRef>
              <c:f>'III.5.4.Afil. SVDS mensual'!$C$4:$C$16</c:f>
              <c:numCache>
                <c:formatCode>#,##0</c:formatCode>
                <c:ptCount val="13"/>
                <c:pt idx="0">
                  <c:v>3719317</c:v>
                </c:pt>
                <c:pt idx="1">
                  <c:v>3735417</c:v>
                </c:pt>
                <c:pt idx="2">
                  <c:v>3754191</c:v>
                </c:pt>
                <c:pt idx="3">
                  <c:v>3771041</c:v>
                </c:pt>
                <c:pt idx="4">
                  <c:v>3787415</c:v>
                </c:pt>
                <c:pt idx="5">
                  <c:v>3803168</c:v>
                </c:pt>
                <c:pt idx="6">
                  <c:v>3822934</c:v>
                </c:pt>
                <c:pt idx="7">
                  <c:v>3840663</c:v>
                </c:pt>
                <c:pt idx="8">
                  <c:v>3860441</c:v>
                </c:pt>
                <c:pt idx="9">
                  <c:v>3880139</c:v>
                </c:pt>
                <c:pt idx="10">
                  <c:v>3889360</c:v>
                </c:pt>
                <c:pt idx="11">
                  <c:v>3919943</c:v>
                </c:pt>
                <c:pt idx="12">
                  <c:v>3937535</c:v>
                </c:pt>
              </c:numCache>
            </c:numRef>
          </c:val>
          <c:smooth val="0"/>
          <c:extLst>
            <c:ext xmlns:c16="http://schemas.microsoft.com/office/drawing/2014/chart" uri="{C3380CC4-5D6E-409C-BE32-E72D297353CC}">
              <c16:uniqueId val="{00000001-1D49-4C48-8FD4-936DC8E14B9C}"/>
            </c:ext>
          </c:extLst>
        </c:ser>
        <c:dLbls>
          <c:showLegendKey val="0"/>
          <c:showVal val="0"/>
          <c:showCatName val="0"/>
          <c:showSerName val="0"/>
          <c:showPercent val="0"/>
          <c:showBubbleSize val="0"/>
        </c:dLbls>
        <c:hiLowLines>
          <c:spPr>
            <a:ln w="25400">
              <a:gradFill>
                <a:gsLst>
                  <a:gs pos="14000">
                    <a:schemeClr val="accent3">
                      <a:lumMod val="50000"/>
                    </a:schemeClr>
                  </a:gs>
                  <a:gs pos="50000">
                    <a:srgbClr val="FF6633"/>
                  </a:gs>
                  <a:gs pos="50000">
                    <a:srgbClr val="FFFF00"/>
                  </a:gs>
                  <a:gs pos="75000">
                    <a:srgbClr val="01A78F"/>
                  </a:gs>
                  <a:gs pos="100000">
                    <a:srgbClr val="3366FF"/>
                  </a:gs>
                </a:gsLst>
                <a:lin ang="5400000" scaled="0"/>
              </a:gradFill>
              <a:prstDash val="sysDash"/>
            </a:ln>
          </c:spPr>
        </c:hiLowLines>
        <c:marker val="1"/>
        <c:smooth val="0"/>
        <c:axId val="405712040"/>
        <c:axId val="405712432"/>
      </c:lineChart>
      <c:lineChart>
        <c:grouping val="standard"/>
        <c:varyColors val="0"/>
        <c:ser>
          <c:idx val="2"/>
          <c:order val="2"/>
          <c:tx>
            <c:strRef>
              <c:f>'III.5.4.Afil. SVDS mensual'!$D$3</c:f>
              <c:strCache>
                <c:ptCount val="1"/>
                <c:pt idx="0">
                  <c:v>Densidad de Cotizantes</c:v>
                </c:pt>
              </c:strCache>
            </c:strRef>
          </c:tx>
          <c:spPr>
            <a:ln>
              <a:noFill/>
            </a:ln>
          </c:spPr>
          <c:marker>
            <c:symbol val="circle"/>
            <c:size val="25"/>
            <c:spPr>
              <a:gradFill>
                <a:gsLst>
                  <a:gs pos="0">
                    <a:srgbClr val="DDEBCF"/>
                  </a:gs>
                  <a:gs pos="50000">
                    <a:srgbClr val="9CB86E"/>
                  </a:gs>
                  <a:gs pos="100000">
                    <a:srgbClr val="156B13"/>
                  </a:gs>
                </a:gsLst>
                <a:lin ang="5400000" scaled="0"/>
              </a:gradFill>
            </c:spPr>
          </c:marker>
          <c:dLbls>
            <c:dLbl>
              <c:idx val="1"/>
              <c:layout>
                <c:manualLayout>
                  <c:x val="-1.5369836695485392E-3"/>
                  <c:y val="5.4182313749242886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D49-4C48-8FD4-936DC8E14B9C}"/>
                </c:ext>
              </c:extLst>
            </c:dLbl>
            <c:dLbl>
              <c:idx val="10"/>
              <c:layout>
                <c:manualLayout>
                  <c:x val="-1.5355008853558377E-3"/>
                  <c:y val="-6.182377961723602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D49-4C48-8FD4-936DC8E14B9C}"/>
                </c:ext>
              </c:extLst>
            </c:dLbl>
            <c:dLbl>
              <c:idx val="11"/>
              <c:layout>
                <c:manualLayout>
                  <c:x val="-8.8008137738763508E-6"/>
                  <c:y val="-1.459918579704125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D49-4C48-8FD4-936DC8E14B9C}"/>
                </c:ext>
              </c:extLst>
            </c:dLbl>
            <c:dLbl>
              <c:idx val="12"/>
              <c:layout>
                <c:manualLayout>
                  <c:x val="-7.6482085672305317E-3"/>
                  <c:y val="-2.851487396404489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D49-4C48-8FD4-936DC8E14B9C}"/>
                </c:ext>
              </c:extLst>
            </c:dLbl>
            <c:spPr>
              <a:noFill/>
              <a:ln>
                <a:noFill/>
              </a:ln>
              <a:effectLst/>
            </c:spPr>
            <c:txPr>
              <a:bodyPr/>
              <a:lstStyle/>
              <a:p>
                <a:pPr>
                  <a:defRPr sz="1800" b="1">
                    <a:solidFill>
                      <a:schemeClr val="accent3">
                        <a:lumMod val="75000"/>
                      </a:schemeClr>
                    </a:solidFill>
                  </a:defRPr>
                </a:pPr>
                <a:endParaRPr lang="en-US"/>
              </a:p>
            </c:txPr>
            <c:dLblPos val="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'III.5.4.Afil. SVDS mensual'!$A$4:$A$16</c:f>
              <c:strCache>
                <c:ptCount val="13"/>
                <c:pt idx="0">
                  <c:v>Ene.18</c:v>
                </c:pt>
                <c:pt idx="1">
                  <c:v>Feb.18</c:v>
                </c:pt>
                <c:pt idx="2">
                  <c:v>Mar.18</c:v>
                </c:pt>
                <c:pt idx="3">
                  <c:v>Abr.18</c:v>
                </c:pt>
                <c:pt idx="4">
                  <c:v>May.18</c:v>
                </c:pt>
                <c:pt idx="5">
                  <c:v>Jun.18</c:v>
                </c:pt>
                <c:pt idx="6">
                  <c:v>Jul.18</c:v>
                </c:pt>
                <c:pt idx="7">
                  <c:v>Ago.18</c:v>
                </c:pt>
                <c:pt idx="8">
                  <c:v>Sep.18</c:v>
                </c:pt>
                <c:pt idx="9">
                  <c:v>Oct. 18</c:v>
                </c:pt>
                <c:pt idx="10">
                  <c:v>Nov. 18</c:v>
                </c:pt>
                <c:pt idx="11">
                  <c:v>Dic. 18</c:v>
                </c:pt>
                <c:pt idx="12">
                  <c:v>Ene.19</c:v>
                </c:pt>
              </c:strCache>
            </c:strRef>
          </c:cat>
          <c:val>
            <c:numRef>
              <c:f>'III.5.4.Afil. SVDS mensual'!$D$4:$D$16</c:f>
              <c:numCache>
                <c:formatCode>0.0%</c:formatCode>
                <c:ptCount val="13"/>
                <c:pt idx="0">
                  <c:v>0.47786784509091318</c:v>
                </c:pt>
                <c:pt idx="1">
                  <c:v>0.48387315258242924</c:v>
                </c:pt>
                <c:pt idx="2">
                  <c:v>0.49563221477010627</c:v>
                </c:pt>
                <c:pt idx="3">
                  <c:v>0.48548636835292958</c:v>
                </c:pt>
                <c:pt idx="4">
                  <c:v>0.49924737584869894</c:v>
                </c:pt>
                <c:pt idx="5">
                  <c:v>0.47692713022406585</c:v>
                </c:pt>
                <c:pt idx="6">
                  <c:v>0.49558768213105431</c:v>
                </c:pt>
                <c:pt idx="7">
                  <c:v>0.49158725980384116</c:v>
                </c:pt>
                <c:pt idx="8">
                  <c:v>0.48121574711282983</c:v>
                </c:pt>
                <c:pt idx="9">
                  <c:v>0.49537658315848992</c:v>
                </c:pt>
                <c:pt idx="10">
                  <c:v>0.48912417467141123</c:v>
                </c:pt>
                <c:pt idx="11">
                  <c:v>0.49387656912358163</c:v>
                </c:pt>
                <c:pt idx="12">
                  <c:v>0.47553710633683255</c:v>
                </c:pt>
              </c:numCache>
            </c:numRef>
          </c:val>
          <c:smooth val="0"/>
          <c:extLst>
            <c:ext xmlns:c16="http://schemas.microsoft.com/office/drawing/2014/chart" uri="{C3380CC4-5D6E-409C-BE32-E72D297353CC}">
              <c16:uniqueId val="{00000006-1D49-4C48-8FD4-936DC8E14B9C}"/>
            </c:ext>
          </c:extLst>
        </c:ser>
        <c:dLbls>
          <c:showLegendKey val="0"/>
          <c:showVal val="0"/>
          <c:showCatName val="0"/>
          <c:showSerName val="0"/>
          <c:showPercent val="0"/>
          <c:showBubbleSize val="0"/>
        </c:dLbls>
        <c:hiLowLines/>
        <c:marker val="1"/>
        <c:smooth val="0"/>
        <c:axId val="405713216"/>
        <c:axId val="405712824"/>
      </c:lineChart>
      <c:catAx>
        <c:axId val="405712040"/>
        <c:scaling>
          <c:orientation val="minMax"/>
        </c:scaling>
        <c:delete val="0"/>
        <c:axPos val="b"/>
        <c:numFmt formatCode="General" sourceLinked="0"/>
        <c:majorTickMark val="none"/>
        <c:minorTickMark val="none"/>
        <c:tickLblPos val="nextTo"/>
        <c:txPr>
          <a:bodyPr/>
          <a:lstStyle/>
          <a:p>
            <a:pPr>
              <a:defRPr sz="1800"/>
            </a:pPr>
            <a:endParaRPr lang="en-US"/>
          </a:p>
        </c:txPr>
        <c:crossAx val="405712432"/>
        <c:crosses val="autoZero"/>
        <c:auto val="1"/>
        <c:lblAlgn val="ctr"/>
        <c:lblOffset val="100"/>
        <c:noMultiLvlLbl val="0"/>
      </c:catAx>
      <c:valAx>
        <c:axId val="405712432"/>
        <c:scaling>
          <c:orientation val="minMax"/>
        </c:scaling>
        <c:delete val="0"/>
        <c:axPos val="l"/>
        <c:numFmt formatCode="#,##0" sourceLinked="1"/>
        <c:majorTickMark val="out"/>
        <c:minorTickMark val="none"/>
        <c:tickLblPos val="nextTo"/>
        <c:txPr>
          <a:bodyPr/>
          <a:lstStyle/>
          <a:p>
            <a:pPr>
              <a:defRPr>
                <a:solidFill>
                  <a:schemeClr val="bg1"/>
                </a:solidFill>
              </a:defRPr>
            </a:pPr>
            <a:endParaRPr lang="en-US"/>
          </a:p>
        </c:txPr>
        <c:crossAx val="405712040"/>
        <c:crosses val="autoZero"/>
        <c:crossBetween val="between"/>
      </c:valAx>
      <c:valAx>
        <c:axId val="405712824"/>
        <c:scaling>
          <c:orientation val="minMax"/>
          <c:max val="0.8"/>
        </c:scaling>
        <c:delete val="0"/>
        <c:axPos val="r"/>
        <c:numFmt formatCode="0.0%" sourceLinked="1"/>
        <c:majorTickMark val="out"/>
        <c:minorTickMark val="none"/>
        <c:tickLblPos val="nextTo"/>
        <c:txPr>
          <a:bodyPr/>
          <a:lstStyle/>
          <a:p>
            <a:pPr>
              <a:defRPr>
                <a:solidFill>
                  <a:schemeClr val="bg1"/>
                </a:solidFill>
              </a:defRPr>
            </a:pPr>
            <a:endParaRPr lang="en-US"/>
          </a:p>
        </c:txPr>
        <c:crossAx val="405713216"/>
        <c:crosses val="max"/>
        <c:crossBetween val="between"/>
      </c:valAx>
      <c:catAx>
        <c:axId val="405713216"/>
        <c:scaling>
          <c:orientation val="minMax"/>
        </c:scaling>
        <c:delete val="1"/>
        <c:axPos val="b"/>
        <c:numFmt formatCode="General" sourceLinked="1"/>
        <c:majorTickMark val="out"/>
        <c:minorTickMark val="none"/>
        <c:tickLblPos val="nextTo"/>
        <c:crossAx val="405712824"/>
        <c:crosses val="autoZero"/>
        <c:auto val="1"/>
        <c:lblAlgn val="ctr"/>
        <c:lblOffset val="100"/>
        <c:noMultiLvlLbl val="0"/>
      </c:catAx>
      <c:spPr>
        <a:ln>
          <a:solidFill>
            <a:schemeClr val="bg1"/>
          </a:solidFill>
        </a:ln>
      </c:spPr>
    </c:plotArea>
    <c:legend>
      <c:legendPos val="r"/>
      <c:layout>
        <c:manualLayout>
          <c:xMode val="edge"/>
          <c:yMode val="edge"/>
          <c:x val="0.21612453754285499"/>
          <c:y val="7.6743363216793939E-2"/>
          <c:w val="0.57079962325283506"/>
          <c:h val="4.8744626772366115E-2"/>
        </c:manualLayout>
      </c:layout>
      <c:overlay val="0"/>
      <c:txPr>
        <a:bodyPr/>
        <a:lstStyle/>
        <a:p>
          <a:pPr>
            <a:defRPr sz="20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8034875020583821E-2"/>
          <c:y val="0.17724718214273463"/>
          <c:w val="0.86937971114226265"/>
          <c:h val="0.64291265772575834"/>
        </c:manualLayout>
      </c:layout>
      <c:lineChart>
        <c:grouping val="standard"/>
        <c:varyColors val="0"/>
        <c:ser>
          <c:idx val="0"/>
          <c:order val="0"/>
          <c:tx>
            <c:strRef>
              <c:f>'III.5.5.Afil. cotiz.'!$B$2</c:f>
              <c:strCache>
                <c:ptCount val="1"/>
                <c:pt idx="0">
                  <c:v>Afiliados</c:v>
                </c:pt>
              </c:strCache>
            </c:strRef>
          </c:tx>
          <c:cat>
            <c:strRef>
              <c:f>'III.5.5.Afil. cotiz.'!$A$3:$A$17</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Ene.2019</c:v>
                </c:pt>
              </c:strCache>
            </c:strRef>
          </c:cat>
          <c:val>
            <c:numRef>
              <c:f>'III.5.5.Afil. cotiz.'!$B$3:$B$12</c:f>
            </c:numRef>
          </c:val>
          <c:smooth val="0"/>
          <c:extLst>
            <c:ext xmlns:c16="http://schemas.microsoft.com/office/drawing/2014/chart" uri="{C3380CC4-5D6E-409C-BE32-E72D297353CC}">
              <c16:uniqueId val="{00000000-5B02-46A5-85BE-B0DD71912A1B}"/>
            </c:ext>
          </c:extLst>
        </c:ser>
        <c:ser>
          <c:idx val="1"/>
          <c:order val="1"/>
          <c:tx>
            <c:strRef>
              <c:f>'III.5.5.Afil. cotiz.'!$C$2</c:f>
              <c:strCache>
                <c:ptCount val="1"/>
                <c:pt idx="0">
                  <c:v>Trabajadores Cotizantes </c:v>
                </c:pt>
              </c:strCache>
            </c:strRef>
          </c:tx>
          <c:spPr>
            <a:ln>
              <a:gradFill>
                <a:gsLst>
                  <a:gs pos="0">
                    <a:srgbClr val="000082"/>
                  </a:gs>
                  <a:gs pos="30000">
                    <a:srgbClr val="66008F"/>
                  </a:gs>
                  <a:gs pos="64999">
                    <a:srgbClr val="BA0066"/>
                  </a:gs>
                  <a:gs pos="89999">
                    <a:srgbClr val="FF0000"/>
                  </a:gs>
                  <a:gs pos="100000">
                    <a:srgbClr val="FF8200"/>
                  </a:gs>
                </a:gsLst>
                <a:lin ang="5400000" scaled="0"/>
              </a:gradFill>
            </a:ln>
          </c:spPr>
          <c:marker>
            <c:symbol val="circle"/>
            <c:size val="9"/>
            <c:spPr>
              <a:gradFill>
                <a:gsLst>
                  <a:gs pos="0">
                    <a:srgbClr val="000000"/>
                  </a:gs>
                  <a:gs pos="39999">
                    <a:srgbClr val="0A128C"/>
                  </a:gs>
                  <a:gs pos="70000">
                    <a:srgbClr val="181CC7"/>
                  </a:gs>
                  <a:gs pos="88000">
                    <a:srgbClr val="7005D4"/>
                  </a:gs>
                  <a:gs pos="100000">
                    <a:srgbClr val="8C3D91"/>
                  </a:gs>
                </a:gsLst>
                <a:lin ang="5400000" scaled="0"/>
              </a:gradFill>
              <a:ln>
                <a:solidFill>
                  <a:srgbClr val="0066FF"/>
                </a:solidFill>
              </a:ln>
            </c:spPr>
          </c:marker>
          <c:dLbls>
            <c:dLbl>
              <c:idx val="0"/>
              <c:layout>
                <c:manualLayout>
                  <c:x val="-1.6962892573520301E-2"/>
                  <c:y val="5.120481846749488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B02-46A5-85BE-B0DD71912A1B}"/>
                </c:ext>
              </c:extLst>
            </c:dLbl>
            <c:dLbl>
              <c:idx val="1"/>
              <c:layout>
                <c:manualLayout>
                  <c:x val="-1.4842541320845509E-2"/>
                  <c:y val="4.94979911852449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B02-46A5-85BE-B0DD71912A1B}"/>
                </c:ext>
              </c:extLst>
            </c:dLbl>
            <c:dLbl>
              <c:idx val="2"/>
              <c:layout>
                <c:manualLayout>
                  <c:x val="-1.8692345614362262E-2"/>
                  <c:y val="6.329735188592688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B02-46A5-85BE-B0DD71912A1B}"/>
                </c:ext>
              </c:extLst>
            </c:dLbl>
            <c:dLbl>
              <c:idx val="3"/>
              <c:layout>
                <c:manualLayout>
                  <c:x val="-1.7069582441794798E-2"/>
                  <c:y val="5.473426945506824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B02-46A5-85BE-B0DD71912A1B}"/>
                </c:ext>
              </c:extLst>
            </c:dLbl>
            <c:dLbl>
              <c:idx val="4"/>
              <c:layout>
                <c:manualLayout>
                  <c:x val="-1.6962892573520301E-2"/>
                  <c:y val="5.97389548787439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B02-46A5-85BE-B0DD71912A1B}"/>
                </c:ext>
              </c:extLst>
            </c:dLbl>
            <c:dLbl>
              <c:idx val="5"/>
              <c:layout>
                <c:manualLayout>
                  <c:x val="-1.6962892573520301E-2"/>
                  <c:y val="5.973895487874403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B02-46A5-85BE-B0DD71912A1B}"/>
                </c:ext>
              </c:extLst>
            </c:dLbl>
            <c:dLbl>
              <c:idx val="6"/>
              <c:layout>
                <c:manualLayout>
                  <c:x val="-1.6962892573520377E-2"/>
                  <c:y val="5.12048184674948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B02-46A5-85BE-B0DD71912A1B}"/>
                </c:ext>
              </c:extLst>
            </c:dLbl>
            <c:dLbl>
              <c:idx val="7"/>
              <c:layout>
                <c:manualLayout>
                  <c:x val="-1.904791151799401E-2"/>
                  <c:y val="5.461847303199454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B02-46A5-85BE-B0DD71912A1B}"/>
                </c:ext>
              </c:extLst>
            </c:dLbl>
            <c:dLbl>
              <c:idx val="8"/>
              <c:layout>
                <c:manualLayout>
                  <c:x val="-1.7952444859516515E-2"/>
                  <c:y val="5.120481846749488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B02-46A5-85BE-B0DD71912A1B}"/>
                </c:ext>
              </c:extLst>
            </c:dLbl>
            <c:dLbl>
              <c:idx val="9"/>
              <c:layout>
                <c:manualLayout>
                  <c:x val="-1.5902675671121923E-2"/>
                  <c:y val="5.461847303199454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5B02-46A5-85BE-B0DD71912A1B}"/>
                </c:ext>
              </c:extLst>
            </c:dLbl>
            <c:dLbl>
              <c:idx val="10"/>
              <c:layout>
                <c:manualLayout>
                  <c:x val="-1.9047911517994162E-2"/>
                  <c:y val="5.632530031424437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5B02-46A5-85BE-B0DD71912A1B}"/>
                </c:ext>
              </c:extLst>
            </c:dLbl>
            <c:dLbl>
              <c:idx val="11"/>
              <c:layout>
                <c:manualLayout>
                  <c:x val="-1.1774892791687235E-2"/>
                  <c:y val="5.498174095067152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5B02-46A5-85BE-B0DD71912A1B}"/>
                </c:ext>
              </c:extLst>
            </c:dLbl>
            <c:dLbl>
              <c:idx val="12"/>
              <c:layout>
                <c:manualLayout>
                  <c:x val="-1.7539766202435757E-2"/>
                  <c:y val="5.85289500442633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5B02-46A5-85BE-B0DD71912A1B}"/>
                </c:ext>
              </c:extLst>
            </c:dLbl>
            <c:dLbl>
              <c:idx val="13"/>
              <c:layout>
                <c:manualLayout>
                  <c:x val="-1.5819209370716392E-2"/>
                  <c:y val="5.96899285529642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D69-46D7-93B7-08A0242F6954}"/>
                </c:ext>
              </c:extLst>
            </c:dLbl>
            <c:spPr>
              <a:noFill/>
              <a:ln>
                <a:noFill/>
              </a:ln>
              <a:effectLst/>
            </c:spPr>
            <c:txPr>
              <a:bodyPr rot="5400000" vert="horz" wrap="square" lIns="38100" tIns="19050" rIns="38100" bIns="19050" anchor="ctr">
                <a:spAutoFit/>
              </a:bodyPr>
              <a:lstStyle/>
              <a:p>
                <a:pPr>
                  <a:defRPr sz="1400">
                    <a:solidFill>
                      <a:schemeClr val="tx2">
                        <a:lumMod val="75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'III.5.5.Afil. cotiz.'!$A$3:$A$17</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Ene.2019</c:v>
                </c:pt>
              </c:strCache>
            </c:strRef>
          </c:cat>
          <c:val>
            <c:numRef>
              <c:f>'III.5.5.Afil. cotiz.'!$C$3:$C$17</c:f>
              <c:numCache>
                <c:formatCode>#,##0</c:formatCode>
                <c:ptCount val="15"/>
                <c:pt idx="0">
                  <c:v>626615</c:v>
                </c:pt>
                <c:pt idx="1">
                  <c:v>808496</c:v>
                </c:pt>
                <c:pt idx="2">
                  <c:v>913203</c:v>
                </c:pt>
                <c:pt idx="3">
                  <c:v>929743</c:v>
                </c:pt>
                <c:pt idx="4">
                  <c:v>1118293</c:v>
                </c:pt>
                <c:pt idx="5">
                  <c:v>1189601</c:v>
                </c:pt>
                <c:pt idx="6">
                  <c:v>1242780</c:v>
                </c:pt>
                <c:pt idx="7">
                  <c:v>1291137</c:v>
                </c:pt>
                <c:pt idx="8">
                  <c:v>1376966</c:v>
                </c:pt>
                <c:pt idx="9">
                  <c:v>1508392</c:v>
                </c:pt>
                <c:pt idx="10">
                  <c:v>1617107</c:v>
                </c:pt>
                <c:pt idx="11">
                  <c:v>1725802</c:v>
                </c:pt>
                <c:pt idx="12">
                  <c:v>1837104</c:v>
                </c:pt>
                <c:pt idx="13">
                  <c:v>1935968</c:v>
                </c:pt>
                <c:pt idx="14">
                  <c:v>1872444</c:v>
                </c:pt>
              </c:numCache>
            </c:numRef>
          </c:val>
          <c:smooth val="0"/>
          <c:extLst>
            <c:ext xmlns:c16="http://schemas.microsoft.com/office/drawing/2014/chart" uri="{C3380CC4-5D6E-409C-BE32-E72D297353CC}">
              <c16:uniqueId val="{0000000E-5B02-46A5-85BE-B0DD71912A1B}"/>
            </c:ext>
          </c:extLst>
        </c:ser>
        <c:ser>
          <c:idx val="2"/>
          <c:order val="2"/>
          <c:tx>
            <c:strRef>
              <c:f>'III.5.5.Afil. cotiz.'!$D$2</c:f>
              <c:strCache>
                <c:ptCount val="1"/>
                <c:pt idx="0">
                  <c:v>Población Ocupada Formal</c:v>
                </c:pt>
              </c:strCache>
            </c:strRef>
          </c:tx>
          <c:spPr>
            <a:ln>
              <a:gradFill>
                <a:gsLst>
                  <a:gs pos="0">
                    <a:srgbClr val="FFF200"/>
                  </a:gs>
                  <a:gs pos="45000">
                    <a:srgbClr val="FF7A00"/>
                  </a:gs>
                  <a:gs pos="70000">
                    <a:srgbClr val="FF0300"/>
                  </a:gs>
                  <a:gs pos="100000">
                    <a:srgbClr val="4D0808"/>
                  </a:gs>
                </a:gsLst>
                <a:lin ang="5400000" scaled="0"/>
              </a:gradFill>
            </a:ln>
          </c:spPr>
          <c:marker>
            <c:symbol val="circle"/>
            <c:size val="11"/>
            <c:spPr>
              <a:gradFill>
                <a:gsLst>
                  <a:gs pos="0">
                    <a:srgbClr val="FFF200"/>
                  </a:gs>
                  <a:gs pos="45000">
                    <a:srgbClr val="FF7A00"/>
                  </a:gs>
                  <a:gs pos="70000">
                    <a:srgbClr val="FF0300"/>
                  </a:gs>
                  <a:gs pos="100000">
                    <a:srgbClr val="4D0808"/>
                  </a:gs>
                </a:gsLst>
                <a:lin ang="5400000" scaled="0"/>
              </a:gradFill>
            </c:spPr>
          </c:marker>
          <c:dLbls>
            <c:spPr>
              <a:noFill/>
              <a:ln>
                <a:noFill/>
              </a:ln>
              <a:effectLst/>
            </c:spPr>
            <c:txPr>
              <a:bodyPr rot="-5400000" vert="horz" wrap="square" lIns="38100" tIns="19050" rIns="38100" bIns="19050" anchor="ctr">
                <a:spAutoFit/>
              </a:bodyPr>
              <a:lstStyle/>
              <a:p>
                <a:pPr>
                  <a:defRPr sz="1400">
                    <a:solidFill>
                      <a:schemeClr val="accent6">
                        <a:lumMod val="75000"/>
                      </a:schemeClr>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'III.5.5.Afil. cotiz.'!$A$3:$A$17</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Ene.2019</c:v>
                </c:pt>
              </c:strCache>
            </c:strRef>
          </c:cat>
          <c:val>
            <c:numRef>
              <c:f>'III.5.5.Afil. cotiz.'!$D$3:$D$17</c:f>
              <c:numCache>
                <c:formatCode>#,##0</c:formatCode>
                <c:ptCount val="15"/>
                <c:pt idx="0">
                  <c:v>1437260</c:v>
                </c:pt>
                <c:pt idx="1">
                  <c:v>1505582.5</c:v>
                </c:pt>
                <c:pt idx="2">
                  <c:v>1571911.5</c:v>
                </c:pt>
                <c:pt idx="3">
                  <c:v>1566047</c:v>
                </c:pt>
                <c:pt idx="4">
                  <c:v>1560994</c:v>
                </c:pt>
                <c:pt idx="5">
                  <c:v>1631129</c:v>
                </c:pt>
                <c:pt idx="6">
                  <c:v>1686216</c:v>
                </c:pt>
                <c:pt idx="7">
                  <c:v>1716228</c:v>
                </c:pt>
                <c:pt idx="8">
                  <c:v>1769801</c:v>
                </c:pt>
                <c:pt idx="9">
                  <c:v>1865496</c:v>
                </c:pt>
                <c:pt idx="10">
                  <c:v>1965498</c:v>
                </c:pt>
                <c:pt idx="11">
                  <c:v>2012995</c:v>
                </c:pt>
                <c:pt idx="12">
                  <c:v>2050907</c:v>
                </c:pt>
                <c:pt idx="13">
                  <c:v>2120901</c:v>
                </c:pt>
                <c:pt idx="14">
                  <c:v>2120901</c:v>
                </c:pt>
              </c:numCache>
            </c:numRef>
          </c:val>
          <c:smooth val="0"/>
          <c:extLst>
            <c:ext xmlns:c16="http://schemas.microsoft.com/office/drawing/2014/chart" uri="{C3380CC4-5D6E-409C-BE32-E72D297353CC}">
              <c16:uniqueId val="{0000000F-5B02-46A5-85BE-B0DD71912A1B}"/>
            </c:ext>
          </c:extLst>
        </c:ser>
        <c:dLbls>
          <c:showLegendKey val="0"/>
          <c:showVal val="0"/>
          <c:showCatName val="0"/>
          <c:showSerName val="0"/>
          <c:showPercent val="0"/>
          <c:showBubbleSize val="0"/>
        </c:dLbls>
        <c:hiLowLines>
          <c:spPr>
            <a:ln w="12700">
              <a:solidFill>
                <a:srgbClr val="FFC000"/>
              </a:solidFill>
              <a:prstDash val="dash"/>
            </a:ln>
          </c:spPr>
        </c:hiLowLines>
        <c:marker val="1"/>
        <c:smooth val="0"/>
        <c:axId val="405714392"/>
        <c:axId val="405714784"/>
      </c:lineChart>
      <c:lineChart>
        <c:grouping val="standard"/>
        <c:varyColors val="0"/>
        <c:ser>
          <c:idx val="3"/>
          <c:order val="3"/>
          <c:tx>
            <c:strRef>
              <c:f>'III.5.5.Afil. cotiz.'!$E$2</c:f>
              <c:strCache>
                <c:ptCount val="1"/>
                <c:pt idx="0">
                  <c:v>% Cotizantes/ Pob. Asalariada</c:v>
                </c:pt>
              </c:strCache>
            </c:strRef>
          </c:tx>
          <c:spPr>
            <a:ln>
              <a:noFill/>
            </a:ln>
          </c:spPr>
          <c:marker>
            <c:symbol val="circle"/>
            <c:size val="2"/>
            <c:spPr>
              <a:gradFill>
                <a:gsLst>
                  <a:gs pos="0">
                    <a:srgbClr val="CCCCFF"/>
                  </a:gs>
                  <a:gs pos="17999">
                    <a:srgbClr val="99CCFF"/>
                  </a:gs>
                  <a:gs pos="36000">
                    <a:srgbClr val="9966FF"/>
                  </a:gs>
                  <a:gs pos="61000">
                    <a:srgbClr val="CC99FF"/>
                  </a:gs>
                  <a:gs pos="82001">
                    <a:srgbClr val="99CCFF"/>
                  </a:gs>
                  <a:gs pos="100000">
                    <a:srgbClr val="CCCCFF"/>
                  </a:gs>
                </a:gsLst>
                <a:lin ang="5400000" scaled="0"/>
              </a:gradFill>
            </c:spPr>
          </c:marker>
          <c:dLbls>
            <c:dLbl>
              <c:idx val="4"/>
              <c:layout>
                <c:manualLayout>
                  <c:x val="-3.6179897194508787E-2"/>
                  <c:y val="8.938519107545707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5B02-46A5-85BE-B0DD71912A1B}"/>
                </c:ext>
              </c:extLst>
            </c:dLbl>
            <c:dLbl>
              <c:idx val="5"/>
              <c:layout>
                <c:manualLayout>
                  <c:x val="-3.5121696048135323E-2"/>
                  <c:y val="8.764160144451589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5B02-46A5-85BE-B0DD71912A1B}"/>
                </c:ext>
              </c:extLst>
            </c:dLbl>
            <c:dLbl>
              <c:idx val="6"/>
              <c:layout>
                <c:manualLayout>
                  <c:x val="-3.3005293755388389E-2"/>
                  <c:y val="8.066724292075144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5B02-46A5-85BE-B0DD71912A1B}"/>
                </c:ext>
              </c:extLst>
            </c:dLbl>
            <c:dLbl>
              <c:idx val="7"/>
              <c:layout>
                <c:manualLayout>
                  <c:x val="-3.1947092609015001E-2"/>
                  <c:y val="7.71800636588692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5B02-46A5-85BE-B0DD71912A1B}"/>
                </c:ext>
              </c:extLst>
            </c:dLbl>
            <c:dLbl>
              <c:idx val="8"/>
              <c:layout>
                <c:manualLayout>
                  <c:x val="-3.1947092609014925E-2"/>
                  <c:y val="7.71800636588692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5B02-46A5-85BE-B0DD71912A1B}"/>
                </c:ext>
              </c:extLst>
            </c:dLbl>
            <c:dLbl>
              <c:idx val="9"/>
              <c:layout>
                <c:manualLayout>
                  <c:x val="-3.5121696048135323E-2"/>
                  <c:y val="6.497493624228152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5B02-46A5-85BE-B0DD71912A1B}"/>
                </c:ext>
              </c:extLst>
            </c:dLbl>
            <c:dLbl>
              <c:idx val="10"/>
              <c:layout>
                <c:manualLayout>
                  <c:x val="-3.1947092609015078E-2"/>
                  <c:y val="5.102621919475264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5B02-46A5-85BE-B0DD71912A1B}"/>
                </c:ext>
              </c:extLst>
            </c:dLbl>
            <c:dLbl>
              <c:idx val="11"/>
              <c:layout>
                <c:manualLayout>
                  <c:x val="-3.4234973649943441E-2"/>
                  <c:y val="5.83908323358553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5B02-46A5-85BE-B0DD71912A1B}"/>
                </c:ext>
              </c:extLst>
            </c:dLbl>
            <c:dLbl>
              <c:idx val="12"/>
              <c:layout>
                <c:manualLayout>
                  <c:x val="-3.3315811913525888E-2"/>
                  <c:y val="6.918667585121035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5B02-46A5-85BE-B0DD71912A1B}"/>
                </c:ext>
              </c:extLst>
            </c:dLbl>
            <c:dLbl>
              <c:idx val="13"/>
              <c:layout>
                <c:manualLayout>
                  <c:x val="-3.3676305125072269E-2"/>
                  <c:y val="6.740447083404252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162-45B4-83A7-F933356A07C6}"/>
                </c:ext>
              </c:extLst>
            </c:dLbl>
            <c:spPr>
              <a:noFill/>
              <a:ln>
                <a:noFill/>
              </a:ln>
              <a:effectLst/>
            </c:spPr>
            <c:txPr>
              <a:bodyPr/>
              <a:lstStyle/>
              <a:p>
                <a:pPr>
                  <a:defRPr sz="1600" b="1"/>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'III.5.5.Afil. cotiz.'!$A$3:$A$17</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Ene.2019</c:v>
                </c:pt>
              </c:strCache>
            </c:strRef>
          </c:cat>
          <c:val>
            <c:numRef>
              <c:f>'III.5.5.Afil. cotiz.'!$E$3:$E$17</c:f>
              <c:numCache>
                <c:formatCode>0.00%</c:formatCode>
                <c:ptCount val="15"/>
                <c:pt idx="0">
                  <c:v>0.43597887647328948</c:v>
                </c:pt>
                <c:pt idx="1">
                  <c:v>0.53699880278895373</c:v>
                </c:pt>
                <c:pt idx="2">
                  <c:v>0.58095064512219674</c:v>
                </c:pt>
                <c:pt idx="3">
                  <c:v>0.59368780119626041</c:v>
                </c:pt>
                <c:pt idx="4">
                  <c:v>0.71639801306090867</c:v>
                </c:pt>
                <c:pt idx="5">
                  <c:v>0.72931141559006063</c:v>
                </c:pt>
                <c:pt idx="6">
                  <c:v>0.73702301484507327</c:v>
                </c:pt>
                <c:pt idx="7">
                  <c:v>0.75231088177095351</c:v>
                </c:pt>
                <c:pt idx="8">
                  <c:v>0.77803436657567715</c:v>
                </c:pt>
                <c:pt idx="9">
                  <c:v>0.80857423441272458</c:v>
                </c:pt>
                <c:pt idx="10">
                  <c:v>0.82274670338000855</c:v>
                </c:pt>
                <c:pt idx="11">
                  <c:v>0.8573304951080355</c:v>
                </c:pt>
                <c:pt idx="12">
                  <c:v>0.8957519770521043</c:v>
                </c:pt>
                <c:pt idx="13">
                  <c:v>0.91280451091305059</c:v>
                </c:pt>
                <c:pt idx="14">
                  <c:v>0.88285308932382978</c:v>
                </c:pt>
              </c:numCache>
            </c:numRef>
          </c:val>
          <c:smooth val="0"/>
          <c:extLst>
            <c:ext xmlns:c16="http://schemas.microsoft.com/office/drawing/2014/chart" uri="{C3380CC4-5D6E-409C-BE32-E72D297353CC}">
              <c16:uniqueId val="{00000019-5B02-46A5-85BE-B0DD71912A1B}"/>
            </c:ext>
          </c:extLst>
        </c:ser>
        <c:dLbls>
          <c:showLegendKey val="0"/>
          <c:showVal val="0"/>
          <c:showCatName val="0"/>
          <c:showSerName val="0"/>
          <c:showPercent val="0"/>
          <c:showBubbleSize val="0"/>
        </c:dLbls>
        <c:hiLowLines/>
        <c:marker val="1"/>
        <c:smooth val="0"/>
        <c:axId val="405715568"/>
        <c:axId val="405715176"/>
      </c:lineChart>
      <c:catAx>
        <c:axId val="405714392"/>
        <c:scaling>
          <c:orientation val="minMax"/>
        </c:scaling>
        <c:delete val="0"/>
        <c:axPos val="b"/>
        <c:numFmt formatCode="General" sourceLinked="0"/>
        <c:majorTickMark val="none"/>
        <c:minorTickMark val="none"/>
        <c:tickLblPos val="nextTo"/>
        <c:txPr>
          <a:bodyPr rot="-2700000" vert="horz"/>
          <a:lstStyle/>
          <a:p>
            <a:pPr>
              <a:defRPr sz="1200"/>
            </a:pPr>
            <a:endParaRPr lang="en-US"/>
          </a:p>
        </c:txPr>
        <c:crossAx val="405714784"/>
        <c:crosses val="autoZero"/>
        <c:auto val="1"/>
        <c:lblAlgn val="ctr"/>
        <c:lblOffset val="100"/>
        <c:noMultiLvlLbl val="0"/>
      </c:catAx>
      <c:valAx>
        <c:axId val="405714784"/>
        <c:scaling>
          <c:orientation val="minMax"/>
        </c:scaling>
        <c:delete val="0"/>
        <c:axPos val="l"/>
        <c:numFmt formatCode="#,##0" sourceLinked="1"/>
        <c:majorTickMark val="out"/>
        <c:minorTickMark val="none"/>
        <c:tickLblPos val="nextTo"/>
        <c:crossAx val="405714392"/>
        <c:crosses val="autoZero"/>
        <c:crossBetween val="between"/>
        <c:majorUnit val="500000"/>
      </c:valAx>
      <c:valAx>
        <c:axId val="405715176"/>
        <c:scaling>
          <c:orientation val="minMax"/>
          <c:max val="1"/>
        </c:scaling>
        <c:delete val="0"/>
        <c:axPos val="r"/>
        <c:numFmt formatCode="0.00%" sourceLinked="1"/>
        <c:majorTickMark val="out"/>
        <c:minorTickMark val="none"/>
        <c:tickLblPos val="nextTo"/>
        <c:crossAx val="405715568"/>
        <c:crosses val="max"/>
        <c:crossBetween val="between"/>
      </c:valAx>
      <c:catAx>
        <c:axId val="405715568"/>
        <c:scaling>
          <c:orientation val="minMax"/>
        </c:scaling>
        <c:delete val="1"/>
        <c:axPos val="b"/>
        <c:numFmt formatCode="General" sourceLinked="1"/>
        <c:majorTickMark val="out"/>
        <c:minorTickMark val="none"/>
        <c:tickLblPos val="nextTo"/>
        <c:crossAx val="405715176"/>
        <c:crosses val="autoZero"/>
        <c:auto val="1"/>
        <c:lblAlgn val="ctr"/>
        <c:lblOffset val="100"/>
        <c:noMultiLvlLbl val="0"/>
      </c:catAx>
    </c:plotArea>
    <c:legend>
      <c:legendPos val="r"/>
      <c:layout>
        <c:manualLayout>
          <c:xMode val="edge"/>
          <c:yMode val="edge"/>
          <c:x val="0.18048024773981408"/>
          <c:y val="7.1593437732707432E-2"/>
          <c:w val="0.66386468429306589"/>
          <c:h val="4.2182354873935471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orientation="portrait"/>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2000"/>
            </a:pPr>
            <a:r>
              <a:rPr lang="en-US" sz="2000"/>
              <a:t>Cotizantes del SVDS  RC</a:t>
            </a:r>
            <a:r>
              <a:rPr lang="en-US" sz="2000" baseline="0"/>
              <a:t> </a:t>
            </a:r>
            <a:r>
              <a:rPr lang="en-US" sz="2000"/>
              <a:t>por Rango de Edad</a:t>
            </a:r>
          </a:p>
        </c:rich>
      </c:tx>
      <c:layout>
        <c:manualLayout>
          <c:xMode val="edge"/>
          <c:yMode val="edge"/>
          <c:x val="0.32986833385212405"/>
          <c:y val="3.6999906846555082E-2"/>
        </c:manualLayout>
      </c:layout>
      <c:overlay val="0"/>
    </c:title>
    <c:autoTitleDeleted val="0"/>
    <c:view3D>
      <c:rotX val="10"/>
      <c:rotY val="0"/>
      <c:rAngAx val="0"/>
      <c:perspective val="0"/>
    </c:view3D>
    <c:floor>
      <c:thickness val="0"/>
    </c:floor>
    <c:sideWall>
      <c:thickness val="0"/>
    </c:sideWall>
    <c:backWall>
      <c:thickness val="0"/>
    </c:backWall>
    <c:plotArea>
      <c:layout>
        <c:manualLayout>
          <c:layoutTarget val="inner"/>
          <c:xMode val="edge"/>
          <c:yMode val="edge"/>
          <c:x val="7.6303065677600038E-3"/>
          <c:y val="0.13425208809889652"/>
          <c:w val="0.9836004289179322"/>
          <c:h val="0.65613362948837828"/>
        </c:manualLayout>
      </c:layout>
      <c:bar3DChart>
        <c:barDir val="col"/>
        <c:grouping val="clustered"/>
        <c:varyColors val="0"/>
        <c:ser>
          <c:idx val="0"/>
          <c:order val="0"/>
          <c:tx>
            <c:strRef>
              <c:f>'III.5.6.Cotiz. x rango de edad'!$B$3</c:f>
              <c:strCache>
                <c:ptCount val="1"/>
                <c:pt idx="0">
                  <c:v>Cotizantes</c:v>
                </c:pt>
              </c:strCache>
            </c:strRef>
          </c:tx>
          <c:spPr>
            <a:solidFill>
              <a:schemeClr val="accent3">
                <a:lumMod val="75000"/>
              </a:schemeClr>
            </a:solidFill>
          </c:spPr>
          <c:invertIfNegative val="0"/>
          <c:dLbls>
            <c:dLbl>
              <c:idx val="0"/>
              <c:layout>
                <c:manualLayout>
                  <c:x val="6.2467191601051541E-4"/>
                  <c:y val="-2.27343275375043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8FC-4B40-8539-39F7B9C9B12F}"/>
                </c:ext>
              </c:extLst>
            </c:dLbl>
            <c:dLbl>
              <c:idx val="1"/>
              <c:layout>
                <c:manualLayout>
                  <c:x val="0"/>
                  <c:y val="-2.066201302588643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8FC-4B40-8539-39F7B9C9B12F}"/>
                </c:ext>
              </c:extLst>
            </c:dLbl>
            <c:dLbl>
              <c:idx val="2"/>
              <c:layout>
                <c:manualLayout>
                  <c:x val="-2.885700931218879E-4"/>
                  <c:y val="-2.090590789389496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8FC-4B40-8539-39F7B9C9B12F}"/>
                </c:ext>
              </c:extLst>
            </c:dLbl>
            <c:dLbl>
              <c:idx val="3"/>
              <c:layout>
                <c:manualLayout>
                  <c:x val="-1.5379139251429188E-3"/>
                  <c:y val="-2.46846946151180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8FC-4B40-8539-39F7B9C9B12F}"/>
                </c:ext>
              </c:extLst>
            </c:dLbl>
            <c:dLbl>
              <c:idx val="4"/>
              <c:layout>
                <c:manualLayout>
                  <c:x val="0"/>
                  <c:y val="-2.279530125450651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8FC-4B40-8539-39F7B9C9B12F}"/>
                </c:ext>
              </c:extLst>
            </c:dLbl>
            <c:dLbl>
              <c:idx val="5"/>
              <c:layout>
                <c:manualLayout>
                  <c:x val="-1.2493438320209974E-3"/>
                  <c:y val="-2.28562749715086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8FC-4B40-8539-39F7B9C9B12F}"/>
                </c:ext>
              </c:extLst>
            </c:dLbl>
            <c:dLbl>
              <c:idx val="6"/>
              <c:layout>
                <c:manualLayout>
                  <c:x val="-1.5379139251429188E-3"/>
                  <c:y val="-1.88335933822770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8FC-4B40-8539-39F7B9C9B12F}"/>
                </c:ext>
              </c:extLst>
            </c:dLbl>
            <c:dLbl>
              <c:idx val="7"/>
              <c:layout>
                <c:manualLayout>
                  <c:x val="1.4904541041960136E-3"/>
                  <c:y val="-2.08449341768928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8FC-4B40-8539-39F7B9C9B12F}"/>
                </c:ext>
              </c:extLst>
            </c:dLbl>
            <c:dLbl>
              <c:idx val="8"/>
              <c:layout>
                <c:manualLayout>
                  <c:x val="-1.2492719232013807E-3"/>
                  <c:y val="-1.877293641185671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08FC-4B40-8539-39F7B9C9B12F}"/>
                </c:ext>
              </c:extLst>
            </c:dLbl>
            <c:dLbl>
              <c:idx val="9"/>
              <c:layout>
                <c:manualLayout>
                  <c:x val="2.8857009312178745E-4"/>
                  <c:y val="-1.663933143665480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08FC-4B40-8539-39F7B9C9B12F}"/>
                </c:ext>
              </c:extLst>
            </c:dLbl>
            <c:spPr>
              <a:noFill/>
              <a:ln>
                <a:noFill/>
              </a:ln>
              <a:effectLst/>
            </c:spPr>
            <c:txPr>
              <a:bodyPr/>
              <a:lstStyle/>
              <a:p>
                <a:pPr>
                  <a:defRPr sz="1800" b="1">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'III.5.6.Cotiz. x rango de edad'!$A$4:$A$13</c:f>
              <c:strCache>
                <c:ptCount val="10"/>
                <c:pt idx="0">
                  <c:v>Menor de 19 </c:v>
                </c:pt>
                <c:pt idx="1">
                  <c:v>20-24 años</c:v>
                </c:pt>
                <c:pt idx="2">
                  <c:v>25-29 años</c:v>
                </c:pt>
                <c:pt idx="3">
                  <c:v>30-34 años</c:v>
                </c:pt>
                <c:pt idx="4">
                  <c:v>35-39 años</c:v>
                </c:pt>
                <c:pt idx="5">
                  <c:v>40-44 años</c:v>
                </c:pt>
                <c:pt idx="6">
                  <c:v>45-49 años</c:v>
                </c:pt>
                <c:pt idx="7">
                  <c:v>50-54 años</c:v>
                </c:pt>
                <c:pt idx="8">
                  <c:v>55-59 años</c:v>
                </c:pt>
                <c:pt idx="9">
                  <c:v>60 ó más </c:v>
                </c:pt>
              </c:strCache>
            </c:strRef>
          </c:cat>
          <c:val>
            <c:numRef>
              <c:f>'III.5.6.Cotiz. x rango de edad'!$B$4:$B$13</c:f>
              <c:numCache>
                <c:formatCode>_(* #,##0_);_(* \(#,##0\);_(* "-"??_);_(@_)</c:formatCode>
                <c:ptCount val="10"/>
                <c:pt idx="0">
                  <c:v>30538</c:v>
                </c:pt>
                <c:pt idx="1">
                  <c:v>228015</c:v>
                </c:pt>
                <c:pt idx="2">
                  <c:v>304510</c:v>
                </c:pt>
                <c:pt idx="3">
                  <c:v>268502</c:v>
                </c:pt>
                <c:pt idx="4">
                  <c:v>251685</c:v>
                </c:pt>
                <c:pt idx="5">
                  <c:v>209587</c:v>
                </c:pt>
                <c:pt idx="6">
                  <c:v>177151</c:v>
                </c:pt>
                <c:pt idx="7">
                  <c:v>147132</c:v>
                </c:pt>
                <c:pt idx="8">
                  <c:v>107873</c:v>
                </c:pt>
                <c:pt idx="9">
                  <c:v>147451</c:v>
                </c:pt>
              </c:numCache>
            </c:numRef>
          </c:val>
          <c:extLst>
            <c:ext xmlns:c16="http://schemas.microsoft.com/office/drawing/2014/chart" uri="{C3380CC4-5D6E-409C-BE32-E72D297353CC}">
              <c16:uniqueId val="{0000000A-08FC-4B40-8539-39F7B9C9B12F}"/>
            </c:ext>
          </c:extLst>
        </c:ser>
        <c:dLbls>
          <c:showLegendKey val="0"/>
          <c:showVal val="0"/>
          <c:showCatName val="0"/>
          <c:showSerName val="0"/>
          <c:showPercent val="0"/>
          <c:showBubbleSize val="0"/>
        </c:dLbls>
        <c:gapWidth val="14"/>
        <c:shape val="cylinder"/>
        <c:axId val="405716352"/>
        <c:axId val="405716744"/>
        <c:axId val="0"/>
      </c:bar3DChart>
      <c:catAx>
        <c:axId val="405716352"/>
        <c:scaling>
          <c:orientation val="minMax"/>
        </c:scaling>
        <c:delete val="0"/>
        <c:axPos val="b"/>
        <c:numFmt formatCode="General" sourceLinked="0"/>
        <c:majorTickMark val="none"/>
        <c:minorTickMark val="none"/>
        <c:tickLblPos val="nextTo"/>
        <c:txPr>
          <a:bodyPr rot="-2700000" vert="horz"/>
          <a:lstStyle/>
          <a:p>
            <a:pPr>
              <a:defRPr sz="1400"/>
            </a:pPr>
            <a:endParaRPr lang="en-US"/>
          </a:p>
        </c:txPr>
        <c:crossAx val="405716744"/>
        <c:crosses val="autoZero"/>
        <c:auto val="1"/>
        <c:lblAlgn val="ctr"/>
        <c:lblOffset val="100"/>
        <c:noMultiLvlLbl val="0"/>
      </c:catAx>
      <c:valAx>
        <c:axId val="405716744"/>
        <c:scaling>
          <c:orientation val="minMax"/>
        </c:scaling>
        <c:delete val="1"/>
        <c:axPos val="l"/>
        <c:numFmt formatCode="_(* #,##0_);_(* \(#,##0\);_(* &quot;-&quot;??_);_(@_)" sourceLinked="1"/>
        <c:majorTickMark val="none"/>
        <c:minorTickMark val="none"/>
        <c:tickLblPos val="nextTo"/>
        <c:crossAx val="405716352"/>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n-US" sz="2000"/>
              <a:t>Cotizantes del SVDS RC por Cantidad de Salario Mínimo Cotizable</a:t>
            </a:r>
          </a:p>
        </c:rich>
      </c:tx>
      <c:layout>
        <c:manualLayout>
          <c:xMode val="edge"/>
          <c:yMode val="edge"/>
          <c:x val="0.252235363485385"/>
          <c:y val="3.2705874675174849E-2"/>
        </c:manualLayout>
      </c:layout>
      <c:overlay val="0"/>
    </c:title>
    <c:autoTitleDeleted val="0"/>
    <c:view3D>
      <c:rotX val="10"/>
      <c:rotY val="0"/>
      <c:depthPercent val="100"/>
      <c:rAngAx val="1"/>
    </c:view3D>
    <c:floor>
      <c:thickness val="0"/>
    </c:floor>
    <c:sideWall>
      <c:thickness val="0"/>
    </c:sideWall>
    <c:backWall>
      <c:thickness val="0"/>
    </c:backWall>
    <c:plotArea>
      <c:layout>
        <c:manualLayout>
          <c:layoutTarget val="inner"/>
          <c:xMode val="edge"/>
          <c:yMode val="edge"/>
          <c:x val="5.4299177429772494E-4"/>
          <c:y val="0.14824602362621955"/>
          <c:w val="0.98584219270404205"/>
          <c:h val="0.70595495199705927"/>
        </c:manualLayout>
      </c:layout>
      <c:bar3DChart>
        <c:barDir val="col"/>
        <c:grouping val="stacked"/>
        <c:varyColors val="0"/>
        <c:ser>
          <c:idx val="0"/>
          <c:order val="0"/>
          <c:tx>
            <c:strRef>
              <c:f>'III.5.7.Cotiz x sal. min. cot.'!$B$4</c:f>
              <c:strCache>
                <c:ptCount val="1"/>
                <c:pt idx="0">
                  <c:v>Cotizantes</c:v>
                </c:pt>
              </c:strCache>
            </c:strRef>
          </c:tx>
          <c:spPr>
            <a:solidFill>
              <a:schemeClr val="accent3">
                <a:lumMod val="75000"/>
              </a:schemeClr>
            </a:solidFill>
          </c:spPr>
          <c:invertIfNegative val="0"/>
          <c:dLbls>
            <c:dLbl>
              <c:idx val="0"/>
              <c:layout>
                <c:manualLayout>
                  <c:x val="1.7947902654824024E-3"/>
                  <c:y val="-0.3660792020368366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4DD-4B01-9F49-F72C51A13DF6}"/>
                </c:ext>
              </c:extLst>
            </c:dLbl>
            <c:dLbl>
              <c:idx val="1"/>
              <c:layout>
                <c:manualLayout>
                  <c:x val="6.1745033156891649E-4"/>
                  <c:y val="-0.2912614925078335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4DD-4B01-9F49-F72C51A13DF6}"/>
                </c:ext>
              </c:extLst>
            </c:dLbl>
            <c:dLbl>
              <c:idx val="2"/>
              <c:layout>
                <c:manualLayout>
                  <c:x val="3.9246788475931034E-3"/>
                  <c:y val="-0.1331230831381999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4DD-4B01-9F49-F72C51A13DF6}"/>
                </c:ext>
              </c:extLst>
            </c:dLbl>
            <c:dLbl>
              <c:idx val="3"/>
              <c:layout>
                <c:manualLayout>
                  <c:x val="2.7079030881224371E-3"/>
                  <c:y val="-0.1059450473387800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4DD-4B01-9F49-F72C51A13DF6}"/>
                </c:ext>
              </c:extLst>
            </c:dLbl>
            <c:dLbl>
              <c:idx val="4"/>
              <c:layout>
                <c:manualLayout>
                  <c:x val="5.3258896619585109E-3"/>
                  <c:y val="-0.1203875118141204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4DD-4B01-9F49-F72C51A13DF6}"/>
                </c:ext>
              </c:extLst>
            </c:dLbl>
            <c:dLbl>
              <c:idx val="5"/>
              <c:layout>
                <c:manualLayout>
                  <c:x val="2.7120391780137113E-3"/>
                  <c:y val="-6.950427907226573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4DD-4B01-9F49-F72C51A13DF6}"/>
                </c:ext>
              </c:extLst>
            </c:dLbl>
            <c:dLbl>
              <c:idx val="6"/>
              <c:layout>
                <c:manualLayout>
                  <c:x val="3.2858872414934211E-3"/>
                  <c:y val="-7.120986790307060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4DD-4B01-9F49-F72C51A13DF6}"/>
                </c:ext>
              </c:extLst>
            </c:dLbl>
            <c:dLbl>
              <c:idx val="7"/>
              <c:layout>
                <c:manualLayout>
                  <c:x val="4.5112051934825806E-3"/>
                  <c:y val="-6.20662022718866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4DD-4B01-9F49-F72C51A13DF6}"/>
                </c:ext>
              </c:extLst>
            </c:dLbl>
            <c:dLbl>
              <c:idx val="8"/>
              <c:layout>
                <c:manualLayout>
                  <c:x val="7.2128404841659451E-3"/>
                  <c:y val="-6.203018051474519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74DD-4B01-9F49-F72C51A13DF6}"/>
                </c:ext>
              </c:extLst>
            </c:dLbl>
            <c:spPr>
              <a:noFill/>
              <a:ln>
                <a:noFill/>
              </a:ln>
              <a:effectLst/>
            </c:spPr>
            <c:txPr>
              <a:bodyPr/>
              <a:lstStyle/>
              <a:p>
                <a:pPr>
                  <a:defRPr sz="1800" b="1">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'III.5.7.Cotiz x sal. min. cot.'!$A$5:$A$13</c:f>
              <c:strCache>
                <c:ptCount val="9"/>
                <c:pt idx="0">
                  <c:v>0-1   salario</c:v>
                </c:pt>
                <c:pt idx="1">
                  <c:v>1-2 salarios </c:v>
                </c:pt>
                <c:pt idx="2">
                  <c:v>2-3 salarios  </c:v>
                </c:pt>
                <c:pt idx="3">
                  <c:v>3-4 salarios </c:v>
                </c:pt>
                <c:pt idx="4">
                  <c:v>4-6 salarios  </c:v>
                </c:pt>
                <c:pt idx="5">
                  <c:v>6-8 salarios </c:v>
                </c:pt>
                <c:pt idx="6">
                  <c:v>8-10 salarios </c:v>
                </c:pt>
                <c:pt idx="7">
                  <c:v>10-15 salarios </c:v>
                </c:pt>
                <c:pt idx="8">
                  <c:v>15 ó más salarios </c:v>
                </c:pt>
              </c:strCache>
            </c:strRef>
          </c:cat>
          <c:val>
            <c:numRef>
              <c:f>'III.5.7.Cotiz x sal. min. cot.'!$B$5:$B$13</c:f>
              <c:numCache>
                <c:formatCode>#,##0</c:formatCode>
                <c:ptCount val="9"/>
                <c:pt idx="0">
                  <c:v>757483</c:v>
                </c:pt>
                <c:pt idx="1">
                  <c:v>608095</c:v>
                </c:pt>
                <c:pt idx="2">
                  <c:v>193581</c:v>
                </c:pt>
                <c:pt idx="3">
                  <c:v>87312</c:v>
                </c:pt>
                <c:pt idx="4">
                  <c:v>146462</c:v>
                </c:pt>
                <c:pt idx="5">
                  <c:v>33558</c:v>
                </c:pt>
                <c:pt idx="6">
                  <c:v>16816</c:v>
                </c:pt>
                <c:pt idx="7">
                  <c:v>16813</c:v>
                </c:pt>
                <c:pt idx="8">
                  <c:v>12324</c:v>
                </c:pt>
              </c:numCache>
            </c:numRef>
          </c:val>
          <c:extLst>
            <c:ext xmlns:c16="http://schemas.microsoft.com/office/drawing/2014/chart" uri="{C3380CC4-5D6E-409C-BE32-E72D297353CC}">
              <c16:uniqueId val="{00000009-74DD-4B01-9F49-F72C51A13DF6}"/>
            </c:ext>
          </c:extLst>
        </c:ser>
        <c:dLbls>
          <c:showLegendKey val="0"/>
          <c:showVal val="0"/>
          <c:showCatName val="0"/>
          <c:showSerName val="0"/>
          <c:showPercent val="0"/>
          <c:showBubbleSize val="0"/>
        </c:dLbls>
        <c:gapWidth val="12"/>
        <c:shape val="cylinder"/>
        <c:axId val="405717528"/>
        <c:axId val="405717920"/>
        <c:axId val="0"/>
      </c:bar3DChart>
      <c:catAx>
        <c:axId val="405717528"/>
        <c:scaling>
          <c:orientation val="minMax"/>
        </c:scaling>
        <c:delete val="0"/>
        <c:axPos val="b"/>
        <c:numFmt formatCode="General" sourceLinked="1"/>
        <c:majorTickMark val="none"/>
        <c:minorTickMark val="none"/>
        <c:tickLblPos val="nextTo"/>
        <c:txPr>
          <a:bodyPr/>
          <a:lstStyle/>
          <a:p>
            <a:pPr>
              <a:defRPr lang="en-US" sz="1600" b="1"/>
            </a:pPr>
            <a:endParaRPr lang="en-US"/>
          </a:p>
        </c:txPr>
        <c:crossAx val="405717920"/>
        <c:crosses val="autoZero"/>
        <c:auto val="1"/>
        <c:lblAlgn val="ctr"/>
        <c:lblOffset val="100"/>
        <c:noMultiLvlLbl val="0"/>
      </c:catAx>
      <c:valAx>
        <c:axId val="405717920"/>
        <c:scaling>
          <c:orientation val="minMax"/>
        </c:scaling>
        <c:delete val="1"/>
        <c:axPos val="l"/>
        <c:numFmt formatCode="#,##0" sourceLinked="1"/>
        <c:majorTickMark val="none"/>
        <c:minorTickMark val="none"/>
        <c:tickLblPos val="nextTo"/>
        <c:crossAx val="405717528"/>
        <c:crosses val="autoZero"/>
        <c:crossBetween val="between"/>
      </c:valAx>
      <c:spPr>
        <a:noFill/>
        <a:ln w="25400">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r>
              <a:rPr lang="es-DO">
                <a:solidFill>
                  <a:sysClr val="windowText" lastClr="000000"/>
                </a:solidFill>
              </a:rPr>
              <a:t>Distribución de Cotizantes por AFP's y Fondos de Reparto</a:t>
            </a:r>
            <a:endParaRPr lang="es-ES">
              <a:solidFill>
                <a:sysClr val="windowText" lastClr="000000"/>
              </a:solidFill>
            </a:endParaRPr>
          </a:p>
          <a:p>
            <a:pPr>
              <a:defRPr>
                <a:solidFill>
                  <a:sysClr val="windowText" lastClr="000000"/>
                </a:solidFill>
              </a:defRPr>
            </a:pPr>
            <a:endParaRPr lang="en-US">
              <a:solidFill>
                <a:sysClr val="windowText" lastClr="000000"/>
              </a:solidFill>
            </a:endParaRPr>
          </a:p>
        </c:rich>
      </c:tx>
      <c:layout>
        <c:manualLayout>
          <c:xMode val="edge"/>
          <c:yMode val="edge"/>
          <c:x val="0.26652185331108308"/>
          <c:y val="4.1883679909343094E-2"/>
        </c:manualLayout>
      </c:layout>
      <c:overlay val="0"/>
      <c:spPr>
        <a:noFill/>
        <a:ln>
          <a:noFill/>
        </a:ln>
        <a:effectLst/>
      </c:spPr>
      <c:txPr>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endParaRPr lang="en-US"/>
        </a:p>
      </c:txPr>
    </c:title>
    <c:autoTitleDeleted val="0"/>
    <c:view3D>
      <c:rotX val="60"/>
      <c:rotY val="29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7900293997869321"/>
          <c:y val="0.27440332202226186"/>
          <c:w val="0.61810260407577822"/>
          <c:h val="0.5791454280636863"/>
        </c:manualLayout>
      </c:layout>
      <c:pie3DChart>
        <c:varyColors val="1"/>
        <c:ser>
          <c:idx val="0"/>
          <c:order val="0"/>
          <c:tx>
            <c:strRef>
              <c:f>'III.5.8.Cotiz.x AFP y fondos'!$A$4</c:f>
              <c:strCache>
                <c:ptCount val="1"/>
                <c:pt idx="0">
                  <c:v>Jan-19</c:v>
                </c:pt>
              </c:strCache>
            </c:strRef>
          </c:tx>
          <c:explosion val="14"/>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AFC7-4868-9065-59C5F1F17BDC}"/>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AFC7-4868-9065-59C5F1F17BDC}"/>
              </c:ext>
            </c:extLst>
          </c:dPt>
          <c:dPt>
            <c:idx val="2"/>
            <c:bubble3D val="0"/>
            <c:explosion val="19"/>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AFC7-4868-9065-59C5F1F17BDC}"/>
              </c:ext>
            </c:extLst>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AFC7-4868-9065-59C5F1F17BDC}"/>
              </c:ext>
            </c:extLst>
          </c:dPt>
          <c:dPt>
            <c:idx val="4"/>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9-AFC7-4868-9065-59C5F1F17BDC}"/>
              </c:ext>
            </c:extLst>
          </c:dPt>
          <c:dPt>
            <c:idx val="5"/>
            <c:bubble3D val="0"/>
            <c:spPr>
              <a:solidFill>
                <a:schemeClr val="accent6"/>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B-AFC7-4868-9065-59C5F1F17BDC}"/>
              </c:ext>
            </c:extLst>
          </c:dPt>
          <c:dPt>
            <c:idx val="6"/>
            <c:bubble3D val="0"/>
            <c:spPr>
              <a:solidFill>
                <a:schemeClr val="accent1">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D-AFC7-4868-9065-59C5F1F17BDC}"/>
              </c:ext>
            </c:extLst>
          </c:dPt>
          <c:dPt>
            <c:idx val="7"/>
            <c:bubble3D val="0"/>
            <c:explosion val="19"/>
            <c:spPr>
              <a:solidFill>
                <a:schemeClr val="accent2">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F-AFC7-4868-9065-59C5F1F17BDC}"/>
              </c:ext>
            </c:extLst>
          </c:dPt>
          <c:dPt>
            <c:idx val="8"/>
            <c:bubble3D val="0"/>
            <c:spPr>
              <a:solidFill>
                <a:schemeClr val="accent3">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10-EBE5-47E5-A795-791B69020822}"/>
              </c:ext>
            </c:extLst>
          </c:dPt>
          <c:dPt>
            <c:idx val="9"/>
            <c:bubble3D val="0"/>
            <c:spPr>
              <a:solidFill>
                <a:schemeClr val="accent4">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11-EBE5-47E5-A795-791B69020822}"/>
              </c:ext>
            </c:extLst>
          </c:dPt>
          <c:dLbls>
            <c:dLbl>
              <c:idx val="0"/>
              <c:layout>
                <c:manualLayout>
                  <c:x val="-4.573319920102998E-2"/>
                  <c:y val="-0.1032556309261454"/>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346C262E-FDB6-42DE-8742-E4847110E0A1}" type="CATEGORYNAME">
                      <a:rPr lang="en-US" sz="1800" b="0">
                        <a:solidFill>
                          <a:sysClr val="windowText" lastClr="000000"/>
                        </a:solidFill>
                      </a:rPr>
                      <a:pPr>
                        <a:defRPr sz="1800" b="0">
                          <a:solidFill>
                            <a:sysClr val="windowText" lastClr="000000"/>
                          </a:solidFill>
                        </a:defRPr>
                      </a:pPr>
                      <a:t>[NOMBRE DE CATEGORÍA]</a:t>
                    </a:fld>
                    <a:r>
                      <a:rPr lang="en-US" sz="1800" b="0" baseline="0">
                        <a:solidFill>
                          <a:sysClr val="windowText" lastClr="000000"/>
                        </a:solidFill>
                      </a:rPr>
                      <a:t> </a:t>
                    </a:r>
                  </a:p>
                  <a:p>
                    <a:pPr>
                      <a:defRPr sz="1800" b="0">
                        <a:solidFill>
                          <a:sysClr val="windowText" lastClr="000000"/>
                        </a:solidFill>
                      </a:defRPr>
                    </a:pPr>
                    <a:fld id="{D2F12645-9838-4411-8185-DBAEB43F84F2}" type="VALUE">
                      <a:rPr lang="en-US" sz="1800" b="0" baseline="0">
                        <a:solidFill>
                          <a:sysClr val="windowText" lastClr="000000"/>
                        </a:solidFill>
                      </a:rPr>
                      <a:pPr>
                        <a:defRPr sz="1800" b="0">
                          <a:solidFill>
                            <a:sysClr val="windowText" lastClr="000000"/>
                          </a:solidFill>
                        </a:defRPr>
                      </a:pPr>
                      <a:t>[VALOR]</a:t>
                    </a:fld>
                    <a:endParaRPr lang="en-US" sz="1800" b="0" baseline="0">
                      <a:solidFill>
                        <a:sysClr val="windowText" lastClr="000000"/>
                      </a:solidFill>
                    </a:endParaRPr>
                  </a:p>
                  <a:p>
                    <a:pPr>
                      <a:defRPr sz="1800" b="0">
                        <a:solidFill>
                          <a:sysClr val="windowText" lastClr="000000"/>
                        </a:solidFill>
                      </a:defRPr>
                    </a:pPr>
                    <a:r>
                      <a:rPr lang="en-US" sz="1800" b="0" baseline="0">
                        <a:solidFill>
                          <a:sysClr val="windowText" lastClr="000000"/>
                        </a:solidFill>
                      </a:rPr>
                      <a:t> </a:t>
                    </a:r>
                    <a:fld id="{A6B154D5-3CE2-4A99-A084-11C947FBE0C5}" type="PERCENTAGE">
                      <a:rPr lang="en-US" sz="1800" b="0" baseline="0">
                        <a:solidFill>
                          <a:sysClr val="windowText" lastClr="000000"/>
                        </a:solidFill>
                      </a:rPr>
                      <a:pPr>
                        <a:defRPr sz="1800" b="0">
                          <a:solidFill>
                            <a:sysClr val="windowText" lastClr="000000"/>
                          </a:solidFill>
                        </a:defRPr>
                      </a:pPr>
                      <a:t>[PORCENTAJE]</a:t>
                    </a:fld>
                    <a:endParaRPr lang="en-US" sz="1800" b="0" baseline="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1-AFC7-4868-9065-59C5F1F17BDC}"/>
                </c:ext>
              </c:extLst>
            </c:dLbl>
            <c:dLbl>
              <c:idx val="1"/>
              <c:layout>
                <c:manualLayout>
                  <c:x val="4.1809898658931151E-2"/>
                  <c:y val="-0.15065603102456931"/>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0A691E98-F8D2-4630-B7C1-B33F8B51707B}" type="CATEGORYNAME">
                      <a:rPr lang="en-US" sz="1800" b="0">
                        <a:solidFill>
                          <a:sysClr val="windowText" lastClr="000000"/>
                        </a:solidFill>
                      </a:rPr>
                      <a:pPr>
                        <a:defRPr sz="1800" b="0">
                          <a:solidFill>
                            <a:sysClr val="windowText" lastClr="000000"/>
                          </a:solidFill>
                        </a:defRPr>
                      </a:pPr>
                      <a:t>[NOMBRE DE CATEGORÍA]</a:t>
                    </a:fld>
                    <a:r>
                      <a:rPr lang="en-US" sz="1800" b="0" baseline="0">
                        <a:solidFill>
                          <a:sysClr val="windowText" lastClr="000000"/>
                        </a:solidFill>
                      </a:rPr>
                      <a:t> </a:t>
                    </a:r>
                  </a:p>
                  <a:p>
                    <a:pPr>
                      <a:defRPr sz="1800" b="0">
                        <a:solidFill>
                          <a:sysClr val="windowText" lastClr="000000"/>
                        </a:solidFill>
                      </a:defRPr>
                    </a:pPr>
                    <a:fld id="{45ED5880-70BC-4495-B0E7-A5909B5B95E2}" type="VALUE">
                      <a:rPr lang="en-US" sz="1800" b="0" baseline="0">
                        <a:solidFill>
                          <a:sysClr val="windowText" lastClr="000000"/>
                        </a:solidFill>
                      </a:rPr>
                      <a:pPr>
                        <a:defRPr sz="1800" b="0">
                          <a:solidFill>
                            <a:sysClr val="windowText" lastClr="000000"/>
                          </a:solidFill>
                        </a:defRPr>
                      </a:pPr>
                      <a:t>[VALOR]</a:t>
                    </a:fld>
                    <a:endParaRPr lang="en-US" sz="1800" b="0" baseline="0">
                      <a:solidFill>
                        <a:sysClr val="windowText" lastClr="000000"/>
                      </a:solidFill>
                    </a:endParaRPr>
                  </a:p>
                  <a:p>
                    <a:pPr>
                      <a:defRPr sz="1800" b="0">
                        <a:solidFill>
                          <a:sysClr val="windowText" lastClr="000000"/>
                        </a:solidFill>
                      </a:defRPr>
                    </a:pPr>
                    <a:r>
                      <a:rPr lang="en-US" sz="1800" b="0" baseline="0">
                        <a:solidFill>
                          <a:sysClr val="windowText" lastClr="000000"/>
                        </a:solidFill>
                      </a:rPr>
                      <a:t> </a:t>
                    </a:r>
                    <a:fld id="{2A0A7464-5FD9-4F67-94C5-3D806BC0F271}" type="PERCENTAGE">
                      <a:rPr lang="en-US" sz="1800" b="0" baseline="0">
                        <a:solidFill>
                          <a:sysClr val="windowText" lastClr="000000"/>
                        </a:solidFill>
                      </a:rPr>
                      <a:pPr>
                        <a:defRPr sz="1800" b="0">
                          <a:solidFill>
                            <a:sysClr val="windowText" lastClr="000000"/>
                          </a:solidFill>
                        </a:defRPr>
                      </a:pPr>
                      <a:t>[PORCENTAJE]</a:t>
                    </a:fld>
                    <a:endParaRPr lang="en-US" sz="1800" b="0" baseline="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3-AFC7-4868-9065-59C5F1F17BDC}"/>
                </c:ext>
              </c:extLst>
            </c:dLbl>
            <c:dLbl>
              <c:idx val="2"/>
              <c:layout>
                <c:manualLayout>
                  <c:x val="3.8073930379233373E-2"/>
                  <c:y val="-3.2156023897480228E-2"/>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53B4A305-4021-4D4A-97FA-E0309DCD4D20}" type="CATEGORYNAME">
                      <a:rPr lang="en-US" sz="1800" b="0">
                        <a:solidFill>
                          <a:sysClr val="windowText" lastClr="000000"/>
                        </a:solidFill>
                      </a:rPr>
                      <a:pPr>
                        <a:defRPr sz="1800" b="0">
                          <a:solidFill>
                            <a:sysClr val="windowText" lastClr="000000"/>
                          </a:solidFill>
                        </a:defRPr>
                      </a:pPr>
                      <a:t>[NOMBRE DE CATEGORÍA]</a:t>
                    </a:fld>
                    <a:r>
                      <a:rPr lang="en-US" sz="1800" b="0" baseline="0">
                        <a:solidFill>
                          <a:sysClr val="windowText" lastClr="000000"/>
                        </a:solidFill>
                      </a:rPr>
                      <a:t> </a:t>
                    </a:r>
                  </a:p>
                  <a:p>
                    <a:pPr>
                      <a:defRPr sz="1800" b="0">
                        <a:solidFill>
                          <a:sysClr val="windowText" lastClr="000000"/>
                        </a:solidFill>
                      </a:defRPr>
                    </a:pPr>
                    <a:fld id="{E064C9C5-2D23-4CC1-9A27-89EFDE71C256}" type="VALUE">
                      <a:rPr lang="en-US" sz="1800" b="0" baseline="0">
                        <a:solidFill>
                          <a:sysClr val="windowText" lastClr="000000"/>
                        </a:solidFill>
                      </a:rPr>
                      <a:pPr>
                        <a:defRPr sz="1800" b="0">
                          <a:solidFill>
                            <a:sysClr val="windowText" lastClr="000000"/>
                          </a:solidFill>
                        </a:defRPr>
                      </a:pPr>
                      <a:t>[VALOR]</a:t>
                    </a:fld>
                    <a:r>
                      <a:rPr lang="en-US" sz="1800" b="0" baseline="0">
                        <a:solidFill>
                          <a:sysClr val="windowText" lastClr="000000"/>
                        </a:solidFill>
                      </a:rPr>
                      <a:t> </a:t>
                    </a:r>
                  </a:p>
                  <a:p>
                    <a:pPr>
                      <a:defRPr sz="1800" b="0">
                        <a:solidFill>
                          <a:sysClr val="windowText" lastClr="000000"/>
                        </a:solidFill>
                      </a:defRPr>
                    </a:pPr>
                    <a:r>
                      <a:rPr lang="en-US" sz="1800" b="0" baseline="0">
                        <a:solidFill>
                          <a:sysClr val="windowText" lastClr="000000"/>
                        </a:solidFill>
                      </a:rPr>
                      <a:t>0.8%</a:t>
                    </a: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5-AFC7-4868-9065-59C5F1F17BDC}"/>
                </c:ext>
              </c:extLst>
            </c:dLbl>
            <c:dLbl>
              <c:idx val="3"/>
              <c:layout>
                <c:manualLayout>
                  <c:x val="1.69659524606054E-2"/>
                  <c:y val="7.6569384739541687E-3"/>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38C446A9-A54F-432D-8B74-44C0A6B1954F}" type="CATEGORYNAME">
                      <a:rPr lang="en-US" sz="1800" b="0">
                        <a:solidFill>
                          <a:sysClr val="windowText" lastClr="000000"/>
                        </a:solidFill>
                      </a:rPr>
                      <a:pPr>
                        <a:defRPr sz="1800" b="0">
                          <a:solidFill>
                            <a:sysClr val="windowText" lastClr="000000"/>
                          </a:solidFill>
                        </a:defRPr>
                      </a:pPr>
                      <a:t>[NOMBRE DE CATEGORÍA]</a:t>
                    </a:fld>
                    <a:r>
                      <a:rPr lang="en-US" sz="1800" b="0" baseline="0">
                        <a:solidFill>
                          <a:sysClr val="windowText" lastClr="000000"/>
                        </a:solidFill>
                      </a:rPr>
                      <a:t> </a:t>
                    </a:r>
                  </a:p>
                  <a:p>
                    <a:pPr>
                      <a:defRPr sz="1800" b="0">
                        <a:solidFill>
                          <a:sysClr val="windowText" lastClr="000000"/>
                        </a:solidFill>
                      </a:defRPr>
                    </a:pPr>
                    <a:fld id="{225D0FE1-8EEC-4F2D-932F-5F55B08E6D3A}" type="VALUE">
                      <a:rPr lang="en-US" sz="1800" b="0" baseline="0">
                        <a:solidFill>
                          <a:sysClr val="windowText" lastClr="000000"/>
                        </a:solidFill>
                      </a:rPr>
                      <a:pPr>
                        <a:defRPr sz="1800" b="0">
                          <a:solidFill>
                            <a:sysClr val="windowText" lastClr="000000"/>
                          </a:solidFill>
                        </a:defRPr>
                      </a:pPr>
                      <a:t>[VALOR]</a:t>
                    </a:fld>
                    <a:r>
                      <a:rPr lang="en-US" sz="1800" b="0" baseline="0">
                        <a:solidFill>
                          <a:sysClr val="windowText" lastClr="000000"/>
                        </a:solidFill>
                      </a:rPr>
                      <a:t> </a:t>
                    </a:r>
                  </a:p>
                  <a:p>
                    <a:pPr>
                      <a:defRPr sz="1800" b="0">
                        <a:solidFill>
                          <a:sysClr val="windowText" lastClr="000000"/>
                        </a:solidFill>
                      </a:defRPr>
                    </a:pPr>
                    <a:fld id="{3D899F0F-0943-48E0-A280-5276BF6BCBF7}" type="PERCENTAGE">
                      <a:rPr lang="en-US" sz="1800" b="0" baseline="0">
                        <a:solidFill>
                          <a:sysClr val="windowText" lastClr="000000"/>
                        </a:solidFill>
                      </a:rPr>
                      <a:pPr>
                        <a:defRPr sz="1800" b="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7-AFC7-4868-9065-59C5F1F17BDC}"/>
                </c:ext>
              </c:extLst>
            </c:dLbl>
            <c:dLbl>
              <c:idx val="4"/>
              <c:layout>
                <c:manualLayout>
                  <c:x val="3.2468937995239734E-2"/>
                  <c:y val="2.3708670769843707E-3"/>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09C05F82-A25F-4184-93CE-757E4E6222CC}" type="CATEGORYNAME">
                      <a:rPr lang="en-US" sz="1800" b="0">
                        <a:solidFill>
                          <a:sysClr val="windowText" lastClr="000000"/>
                        </a:solidFill>
                      </a:rPr>
                      <a:pPr>
                        <a:defRPr sz="1800" b="0">
                          <a:solidFill>
                            <a:sysClr val="windowText" lastClr="000000"/>
                          </a:solidFill>
                        </a:defRPr>
                      </a:pPr>
                      <a:t>[NOMBRE DE CATEGORÍA]</a:t>
                    </a:fld>
                    <a:endParaRPr lang="en-US" sz="1800" b="0">
                      <a:solidFill>
                        <a:sysClr val="windowText" lastClr="000000"/>
                      </a:solidFill>
                    </a:endParaRPr>
                  </a:p>
                  <a:p>
                    <a:pPr>
                      <a:defRPr sz="1800" b="0">
                        <a:solidFill>
                          <a:sysClr val="windowText" lastClr="000000"/>
                        </a:solidFill>
                      </a:defRPr>
                    </a:pPr>
                    <a:r>
                      <a:rPr lang="en-US" sz="1800" b="0" baseline="0">
                        <a:solidFill>
                          <a:sysClr val="windowText" lastClr="000000"/>
                        </a:solidFill>
                      </a:rPr>
                      <a:t> </a:t>
                    </a:r>
                    <a:fld id="{7C6A1B63-CAA4-42EC-A0CC-3E976A015E36}" type="VALUE">
                      <a:rPr lang="en-US" sz="1800" b="0" baseline="0">
                        <a:solidFill>
                          <a:sysClr val="windowText" lastClr="000000"/>
                        </a:solidFill>
                      </a:rPr>
                      <a:pPr>
                        <a:defRPr sz="1800" b="0">
                          <a:solidFill>
                            <a:sysClr val="windowText" lastClr="000000"/>
                          </a:solidFill>
                        </a:defRPr>
                      </a:pPr>
                      <a:t>[VALOR]</a:t>
                    </a:fld>
                    <a:r>
                      <a:rPr lang="en-US" sz="1800" b="0" baseline="0">
                        <a:solidFill>
                          <a:sysClr val="windowText" lastClr="000000"/>
                        </a:solidFill>
                      </a:rPr>
                      <a:t> </a:t>
                    </a:r>
                  </a:p>
                  <a:p>
                    <a:pPr>
                      <a:defRPr sz="1800" b="0">
                        <a:solidFill>
                          <a:sysClr val="windowText" lastClr="000000"/>
                        </a:solidFill>
                      </a:defRPr>
                    </a:pPr>
                    <a:fld id="{031ACC02-B684-49A9-A599-909073BBD87B}" type="PERCENTAGE">
                      <a:rPr lang="en-US" sz="1800" b="0" baseline="0">
                        <a:solidFill>
                          <a:sysClr val="windowText" lastClr="000000"/>
                        </a:solidFill>
                      </a:rPr>
                      <a:pPr>
                        <a:defRPr sz="1800" b="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9-AFC7-4868-9065-59C5F1F17BDC}"/>
                </c:ext>
              </c:extLst>
            </c:dLbl>
            <c:dLbl>
              <c:idx val="5"/>
              <c:layout>
                <c:manualLayout>
                  <c:x val="-4.8572280245001105E-2"/>
                  <c:y val="5.6597240728888942E-2"/>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FC60DF21-6887-4E83-81A2-1A560CB374BD}" type="CATEGORYNAME">
                      <a:rPr lang="en-US" sz="1800" b="0">
                        <a:solidFill>
                          <a:sysClr val="windowText" lastClr="000000"/>
                        </a:solidFill>
                      </a:rPr>
                      <a:pPr>
                        <a:defRPr sz="1800" b="0">
                          <a:solidFill>
                            <a:sysClr val="windowText" lastClr="000000"/>
                          </a:solidFill>
                        </a:defRPr>
                      </a:pPr>
                      <a:t>[NOMBRE DE CATEGORÍA]</a:t>
                    </a:fld>
                    <a:r>
                      <a:rPr lang="en-US" sz="1800" b="0" baseline="0">
                        <a:solidFill>
                          <a:sysClr val="windowText" lastClr="000000"/>
                        </a:solidFill>
                      </a:rPr>
                      <a:t> </a:t>
                    </a:r>
                  </a:p>
                  <a:p>
                    <a:pPr>
                      <a:defRPr sz="1800" b="0">
                        <a:solidFill>
                          <a:sysClr val="windowText" lastClr="000000"/>
                        </a:solidFill>
                      </a:defRPr>
                    </a:pPr>
                    <a:fld id="{A7824EA3-4358-4A7A-910F-B50E6EA6BBAA}" type="VALUE">
                      <a:rPr lang="en-US" sz="1800" b="0" baseline="0">
                        <a:solidFill>
                          <a:sysClr val="windowText" lastClr="000000"/>
                        </a:solidFill>
                      </a:rPr>
                      <a:pPr>
                        <a:defRPr sz="1800" b="0">
                          <a:solidFill>
                            <a:sysClr val="windowText" lastClr="000000"/>
                          </a:solidFill>
                        </a:defRPr>
                      </a:pPr>
                      <a:t>[VALOR]</a:t>
                    </a:fld>
                    <a:r>
                      <a:rPr lang="en-US" sz="1800" b="0" baseline="0">
                        <a:solidFill>
                          <a:sysClr val="windowText" lastClr="000000"/>
                        </a:solidFill>
                      </a:rPr>
                      <a:t> </a:t>
                    </a:r>
                  </a:p>
                  <a:p>
                    <a:pPr>
                      <a:defRPr sz="1800" b="0">
                        <a:solidFill>
                          <a:sysClr val="windowText" lastClr="000000"/>
                        </a:solidFill>
                      </a:defRPr>
                    </a:pPr>
                    <a:fld id="{88239077-2464-4C8D-96C7-E7C0ED2CF7F8}" type="PERCENTAGE">
                      <a:rPr lang="en-US" sz="1800" b="0" baseline="0">
                        <a:solidFill>
                          <a:sysClr val="windowText" lastClr="000000"/>
                        </a:solidFill>
                      </a:rPr>
                      <a:pPr>
                        <a:defRPr sz="1800" b="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B-AFC7-4868-9065-59C5F1F17BDC}"/>
                </c:ext>
              </c:extLst>
            </c:dLbl>
            <c:dLbl>
              <c:idx val="6"/>
              <c:layout>
                <c:manualLayout>
                  <c:x val="-4.0365779267640317E-2"/>
                  <c:y val="-1.1690218722659667E-2"/>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7A05422D-C869-4DFF-AB53-D8B4630E9D10}" type="CATEGORYNAME">
                      <a:rPr lang="en-US" sz="1800" b="0">
                        <a:solidFill>
                          <a:sysClr val="windowText" lastClr="000000"/>
                        </a:solidFill>
                      </a:rPr>
                      <a:pPr>
                        <a:defRPr sz="1800" b="0">
                          <a:solidFill>
                            <a:sysClr val="windowText" lastClr="000000"/>
                          </a:solidFill>
                        </a:defRPr>
                      </a:pPr>
                      <a:t>[NOMBRE DE CATEGORÍA]</a:t>
                    </a:fld>
                    <a:r>
                      <a:rPr lang="en-US" sz="1800" b="0" baseline="0">
                        <a:solidFill>
                          <a:sysClr val="windowText" lastClr="000000"/>
                        </a:solidFill>
                      </a:rPr>
                      <a:t> </a:t>
                    </a:r>
                  </a:p>
                  <a:p>
                    <a:pPr>
                      <a:defRPr sz="1800" b="0">
                        <a:solidFill>
                          <a:sysClr val="windowText" lastClr="000000"/>
                        </a:solidFill>
                      </a:defRPr>
                    </a:pPr>
                    <a:fld id="{05F6DD79-39E9-4CDF-9E84-CDC670C45123}" type="VALUE">
                      <a:rPr lang="en-US" sz="1800" b="0" baseline="0">
                        <a:solidFill>
                          <a:sysClr val="windowText" lastClr="000000"/>
                        </a:solidFill>
                      </a:rPr>
                      <a:pPr>
                        <a:defRPr sz="1800" b="0">
                          <a:solidFill>
                            <a:sysClr val="windowText" lastClr="000000"/>
                          </a:solidFill>
                        </a:defRPr>
                      </a:pPr>
                      <a:t>[VALOR]</a:t>
                    </a:fld>
                    <a:r>
                      <a:rPr lang="en-US" sz="1800" b="0" baseline="0">
                        <a:solidFill>
                          <a:sysClr val="windowText" lastClr="000000"/>
                        </a:solidFill>
                      </a:rPr>
                      <a:t> </a:t>
                    </a:r>
                  </a:p>
                  <a:p>
                    <a:pPr>
                      <a:defRPr sz="1800" b="0">
                        <a:solidFill>
                          <a:sysClr val="windowText" lastClr="000000"/>
                        </a:solidFill>
                      </a:defRPr>
                    </a:pPr>
                    <a:fld id="{49E9001D-2922-46C2-9285-02338C09A549}" type="PERCENTAGE">
                      <a:rPr lang="en-US" sz="1800" b="0" baseline="0">
                        <a:solidFill>
                          <a:sysClr val="windowText" lastClr="000000"/>
                        </a:solidFill>
                      </a:rPr>
                      <a:pPr>
                        <a:defRPr sz="1800" b="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D-AFC7-4868-9065-59C5F1F17BDC}"/>
                </c:ext>
              </c:extLst>
            </c:dLbl>
            <c:dLbl>
              <c:idx val="7"/>
              <c:layout>
                <c:manualLayout>
                  <c:x val="-2.6522837272603107E-2"/>
                  <c:y val="0.10947349038321996"/>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82C7C9E1-7903-4BAB-8FC6-ADCAC177BB05}" type="CATEGORYNAME">
                      <a:rPr lang="en-US" sz="1800" b="0">
                        <a:solidFill>
                          <a:sysClr val="windowText" lastClr="000000"/>
                        </a:solidFill>
                      </a:rPr>
                      <a:pPr>
                        <a:defRPr sz="1800" b="0">
                          <a:solidFill>
                            <a:sysClr val="windowText" lastClr="000000"/>
                          </a:solidFill>
                        </a:defRPr>
                      </a:pPr>
                      <a:t>[NOMBRE DE CATEGORÍA]</a:t>
                    </a:fld>
                    <a:endParaRPr lang="en-US" sz="1800" b="0">
                      <a:solidFill>
                        <a:sysClr val="windowText" lastClr="000000"/>
                      </a:solidFill>
                    </a:endParaRPr>
                  </a:p>
                  <a:p>
                    <a:pPr>
                      <a:defRPr sz="1800" b="0">
                        <a:solidFill>
                          <a:sysClr val="windowText" lastClr="000000"/>
                        </a:solidFill>
                      </a:defRPr>
                    </a:pPr>
                    <a:r>
                      <a:rPr lang="en-US" sz="1800" b="0" baseline="0">
                        <a:solidFill>
                          <a:sysClr val="windowText" lastClr="000000"/>
                        </a:solidFill>
                      </a:rPr>
                      <a:t> </a:t>
                    </a:r>
                    <a:fld id="{2DBCE28A-9A45-4CC9-A8D1-D5DB87DEC51E}" type="VALUE">
                      <a:rPr lang="en-US" sz="1800" b="0" baseline="0">
                        <a:solidFill>
                          <a:sysClr val="windowText" lastClr="000000"/>
                        </a:solidFill>
                      </a:rPr>
                      <a:pPr>
                        <a:defRPr sz="1800" b="0">
                          <a:solidFill>
                            <a:sysClr val="windowText" lastClr="000000"/>
                          </a:solidFill>
                        </a:defRPr>
                      </a:pPr>
                      <a:t>[VALOR]</a:t>
                    </a:fld>
                    <a:r>
                      <a:rPr lang="en-US" sz="1800" b="0" baseline="0">
                        <a:solidFill>
                          <a:sysClr val="windowText" lastClr="000000"/>
                        </a:solidFill>
                      </a:rPr>
                      <a:t> </a:t>
                    </a:r>
                  </a:p>
                  <a:p>
                    <a:pPr>
                      <a:defRPr sz="1800" b="0">
                        <a:solidFill>
                          <a:sysClr val="windowText" lastClr="000000"/>
                        </a:solidFill>
                      </a:defRPr>
                    </a:pPr>
                    <a:r>
                      <a:rPr lang="en-US" sz="1800" b="0" baseline="0">
                        <a:solidFill>
                          <a:sysClr val="windowText" lastClr="000000"/>
                        </a:solidFill>
                      </a:rPr>
                      <a:t>0.5%</a:t>
                    </a: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F-AFC7-4868-9065-59C5F1F17BDC}"/>
                </c:ext>
              </c:extLst>
            </c:dLbl>
            <c:dLbl>
              <c:idx val="8"/>
              <c:layout>
                <c:manualLayout>
                  <c:x val="-4.9308180984319418E-2"/>
                  <c:y val="7.567566557080857E-2"/>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D871AAE6-AFD6-4E6B-8E2C-72394CB90C43}" type="CATEGORYNAME">
                      <a:rPr lang="en-US"/>
                      <a:pPr>
                        <a:defRPr sz="1800" b="0">
                          <a:solidFill>
                            <a:sysClr val="windowText" lastClr="000000"/>
                          </a:solidFill>
                        </a:defRPr>
                      </a:pPr>
                      <a:t>[NOMBRE DE CATEGORÍA]</a:t>
                    </a:fld>
                    <a:r>
                      <a:rPr lang="en-US" baseline="0"/>
                      <a:t> </a:t>
                    </a:r>
                    <a:fld id="{D3DB164C-A857-425E-849E-0EE78293A34E}" type="VALUE">
                      <a:rPr lang="en-US" baseline="0"/>
                      <a:pPr>
                        <a:defRPr sz="1800" b="0">
                          <a:solidFill>
                            <a:sysClr val="windowText" lastClr="000000"/>
                          </a:solidFill>
                        </a:defRPr>
                      </a:pPr>
                      <a:t>[VALOR]</a:t>
                    </a:fld>
                    <a:endParaRPr lang="en-US" baseline="0"/>
                  </a:p>
                  <a:p>
                    <a:pPr>
                      <a:defRPr sz="1800" b="0">
                        <a:solidFill>
                          <a:sysClr val="windowText" lastClr="000000"/>
                        </a:solidFill>
                      </a:defRPr>
                    </a:pPr>
                    <a:r>
                      <a:rPr lang="en-US" baseline="0"/>
                      <a:t> </a:t>
                    </a:r>
                    <a:fld id="{E8A19C0C-7053-4034-9581-07754CBA418C}" type="PERCENTAGE">
                      <a:rPr lang="en-US" baseline="0"/>
                      <a:pPr>
                        <a:defRPr sz="1800" b="0">
                          <a:solidFill>
                            <a:sysClr val="windowText" lastClr="000000"/>
                          </a:solidFill>
                        </a:defRPr>
                      </a:pPr>
                      <a:t>[PORCENTAJE]</a:t>
                    </a:fld>
                    <a:endParaRPr lang="en-US" baseline="0"/>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10-EBE5-47E5-A795-791B69020822}"/>
                </c:ext>
              </c:extLst>
            </c:dLbl>
            <c:dLbl>
              <c:idx val="9"/>
              <c:layout>
                <c:manualLayout>
                  <c:x val="-7.2201265012753424E-2"/>
                  <c:y val="-7.4191828990988785E-3"/>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8187369A-64A4-4A7F-9B78-DB24866E710B}" type="CATEGORYNAME">
                      <a:rPr lang="en-US"/>
                      <a:pPr>
                        <a:defRPr sz="1800" b="0">
                          <a:solidFill>
                            <a:sysClr val="windowText" lastClr="000000"/>
                          </a:solidFill>
                        </a:defRPr>
                      </a:pPr>
                      <a:t>[NOMBRE DE CATEGORÍA]</a:t>
                    </a:fld>
                    <a:r>
                      <a:rPr lang="en-US" baseline="0"/>
                      <a:t> </a:t>
                    </a:r>
                  </a:p>
                  <a:p>
                    <a:pPr>
                      <a:defRPr sz="1800" b="0">
                        <a:solidFill>
                          <a:sysClr val="windowText" lastClr="000000"/>
                        </a:solidFill>
                      </a:defRPr>
                    </a:pPr>
                    <a:fld id="{57B0FD64-EB28-4F81-AD04-D60A68077622}" type="VALUE">
                      <a:rPr lang="en-US" baseline="0"/>
                      <a:pPr>
                        <a:defRPr sz="1800" b="0">
                          <a:solidFill>
                            <a:sysClr val="windowText" lastClr="000000"/>
                          </a:solidFill>
                        </a:defRPr>
                      </a:pPr>
                      <a:t>[VALOR]</a:t>
                    </a:fld>
                    <a:endParaRPr lang="en-US" baseline="0"/>
                  </a:p>
                  <a:p>
                    <a:pPr>
                      <a:defRPr sz="1800" b="0">
                        <a:solidFill>
                          <a:sysClr val="windowText" lastClr="000000"/>
                        </a:solidFill>
                      </a:defRPr>
                    </a:pPr>
                    <a:r>
                      <a:rPr lang="en-US" baseline="0"/>
                      <a:t> </a:t>
                    </a:r>
                    <a:fld id="{F917B8C9-72D9-468F-A625-46D8123F6E7F}" type="PERCENTAGE">
                      <a:rPr lang="en-US" baseline="0"/>
                      <a:pPr>
                        <a:defRPr sz="1800" b="0">
                          <a:solidFill>
                            <a:sysClr val="windowText" lastClr="000000"/>
                          </a:solidFill>
                        </a:defRPr>
                      </a:pPr>
                      <a:t>[PORCENTAJE]</a:t>
                    </a:fld>
                    <a:endParaRPr lang="en-US" baseline="0"/>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11-EBE5-47E5-A795-791B69020822}"/>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outEnd"/>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'III.5.8.Cotiz.x AFP y fondos'!$B$3:$K$3</c:f>
              <c:strCache>
                <c:ptCount val="10"/>
                <c:pt idx="0">
                  <c:v>JMMB-BDI</c:v>
                </c:pt>
                <c:pt idx="1">
                  <c:v>Atlántico</c:v>
                </c:pt>
                <c:pt idx="2">
                  <c:v>Popular</c:v>
                </c:pt>
                <c:pt idx="3">
                  <c:v>Reservas</c:v>
                </c:pt>
                <c:pt idx="4">
                  <c:v>Romana</c:v>
                </c:pt>
                <c:pt idx="5">
                  <c:v>Scotia Crecer</c:v>
                </c:pt>
                <c:pt idx="6">
                  <c:v>Siembra</c:v>
                </c:pt>
                <c:pt idx="7">
                  <c:v>Reparto Individualizado</c:v>
                </c:pt>
                <c:pt idx="8">
                  <c:v>Ministerio de Hacienda</c:v>
                </c:pt>
                <c:pt idx="9">
                  <c:v> Sin Individualizar</c:v>
                </c:pt>
              </c:strCache>
            </c:strRef>
          </c:cat>
          <c:val>
            <c:numRef>
              <c:f>'III.5.8.Cotiz.x AFP y fondos'!$B$4:$K$4</c:f>
              <c:numCache>
                <c:formatCode>_(* #,##0_);_(* \(#,##0\);_(* "-"??_);_(@_)</c:formatCode>
                <c:ptCount val="10"/>
                <c:pt idx="0">
                  <c:v>3138</c:v>
                </c:pt>
                <c:pt idx="1">
                  <c:v>19370</c:v>
                </c:pt>
                <c:pt idx="2">
                  <c:v>554711</c:v>
                </c:pt>
                <c:pt idx="3">
                  <c:v>271604</c:v>
                </c:pt>
                <c:pt idx="4">
                  <c:v>16670</c:v>
                </c:pt>
                <c:pt idx="5">
                  <c:v>473577</c:v>
                </c:pt>
                <c:pt idx="6">
                  <c:v>354771</c:v>
                </c:pt>
                <c:pt idx="7">
                  <c:v>97089</c:v>
                </c:pt>
                <c:pt idx="8">
                  <c:v>35403</c:v>
                </c:pt>
                <c:pt idx="9">
                  <c:v>46111</c:v>
                </c:pt>
              </c:numCache>
            </c:numRef>
          </c:val>
          <c:extLst>
            <c:ext xmlns:c16="http://schemas.microsoft.com/office/drawing/2014/chart" uri="{C3380CC4-5D6E-409C-BE32-E72D297353CC}">
              <c16:uniqueId val="{00000010-AFC7-4868-9065-59C5F1F17BDC}"/>
            </c:ext>
          </c:extLst>
        </c:ser>
        <c:dLbls>
          <c:showLegendKey val="0"/>
          <c:showVal val="0"/>
          <c:showCatName val="0"/>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pPr>
            <a:r>
              <a:rPr lang="en-US" sz="1050"/>
              <a:t> Seguro de Vejez, Discapacidad y Sobrevivencia (SVDS)</a:t>
            </a:r>
          </a:p>
          <a:p>
            <a:pPr>
              <a:defRPr sz="1050"/>
            </a:pPr>
            <a:r>
              <a:rPr lang="es-DO" sz="1050" b="1" i="0" u="none" strike="noStrike" baseline="0">
                <a:effectLst/>
              </a:rPr>
              <a:t>Población Económicamente Activa Afiliada al SVDS por Género    </a:t>
            </a:r>
            <a:endParaRPr lang="en-US" sz="1050"/>
          </a:p>
        </c:rich>
      </c:tx>
      <c:layout>
        <c:manualLayout>
          <c:xMode val="edge"/>
          <c:yMode val="edge"/>
          <c:x val="0.2914467845690355"/>
          <c:y val="8.7287438711071853E-3"/>
        </c:manualLayout>
      </c:layout>
      <c:overlay val="0"/>
    </c:title>
    <c:autoTitleDeleted val="0"/>
    <c:plotArea>
      <c:layout>
        <c:manualLayout>
          <c:layoutTarget val="inner"/>
          <c:xMode val="edge"/>
          <c:yMode val="edge"/>
          <c:x val="2.7500719854950468E-2"/>
          <c:y val="0.22489707618573132"/>
          <c:w val="0.92847393286948687"/>
          <c:h val="0.67142292010662319"/>
        </c:manualLayout>
      </c:layout>
      <c:lineChart>
        <c:grouping val="standard"/>
        <c:varyColors val="0"/>
        <c:ser>
          <c:idx val="0"/>
          <c:order val="0"/>
          <c:tx>
            <c:strRef>
              <c:f>III.5.9.PEA_Pensiones_Género!$E$3</c:f>
              <c:strCache>
                <c:ptCount val="1"/>
                <c:pt idx="0">
                  <c:v>% Hombres /PEA</c:v>
                </c:pt>
              </c:strCache>
            </c:strRef>
          </c:tx>
          <c:dLbls>
            <c:dLbl>
              <c:idx val="0"/>
              <c:layout>
                <c:manualLayout>
                  <c:x val="-2.8140176507787273E-2"/>
                  <c:y val="-2.86239697744788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901-4ED2-9F42-1FF302937BF8}"/>
                </c:ext>
              </c:extLst>
            </c:dLbl>
            <c:dLbl>
              <c:idx val="1"/>
              <c:layout>
                <c:manualLayout>
                  <c:x val="-2.8601984453435859E-2"/>
                  <c:y val="-2.995224323074265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901-4ED2-9F42-1FF302937BF8}"/>
                </c:ext>
              </c:extLst>
            </c:dLbl>
            <c:dLbl>
              <c:idx val="2"/>
              <c:layout>
                <c:manualLayout>
                  <c:x val="-2.9597792813211756E-2"/>
                  <c:y val="-2.76111027522834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901-4ED2-9F42-1FF302937BF8}"/>
                </c:ext>
              </c:extLst>
            </c:dLbl>
            <c:dLbl>
              <c:idx val="3"/>
              <c:layout>
                <c:manualLayout>
                  <c:x val="-3.0095641029945882E-2"/>
                  <c:y val="-3.34471248418788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901-4ED2-9F42-1FF302937BF8}"/>
                </c:ext>
              </c:extLst>
            </c:dLbl>
            <c:dLbl>
              <c:idx val="4"/>
              <c:layout>
                <c:manualLayout>
                  <c:x val="-2.7786825154318448E-2"/>
                  <c:y val="-3.061626850783779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901-4ED2-9F42-1FF302937BF8}"/>
                </c:ext>
              </c:extLst>
            </c:dLbl>
            <c:dLbl>
              <c:idx val="5"/>
              <c:layout>
                <c:manualLayout>
                  <c:x val="-2.9633945010605071E-2"/>
                  <c:y val="-3.194454196410161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901-4ED2-9F42-1FF302937BF8}"/>
                </c:ext>
              </c:extLst>
            </c:dLbl>
            <c:dLbl>
              <c:idx val="6"/>
              <c:layout>
                <c:manualLayout>
                  <c:x val="-3.954802259887006E-2"/>
                  <c:y val="-3.145477942026337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A901-4ED2-9F42-1FF302937BF8}"/>
                </c:ext>
              </c:extLst>
            </c:dLbl>
            <c:dLbl>
              <c:idx val="7"/>
              <c:layout>
                <c:manualLayout>
                  <c:x val="-3.6668961155974907E-2"/>
                  <c:y val="-4.19396938440019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901-4ED2-9F42-1FF302937BF8}"/>
                </c:ext>
              </c:extLst>
            </c:dLbl>
            <c:dLbl>
              <c:idx val="8"/>
              <c:layout>
                <c:manualLayout>
                  <c:x val="-3.1444912669498504E-2"/>
                  <c:y val="-3.561395589882480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A901-4ED2-9F42-1FF302937BF8}"/>
                </c:ext>
              </c:extLst>
            </c:dLbl>
            <c:dLbl>
              <c:idx val="9"/>
              <c:layout>
                <c:manualLayout>
                  <c:x val="-3.0250994745059958E-2"/>
                  <c:y val="-3.426963349326556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A901-4ED2-9F42-1FF302937BF8}"/>
                </c:ext>
              </c:extLst>
            </c:dLbl>
            <c:dLbl>
              <c:idx val="10"/>
              <c:layout>
                <c:manualLayout>
                  <c:x val="-2.2272828461887394E-2"/>
                  <c:y val="-2.77820686426935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A901-4ED2-9F42-1FF302937BF8}"/>
                </c:ext>
              </c:extLst>
            </c:dLbl>
            <c:dLbl>
              <c:idx val="11"/>
              <c:layout>
                <c:manualLayout>
                  <c:x val="-2.7375201288244885E-2"/>
                  <c:y val="-4.339251840920604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A901-4ED2-9F42-1FF302937BF8}"/>
                </c:ext>
              </c:extLst>
            </c:dLbl>
            <c:dLbl>
              <c:idx val="12"/>
              <c:layout>
                <c:manualLayout>
                  <c:x val="-2.6416408870395924E-2"/>
                  <c:y val="-3.03030303030303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28B-4268-9130-DFADBC319A98}"/>
                </c:ext>
              </c:extLst>
            </c:dLbl>
            <c:dLbl>
              <c:idx val="13"/>
              <c:layout>
                <c:manualLayout>
                  <c:x val="-2.5210086813790306E-2"/>
                  <c:y val="-2.708804253699544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2F7-429C-99FE-27BF27E78B22}"/>
                </c:ext>
              </c:extLst>
            </c:dLbl>
            <c:spPr>
              <a:noFill/>
              <a:ln>
                <a:noFill/>
              </a:ln>
              <a:effectLst/>
            </c:spPr>
            <c:txPr>
              <a:bodyPr/>
              <a:lstStyle/>
              <a:p>
                <a:pPr>
                  <a:defRPr sz="800">
                    <a:solidFill>
                      <a:srgbClr val="00206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III.5.9.PEA_Pensiones_Género!$A$4:$A$18</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Ene.2019</c:v>
                </c:pt>
              </c:strCache>
            </c:strRef>
          </c:cat>
          <c:val>
            <c:numRef>
              <c:f>III.5.9.PEA_Pensiones_Género!$E$4:$E$18</c:f>
              <c:numCache>
                <c:formatCode>0.0%</c:formatCode>
                <c:ptCount val="15"/>
                <c:pt idx="0">
                  <c:v>0.60781652254894247</c:v>
                </c:pt>
                <c:pt idx="1">
                  <c:v>0.60658924291511795</c:v>
                </c:pt>
                <c:pt idx="2">
                  <c:v>0.61422441397978056</c:v>
                </c:pt>
                <c:pt idx="3">
                  <c:v>0.60003377160269811</c:v>
                </c:pt>
                <c:pt idx="4">
                  <c:v>0.62470531252640438</c:v>
                </c:pt>
                <c:pt idx="5">
                  <c:v>0.61495424947904653</c:v>
                </c:pt>
                <c:pt idx="6">
                  <c:v>0.60464196509247115</c:v>
                </c:pt>
                <c:pt idx="7">
                  <c:v>0.59522771771370908</c:v>
                </c:pt>
                <c:pt idx="8">
                  <c:v>0.60178845781728629</c:v>
                </c:pt>
                <c:pt idx="9">
                  <c:v>0.6246174236167904</c:v>
                </c:pt>
                <c:pt idx="10">
                  <c:v>0.59167631497092943</c:v>
                </c:pt>
                <c:pt idx="11">
                  <c:v>0.58610631658578416</c:v>
                </c:pt>
                <c:pt idx="12">
                  <c:v>0.59219529993058284</c:v>
                </c:pt>
                <c:pt idx="13">
                  <c:v>0.59390889001674951</c:v>
                </c:pt>
                <c:pt idx="14">
                  <c:v>0.59390889001674951</c:v>
                </c:pt>
              </c:numCache>
            </c:numRef>
          </c:val>
          <c:smooth val="0"/>
          <c:extLst>
            <c:ext xmlns:c16="http://schemas.microsoft.com/office/drawing/2014/chart" uri="{C3380CC4-5D6E-409C-BE32-E72D297353CC}">
              <c16:uniqueId val="{0000000C-A901-4ED2-9F42-1FF302937BF8}"/>
            </c:ext>
          </c:extLst>
        </c:ser>
        <c:ser>
          <c:idx val="1"/>
          <c:order val="1"/>
          <c:tx>
            <c:strRef>
              <c:f>III.5.9.PEA_Pensiones_Género!$F$3</c:f>
              <c:strCache>
                <c:ptCount val="1"/>
                <c:pt idx="0">
                  <c:v>%  Mujeres / PEA</c:v>
                </c:pt>
              </c:strCache>
            </c:strRef>
          </c:tx>
          <c:dLbls>
            <c:dLbl>
              <c:idx val="0"/>
              <c:layout>
                <c:manualLayout>
                  <c:x val="-3.624330540771957E-2"/>
                  <c:y val="-3.37516090743434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A901-4ED2-9F42-1FF302937BF8}"/>
                </c:ext>
              </c:extLst>
            </c:dLbl>
            <c:dLbl>
              <c:idx val="1"/>
              <c:layout>
                <c:manualLayout>
                  <c:x val="-3.954802259887006E-2"/>
                  <c:y val="2.988791639123413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A901-4ED2-9F42-1FF302937BF8}"/>
                </c:ext>
              </c:extLst>
            </c:dLbl>
            <c:dLbl>
              <c:idx val="2"/>
              <c:layout>
                <c:manualLayout>
                  <c:x val="-4.519774011299435E-2"/>
                  <c:y val="-3.65296755892861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A901-4ED2-9F42-1FF302937BF8}"/>
                </c:ext>
              </c:extLst>
            </c:dLbl>
            <c:dLbl>
              <c:idx val="3"/>
              <c:layout>
                <c:manualLayout>
                  <c:x val="-2.6917535831581314E-2"/>
                  <c:y val="3.135808660860067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A901-4ED2-9F42-1FF302937BF8}"/>
                </c:ext>
              </c:extLst>
            </c:dLbl>
            <c:dLbl>
              <c:idx val="4"/>
              <c:layout>
                <c:manualLayout>
                  <c:x val="-3.1171098377100769E-2"/>
                  <c:y val="3.086792494887183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A901-4ED2-9F42-1FF302937BF8}"/>
                </c:ext>
              </c:extLst>
            </c:dLbl>
            <c:dLbl>
              <c:idx val="5"/>
              <c:layout>
                <c:manualLayout>
                  <c:x val="-2.9774937818636545E-2"/>
                  <c:y val="2.569637394051847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A901-4ED2-9F42-1FF302937BF8}"/>
                </c:ext>
              </c:extLst>
            </c:dLbl>
            <c:dLbl>
              <c:idx val="6"/>
              <c:layout>
                <c:manualLayout>
                  <c:x val="-3.1171098377100869E-2"/>
                  <c:y val="2.803706861483068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A901-4ED2-9F42-1FF302937BF8}"/>
                </c:ext>
              </c:extLst>
            </c:dLbl>
            <c:dLbl>
              <c:idx val="7"/>
              <c:layout>
                <c:manualLayout>
                  <c:x val="-2.8378777260172322E-2"/>
                  <c:y val="2.98878245314877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A901-4ED2-9F42-1FF302937BF8}"/>
                </c:ext>
              </c:extLst>
            </c:dLbl>
            <c:dLbl>
              <c:idx val="8"/>
              <c:layout>
                <c:manualLayout>
                  <c:x val="-2.8248615519918648E-2"/>
                  <c:y val="3.23379641239112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A901-4ED2-9F42-1FF302937BF8}"/>
                </c:ext>
              </c:extLst>
            </c:dLbl>
            <c:dLbl>
              <c:idx val="9"/>
              <c:layout>
                <c:manualLayout>
                  <c:x val="-2.6428879636118886E-2"/>
                  <c:y val="3.143855425715097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A901-4ED2-9F42-1FF302937BF8}"/>
                </c:ext>
              </c:extLst>
            </c:dLbl>
            <c:dLbl>
              <c:idx val="10"/>
              <c:layout>
                <c:manualLayout>
                  <c:x val="-2.5297110112544832E-2"/>
                  <c:y val="3.28011546327409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A901-4ED2-9F42-1FF302937BF8}"/>
                </c:ext>
              </c:extLst>
            </c:dLbl>
            <c:dLbl>
              <c:idx val="11"/>
              <c:layout>
                <c:manualLayout>
                  <c:x val="-2.73753280839895E-2"/>
                  <c:y val="5.1282067210879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A901-4ED2-9F42-1FF302937BF8}"/>
                </c:ext>
              </c:extLst>
            </c:dLbl>
            <c:dLbl>
              <c:idx val="12"/>
              <c:layout>
                <c:manualLayout>
                  <c:x val="-3.1977758106268628E-2"/>
                  <c:y val="3.305785123966942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28B-4268-9130-DFADBC319A98}"/>
                </c:ext>
              </c:extLst>
            </c:dLbl>
            <c:spPr>
              <a:noFill/>
              <a:ln>
                <a:noFill/>
              </a:ln>
              <a:effectLst/>
            </c:spPr>
            <c:txPr>
              <a:bodyPr/>
              <a:lstStyle/>
              <a:p>
                <a:pPr>
                  <a:defRPr sz="800">
                    <a:solidFill>
                      <a:srgbClr val="C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III.5.9.PEA_Pensiones_Género!$A$4:$A$18</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Ene.2019</c:v>
                </c:pt>
              </c:strCache>
            </c:strRef>
          </c:cat>
          <c:val>
            <c:numRef>
              <c:f>III.5.9.PEA_Pensiones_Género!$F$4:$F$18</c:f>
              <c:numCache>
                <c:formatCode>0.0%</c:formatCode>
                <c:ptCount val="15"/>
                <c:pt idx="0">
                  <c:v>0.39218347745105753</c:v>
                </c:pt>
                <c:pt idx="1">
                  <c:v>0.3934107570848821</c:v>
                </c:pt>
                <c:pt idx="2">
                  <c:v>0.3857755860202195</c:v>
                </c:pt>
                <c:pt idx="3">
                  <c:v>0.39996622839730195</c:v>
                </c:pt>
                <c:pt idx="4">
                  <c:v>0.37529468747359562</c:v>
                </c:pt>
                <c:pt idx="5">
                  <c:v>0.38504575052095352</c:v>
                </c:pt>
                <c:pt idx="6">
                  <c:v>0.3953580349075288</c:v>
                </c:pt>
                <c:pt idx="7">
                  <c:v>0.40477228228629086</c:v>
                </c:pt>
                <c:pt idx="8">
                  <c:v>0.39821154218271371</c:v>
                </c:pt>
                <c:pt idx="9">
                  <c:v>0.37538257638320965</c:v>
                </c:pt>
                <c:pt idx="10">
                  <c:v>0.40832368502907063</c:v>
                </c:pt>
                <c:pt idx="11">
                  <c:v>0.4138936834142159</c:v>
                </c:pt>
                <c:pt idx="12">
                  <c:v>0.40780470006941716</c:v>
                </c:pt>
                <c:pt idx="13">
                  <c:v>0.40609110998325043</c:v>
                </c:pt>
                <c:pt idx="14">
                  <c:v>0.40609110998325043</c:v>
                </c:pt>
              </c:numCache>
            </c:numRef>
          </c:val>
          <c:smooth val="0"/>
          <c:extLst>
            <c:ext xmlns:c16="http://schemas.microsoft.com/office/drawing/2014/chart" uri="{C3380CC4-5D6E-409C-BE32-E72D297353CC}">
              <c16:uniqueId val="{00000019-A901-4ED2-9F42-1FF302937BF8}"/>
            </c:ext>
          </c:extLst>
        </c:ser>
        <c:ser>
          <c:idx val="2"/>
          <c:order val="2"/>
          <c:tx>
            <c:strRef>
              <c:f>III.5.9.PEA_Pensiones_Género!$J$3</c:f>
              <c:strCache>
                <c:ptCount val="1"/>
                <c:pt idx="0">
                  <c:v>% Hombres Cotizantes</c:v>
                </c:pt>
              </c:strCache>
            </c:strRef>
          </c:tx>
          <c:marker>
            <c:spPr>
              <a:solidFill>
                <a:schemeClr val="accent5">
                  <a:lumMod val="50000"/>
                </a:schemeClr>
              </a:solidFill>
            </c:spPr>
          </c:marker>
          <c:dLbls>
            <c:dLbl>
              <c:idx val="0"/>
              <c:layout>
                <c:manualLayout>
                  <c:x val="-3.0983104723849818E-2"/>
                  <c:y val="3.34471248418788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A901-4ED2-9F42-1FF302937BF8}"/>
                </c:ext>
              </c:extLst>
            </c:dLbl>
            <c:dLbl>
              <c:idx val="1"/>
              <c:layout>
                <c:manualLayout>
                  <c:x val="-3.1906608688839266E-2"/>
                  <c:y val="2.712138689670155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A901-4ED2-9F42-1FF302937BF8}"/>
                </c:ext>
              </c:extLst>
            </c:dLbl>
            <c:dLbl>
              <c:idx val="2"/>
              <c:layout>
                <c:manualLayout>
                  <c:x val="-4.519774011299435E-2"/>
                  <c:y val="3.844473040254411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A901-4ED2-9F42-1FF302937BF8}"/>
                </c:ext>
              </c:extLst>
            </c:dLbl>
            <c:dLbl>
              <c:idx val="3"/>
              <c:layout>
                <c:manualLayout>
                  <c:x val="-4.519774011299435E-2"/>
                  <c:y val="3.494975491140375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A901-4ED2-9F42-1FF302937BF8}"/>
                </c:ext>
              </c:extLst>
            </c:dLbl>
            <c:dLbl>
              <c:idx val="4"/>
              <c:layout>
                <c:manualLayout>
                  <c:x val="-3.954802259886999E-2"/>
                  <c:y val="3.145477942026337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A901-4ED2-9F42-1FF302937BF8}"/>
                </c:ext>
              </c:extLst>
            </c:dLbl>
            <c:dLbl>
              <c:idx val="5"/>
              <c:layout>
                <c:manualLayout>
                  <c:x val="-4.519774011299435E-2"/>
                  <c:y val="3.145477942026337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A901-4ED2-9F42-1FF302937BF8}"/>
                </c:ext>
              </c:extLst>
            </c:dLbl>
            <c:dLbl>
              <c:idx val="6"/>
              <c:layout>
                <c:manualLayout>
                  <c:x val="-3.954802259887006E-2"/>
                  <c:y val="2.09698529468422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A901-4ED2-9F42-1FF302937BF8}"/>
                </c:ext>
              </c:extLst>
            </c:dLbl>
            <c:dLbl>
              <c:idx val="7"/>
              <c:layout>
                <c:manualLayout>
                  <c:x val="-3.3898305084745763E-2"/>
                  <c:y val="3.494975491140375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A901-4ED2-9F42-1FF302937BF8}"/>
                </c:ext>
              </c:extLst>
            </c:dLbl>
            <c:dLbl>
              <c:idx val="8"/>
              <c:layout>
                <c:manualLayout>
                  <c:x val="-3.3898305084745763E-2"/>
                  <c:y val="2.09698529468422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A901-4ED2-9F42-1FF302937BF8}"/>
                </c:ext>
              </c:extLst>
            </c:dLbl>
            <c:dLbl>
              <c:idx val="9"/>
              <c:layout>
                <c:manualLayout>
                  <c:x val="-2.7622405408279187E-2"/>
                  <c:y val="2.237892237992544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A901-4ED2-9F42-1FF302937BF8}"/>
                </c:ext>
              </c:extLst>
            </c:dLbl>
            <c:dLbl>
              <c:idx val="10"/>
              <c:layout>
                <c:manualLayout>
                  <c:x val="-2.6771433675502603E-2"/>
                  <c:y val="2.71574970326160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A901-4ED2-9F42-1FF302937BF8}"/>
                </c:ext>
              </c:extLst>
            </c:dLbl>
            <c:dLbl>
              <c:idx val="11"/>
              <c:layout>
                <c:manualLayout>
                  <c:x val="-2.2573315634703096E-2"/>
                  <c:y val="3.18718682891911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A901-4ED2-9F42-1FF302937BF8}"/>
                </c:ext>
              </c:extLst>
            </c:dLbl>
            <c:dLbl>
              <c:idx val="12"/>
              <c:layout>
                <c:manualLayout>
                  <c:x val="-2.7806746179364124E-2"/>
                  <c:y val="3.03030303030303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28B-4268-9130-DFADBC319A98}"/>
                </c:ext>
              </c:extLst>
            </c:dLbl>
            <c:spPr>
              <a:noFill/>
              <a:ln>
                <a:noFill/>
              </a:ln>
              <a:effectLst/>
            </c:spPr>
            <c:txPr>
              <a:bodyPr/>
              <a:lstStyle/>
              <a:p>
                <a:pPr>
                  <a:defRPr sz="800">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III.5.9.PEA_Pensiones_Género!$A$4:$A$18</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Ene.2019</c:v>
                </c:pt>
              </c:strCache>
            </c:strRef>
          </c:cat>
          <c:val>
            <c:numRef>
              <c:f>III.5.9.PEA_Pensiones_Género!$J$4:$J$18</c:f>
              <c:numCache>
                <c:formatCode>0.0%</c:formatCode>
                <c:ptCount val="15"/>
                <c:pt idx="0">
                  <c:v>0.6160944120392905</c:v>
                </c:pt>
                <c:pt idx="1">
                  <c:v>0.60152060121509565</c:v>
                </c:pt>
                <c:pt idx="2">
                  <c:v>0.60198772890584018</c:v>
                </c:pt>
                <c:pt idx="3">
                  <c:v>0.59432552866759958</c:v>
                </c:pt>
                <c:pt idx="4">
                  <c:v>0.56694265277525657</c:v>
                </c:pt>
                <c:pt idx="5">
                  <c:v>0.56742975165622755</c:v>
                </c:pt>
                <c:pt idx="6">
                  <c:v>0.56520220795313736</c:v>
                </c:pt>
                <c:pt idx="7">
                  <c:v>0.56240429946628434</c:v>
                </c:pt>
                <c:pt idx="8">
                  <c:v>0.55924401909705834</c:v>
                </c:pt>
                <c:pt idx="9">
                  <c:v>0.55398066285156644</c:v>
                </c:pt>
                <c:pt idx="10">
                  <c:v>0.55218176657450624</c:v>
                </c:pt>
                <c:pt idx="11">
                  <c:v>0.555201002200716</c:v>
                </c:pt>
                <c:pt idx="12">
                  <c:v>0.55597342338811517</c:v>
                </c:pt>
                <c:pt idx="13">
                  <c:v>0.55128493859402639</c:v>
                </c:pt>
                <c:pt idx="14">
                  <c:v>0.5535711615407457</c:v>
                </c:pt>
              </c:numCache>
            </c:numRef>
          </c:val>
          <c:smooth val="0"/>
          <c:extLst>
            <c:ext xmlns:c16="http://schemas.microsoft.com/office/drawing/2014/chart" uri="{C3380CC4-5D6E-409C-BE32-E72D297353CC}">
              <c16:uniqueId val="{00000026-A901-4ED2-9F42-1FF302937BF8}"/>
            </c:ext>
          </c:extLst>
        </c:ser>
        <c:ser>
          <c:idx val="3"/>
          <c:order val="3"/>
          <c:tx>
            <c:strRef>
              <c:f>III.5.9.PEA_Pensiones_Género!$K$3</c:f>
              <c:strCache>
                <c:ptCount val="1"/>
                <c:pt idx="0">
                  <c:v>% Mujeres Cotizantes</c:v>
                </c:pt>
              </c:strCache>
            </c:strRef>
          </c:tx>
          <c:dLbls>
            <c:dLbl>
              <c:idx val="0"/>
              <c:layout>
                <c:manualLayout>
                  <c:x val="-3.190660868883928E-2"/>
                  <c:y val="2.34082841555633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7-A901-4ED2-9F42-1FF302937BF8}"/>
                </c:ext>
              </c:extLst>
            </c:dLbl>
            <c:dLbl>
              <c:idx val="1"/>
              <c:layout>
                <c:manualLayout>
                  <c:x val="-4.7080979284369114E-2"/>
                  <c:y val="-3.320879599026015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8-A901-4ED2-9F42-1FF302937BF8}"/>
                </c:ext>
              </c:extLst>
            </c:dLbl>
            <c:dLbl>
              <c:idx val="2"/>
              <c:layout>
                <c:manualLayout>
                  <c:x val="-4.519774011299435E-2"/>
                  <c:y val="3.652967558928622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A901-4ED2-9F42-1FF302937BF8}"/>
                </c:ext>
              </c:extLst>
            </c:dLbl>
            <c:dLbl>
              <c:idx val="3"/>
              <c:layout>
                <c:manualLayout>
                  <c:x val="-3.954802259887006E-2"/>
                  <c:y val="-2.988791639123407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A-A901-4ED2-9F42-1FF302937BF8}"/>
                </c:ext>
              </c:extLst>
            </c:dLbl>
            <c:dLbl>
              <c:idx val="4"/>
              <c:layout>
                <c:manualLayout>
                  <c:x val="-3.954802259886999E-2"/>
                  <c:y val="-3.65296755892861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A901-4ED2-9F42-1FF302937BF8}"/>
                </c:ext>
              </c:extLst>
            </c:dLbl>
            <c:dLbl>
              <c:idx val="5"/>
              <c:layout>
                <c:manualLayout>
                  <c:x val="-4.3314500941619587E-2"/>
                  <c:y val="-3.65296755892861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C-A901-4ED2-9F42-1FF302937BF8}"/>
                </c:ext>
              </c:extLst>
            </c:dLbl>
            <c:dLbl>
              <c:idx val="6"/>
              <c:layout>
                <c:manualLayout>
                  <c:x val="-3.2015065913370999E-2"/>
                  <c:y val="-2.988791639123413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D-A901-4ED2-9F42-1FF302937BF8}"/>
                </c:ext>
              </c:extLst>
            </c:dLbl>
            <c:dLbl>
              <c:idx val="7"/>
              <c:layout>
                <c:manualLayout>
                  <c:x val="-3.3898305084745763E-2"/>
                  <c:y val="-2.988791639123413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E-A901-4ED2-9F42-1FF302937BF8}"/>
                </c:ext>
              </c:extLst>
            </c:dLbl>
            <c:dLbl>
              <c:idx val="8"/>
              <c:layout>
                <c:manualLayout>
                  <c:x val="-3.0131826741996232E-2"/>
                  <c:y val="-2.65670367922081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F-A901-4ED2-9F42-1FF302937BF8}"/>
                </c:ext>
              </c:extLst>
            </c:dLbl>
            <c:dLbl>
              <c:idx val="9"/>
              <c:layout>
                <c:manualLayout>
                  <c:x val="-2.7560581335662353E-2"/>
                  <c:y val="-2.71296155804562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0-A901-4ED2-9F42-1FF302937BF8}"/>
                </c:ext>
              </c:extLst>
            </c:dLbl>
            <c:dLbl>
              <c:idx val="10"/>
              <c:layout>
                <c:manualLayout>
                  <c:x val="-2.2221489329540715E-2"/>
                  <c:y val="-2.594513265459657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1-A901-4ED2-9F42-1FF302937BF8}"/>
                </c:ext>
              </c:extLst>
            </c:dLbl>
            <c:dLbl>
              <c:idx val="11"/>
              <c:layout>
                <c:manualLayout>
                  <c:x val="-2.0953265835879652E-2"/>
                  <c:y val="-2.413952517298980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2-A901-4ED2-9F42-1FF302937BF8}"/>
                </c:ext>
              </c:extLst>
            </c:dLbl>
            <c:dLbl>
              <c:idx val="12"/>
              <c:layout>
                <c:manualLayout>
                  <c:x val="-2.9197083488332325E-2"/>
                  <c:y val="-3.305785123966947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28B-4268-9130-DFADBC319A98}"/>
                </c:ext>
              </c:extLst>
            </c:dLbl>
            <c:spPr>
              <a:noFill/>
              <a:ln>
                <a:noFill/>
              </a:ln>
              <a:effectLst/>
            </c:spPr>
            <c:txPr>
              <a:bodyPr/>
              <a:lstStyle/>
              <a:p>
                <a:pPr>
                  <a:defRPr sz="800">
                    <a:solidFill>
                      <a:srgbClr val="7030A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III.5.9.PEA_Pensiones_Género!$A$4:$A$18</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Ene.2019</c:v>
                </c:pt>
              </c:strCache>
            </c:strRef>
          </c:cat>
          <c:val>
            <c:numRef>
              <c:f>III.5.9.PEA_Pensiones_Género!$K$4:$K$18</c:f>
              <c:numCache>
                <c:formatCode>0.0%</c:formatCode>
                <c:ptCount val="15"/>
                <c:pt idx="0">
                  <c:v>0.3839055879607095</c:v>
                </c:pt>
                <c:pt idx="1">
                  <c:v>0.39847939878490429</c:v>
                </c:pt>
                <c:pt idx="2">
                  <c:v>0.39801227109415976</c:v>
                </c:pt>
                <c:pt idx="3">
                  <c:v>0.40567447133240048</c:v>
                </c:pt>
                <c:pt idx="4">
                  <c:v>0.43305734722474343</c:v>
                </c:pt>
                <c:pt idx="5">
                  <c:v>0.43257024834377239</c:v>
                </c:pt>
                <c:pt idx="6">
                  <c:v>0.4347977920468627</c:v>
                </c:pt>
                <c:pt idx="7">
                  <c:v>0.43759570053371566</c:v>
                </c:pt>
                <c:pt idx="8">
                  <c:v>0.44075598090294166</c:v>
                </c:pt>
                <c:pt idx="9">
                  <c:v>0.44601933714843356</c:v>
                </c:pt>
                <c:pt idx="10">
                  <c:v>0.44781823342549382</c:v>
                </c:pt>
                <c:pt idx="11">
                  <c:v>0.44479899779928406</c:v>
                </c:pt>
                <c:pt idx="12">
                  <c:v>0.44402657661188477</c:v>
                </c:pt>
                <c:pt idx="13">
                  <c:v>0.44871506140597367</c:v>
                </c:pt>
                <c:pt idx="14">
                  <c:v>0.4464288384592543</c:v>
                </c:pt>
              </c:numCache>
            </c:numRef>
          </c:val>
          <c:smooth val="0"/>
          <c:extLst>
            <c:ext xmlns:c16="http://schemas.microsoft.com/office/drawing/2014/chart" uri="{C3380CC4-5D6E-409C-BE32-E72D297353CC}">
              <c16:uniqueId val="{00000033-A901-4ED2-9F42-1FF302937BF8}"/>
            </c:ext>
          </c:extLst>
        </c:ser>
        <c:dLbls>
          <c:showLegendKey val="0"/>
          <c:showVal val="0"/>
          <c:showCatName val="0"/>
          <c:showSerName val="0"/>
          <c:showPercent val="0"/>
          <c:showBubbleSize val="0"/>
        </c:dLbls>
        <c:marker val="1"/>
        <c:smooth val="0"/>
        <c:axId val="408459744"/>
        <c:axId val="408460136"/>
      </c:lineChart>
      <c:catAx>
        <c:axId val="408459744"/>
        <c:scaling>
          <c:orientation val="minMax"/>
        </c:scaling>
        <c:delete val="0"/>
        <c:axPos val="b"/>
        <c:numFmt formatCode="General" sourceLinked="1"/>
        <c:majorTickMark val="none"/>
        <c:minorTickMark val="none"/>
        <c:tickLblPos val="nextTo"/>
        <c:txPr>
          <a:bodyPr/>
          <a:lstStyle/>
          <a:p>
            <a:pPr>
              <a:defRPr sz="900"/>
            </a:pPr>
            <a:endParaRPr lang="en-US"/>
          </a:p>
        </c:txPr>
        <c:crossAx val="408460136"/>
        <c:crosses val="autoZero"/>
        <c:auto val="1"/>
        <c:lblAlgn val="ctr"/>
        <c:lblOffset val="100"/>
        <c:noMultiLvlLbl val="0"/>
      </c:catAx>
      <c:valAx>
        <c:axId val="408460136"/>
        <c:scaling>
          <c:orientation val="minMax"/>
        </c:scaling>
        <c:delete val="1"/>
        <c:axPos val="l"/>
        <c:numFmt formatCode="0.0%" sourceLinked="1"/>
        <c:majorTickMark val="none"/>
        <c:minorTickMark val="none"/>
        <c:tickLblPos val="nextTo"/>
        <c:crossAx val="408459744"/>
        <c:crosses val="autoZero"/>
        <c:crossBetween val="between"/>
      </c:valAx>
    </c:plotArea>
    <c:legend>
      <c:legendPos val="b"/>
      <c:layout>
        <c:manualLayout>
          <c:xMode val="edge"/>
          <c:yMode val="edge"/>
          <c:x val="5.9906082287377961E-2"/>
          <c:y val="0.10645753748128295"/>
          <c:w val="0.84490356444584336"/>
          <c:h val="4.6539544361392515E-2"/>
        </c:manualLayout>
      </c:layout>
      <c:overlay val="0"/>
      <c:txPr>
        <a:bodyPr/>
        <a:lstStyle/>
        <a:p>
          <a:pPr>
            <a:defRPr sz="9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800"/>
            </a:pPr>
            <a:r>
              <a:rPr lang="es-DO" sz="1800"/>
              <a:t>Afiliados y Cotizantes del SVDS por Género</a:t>
            </a:r>
          </a:p>
        </c:rich>
      </c:tx>
      <c:layout>
        <c:manualLayout>
          <c:xMode val="edge"/>
          <c:yMode val="edge"/>
          <c:x val="0.35790801386664917"/>
          <c:y val="1.208036277851782E-2"/>
        </c:manualLayout>
      </c:layout>
      <c:overlay val="1"/>
    </c:title>
    <c:autoTitleDeleted val="0"/>
    <c:plotArea>
      <c:layout>
        <c:manualLayout>
          <c:layoutTarget val="inner"/>
          <c:xMode val="edge"/>
          <c:yMode val="edge"/>
          <c:x val="8.3701196463135535E-2"/>
          <c:y val="0.16736312700499592"/>
          <c:w val="0.80348578151792782"/>
          <c:h val="0.71173386986050147"/>
        </c:manualLayout>
      </c:layout>
      <c:barChart>
        <c:barDir val="bar"/>
        <c:grouping val="clustered"/>
        <c:varyColors val="0"/>
        <c:ser>
          <c:idx val="0"/>
          <c:order val="0"/>
          <c:tx>
            <c:strRef>
              <c:f>'III.5.10.Cot.Afil X Sexo'!$B$28</c:f>
              <c:strCache>
                <c:ptCount val="1"/>
                <c:pt idx="0">
                  <c:v>Afiliados Masculinos</c:v>
                </c:pt>
              </c:strCache>
            </c:strRef>
          </c:tx>
          <c:spPr>
            <a:solidFill>
              <a:schemeClr val="accent3">
                <a:lumMod val="75000"/>
              </a:schemeClr>
            </a:solidFill>
          </c:spPr>
          <c:invertIfNegative val="0"/>
          <c:dLbls>
            <c:dLbl>
              <c:idx val="10"/>
              <c:layout>
                <c:manualLayout>
                  <c:x val="8.1786101456597941E-4"/>
                  <c:y val="-5.5107603352238487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D85-4814-89DB-1969E8910772}"/>
                </c:ext>
              </c:extLst>
            </c:dLbl>
            <c:dLbl>
              <c:idx val="11"/>
              <c:layout>
                <c:manualLayout>
                  <c:x val="-1.8467768508995158E-3"/>
                  <c:y val="-6.71792478542644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D85-4814-89DB-1969E8910772}"/>
                </c:ext>
              </c:extLst>
            </c:dLbl>
            <c:spPr>
              <a:noFill/>
              <a:ln>
                <a:noFill/>
              </a:ln>
              <a:effectLst/>
            </c:spPr>
            <c:txPr>
              <a:bodyPr/>
              <a:lstStyle/>
              <a:p>
                <a:pPr>
                  <a:defRPr sz="1400" b="1"/>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'III.5.10.Cot.Afil X Sexo'!$A$29:$A$42</c:f>
              <c:strCache>
                <c:ptCount val="14"/>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Dic-15</c:v>
                </c:pt>
                <c:pt idx="13">
                  <c:v>Jan-19</c:v>
                </c:pt>
              </c:strCache>
            </c:strRef>
          </c:cat>
          <c:val>
            <c:numRef>
              <c:f>'III.5.10.Cot.Afil X Sexo'!$B$29:$B$42</c:f>
              <c:numCache>
                <c:formatCode>#,##0</c:formatCode>
                <c:ptCount val="14"/>
                <c:pt idx="0">
                  <c:v>568158</c:v>
                </c:pt>
                <c:pt idx="1">
                  <c:v>685676</c:v>
                </c:pt>
                <c:pt idx="2">
                  <c:v>828566</c:v>
                </c:pt>
                <c:pt idx="3">
                  <c:v>930043</c:v>
                </c:pt>
                <c:pt idx="4">
                  <c:v>1055907</c:v>
                </c:pt>
                <c:pt idx="5">
                  <c:v>1165631</c:v>
                </c:pt>
                <c:pt idx="6">
                  <c:v>1281904</c:v>
                </c:pt>
                <c:pt idx="7">
                  <c:v>1383536</c:v>
                </c:pt>
                <c:pt idx="8">
                  <c:v>1480731</c:v>
                </c:pt>
                <c:pt idx="9">
                  <c:v>1570504</c:v>
                </c:pt>
                <c:pt idx="10">
                  <c:v>1661097</c:v>
                </c:pt>
                <c:pt idx="11">
                  <c:v>1759926</c:v>
                </c:pt>
                <c:pt idx="12">
                  <c:v>1864734</c:v>
                </c:pt>
                <c:pt idx="13">
                  <c:v>2221691</c:v>
                </c:pt>
              </c:numCache>
            </c:numRef>
          </c:val>
          <c:extLst>
            <c:ext xmlns:c16="http://schemas.microsoft.com/office/drawing/2014/chart" uri="{C3380CC4-5D6E-409C-BE32-E72D297353CC}">
              <c16:uniqueId val="{00000002-1D85-4814-89DB-1969E8910772}"/>
            </c:ext>
          </c:extLst>
        </c:ser>
        <c:ser>
          <c:idx val="1"/>
          <c:order val="1"/>
          <c:tx>
            <c:strRef>
              <c:f>'III.5.10.Cot.Afil X Sexo'!$C$28</c:f>
              <c:strCache>
                <c:ptCount val="1"/>
                <c:pt idx="0">
                  <c:v>Cotizantes Masculinos</c:v>
                </c:pt>
              </c:strCache>
            </c:strRef>
          </c:tx>
          <c:spPr>
            <a:solidFill>
              <a:schemeClr val="accent3">
                <a:lumMod val="60000"/>
                <a:lumOff val="40000"/>
              </a:schemeClr>
            </a:solidFill>
          </c:spPr>
          <c:invertIfNegative val="0"/>
          <c:dLbls>
            <c:spPr>
              <a:noFill/>
              <a:ln>
                <a:noFill/>
              </a:ln>
              <a:effectLst/>
            </c:spPr>
            <c:txPr>
              <a:bodyPr/>
              <a:lstStyle/>
              <a:p>
                <a:pPr>
                  <a:defRPr sz="1400" b="1"/>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'III.5.10.Cot.Afil X Sexo'!$A$29:$A$42</c:f>
              <c:strCache>
                <c:ptCount val="14"/>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Dic-15</c:v>
                </c:pt>
                <c:pt idx="13">
                  <c:v>Jan-19</c:v>
                </c:pt>
              </c:strCache>
            </c:strRef>
          </c:cat>
          <c:val>
            <c:numRef>
              <c:f>'III.5.10.Cot.Afil X Sexo'!$C$29:$C$42</c:f>
              <c:numCache>
                <c:formatCode>#,##0</c:formatCode>
                <c:ptCount val="14"/>
                <c:pt idx="0">
                  <c:v>350832</c:v>
                </c:pt>
                <c:pt idx="1">
                  <c:v>356770</c:v>
                </c:pt>
                <c:pt idx="2">
                  <c:v>386054</c:v>
                </c:pt>
                <c:pt idx="3">
                  <c:v>486327</c:v>
                </c:pt>
                <c:pt idx="4">
                  <c:v>549737</c:v>
                </c:pt>
                <c:pt idx="5">
                  <c:v>552570</c:v>
                </c:pt>
                <c:pt idx="6">
                  <c:v>634008</c:v>
                </c:pt>
                <c:pt idx="7">
                  <c:v>675015</c:v>
                </c:pt>
                <c:pt idx="8">
                  <c:v>702422</c:v>
                </c:pt>
                <c:pt idx="9">
                  <c:v>726141</c:v>
                </c:pt>
                <c:pt idx="10">
                  <c:v>770060</c:v>
                </c:pt>
                <c:pt idx="11">
                  <c:v>835620</c:v>
                </c:pt>
                <c:pt idx="12">
                  <c:v>892937</c:v>
                </c:pt>
                <c:pt idx="13">
                  <c:v>1036531</c:v>
                </c:pt>
              </c:numCache>
            </c:numRef>
          </c:val>
          <c:extLst>
            <c:ext xmlns:c16="http://schemas.microsoft.com/office/drawing/2014/chart" uri="{C3380CC4-5D6E-409C-BE32-E72D297353CC}">
              <c16:uniqueId val="{00000003-1D85-4814-89DB-1969E8910772}"/>
            </c:ext>
          </c:extLst>
        </c:ser>
        <c:ser>
          <c:idx val="2"/>
          <c:order val="2"/>
          <c:tx>
            <c:strRef>
              <c:f>'III.5.10.Cot.Afil X Sexo'!$D$28</c:f>
              <c:strCache>
                <c:ptCount val="1"/>
                <c:pt idx="0">
                  <c:v>Afiliados Femeninos</c:v>
                </c:pt>
              </c:strCache>
            </c:strRef>
          </c:tx>
          <c:spPr>
            <a:solidFill>
              <a:schemeClr val="accent6">
                <a:lumMod val="75000"/>
              </a:schemeClr>
            </a:solidFill>
          </c:spPr>
          <c:invertIfNegative val="0"/>
          <c:dLbls>
            <c:numFmt formatCode="#,##0;[Red]#,##0" sourceLinked="0"/>
            <c:spPr>
              <a:noFill/>
              <a:ln>
                <a:noFill/>
              </a:ln>
              <a:effectLst/>
            </c:spPr>
            <c:txPr>
              <a:bodyPr wrap="square" lIns="38100" tIns="19050" rIns="38100" bIns="19050" anchor="ctr">
                <a:spAutoFit/>
              </a:bodyPr>
              <a:lstStyle/>
              <a:p>
                <a:pPr>
                  <a:defRPr sz="1400" b="1">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'III.5.10.Cot.Afil X Sexo'!$A$29:$A$42</c:f>
              <c:strCache>
                <c:ptCount val="14"/>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Dic-15</c:v>
                </c:pt>
                <c:pt idx="13">
                  <c:v>Jan-19</c:v>
                </c:pt>
              </c:strCache>
            </c:strRef>
          </c:cat>
          <c:val>
            <c:numRef>
              <c:f>'III.5.10.Cot.Afil X Sexo'!$D$29:$D$42</c:f>
              <c:numCache>
                <c:formatCode>#,##0</c:formatCode>
                <c:ptCount val="14"/>
                <c:pt idx="0">
                  <c:v>-418380</c:v>
                </c:pt>
                <c:pt idx="1">
                  <c:v>-504526</c:v>
                </c:pt>
                <c:pt idx="2">
                  <c:v>-600955</c:v>
                </c:pt>
                <c:pt idx="3">
                  <c:v>-658578</c:v>
                </c:pt>
                <c:pt idx="4">
                  <c:v>-741120</c:v>
                </c:pt>
                <c:pt idx="5">
                  <c:v>-818089</c:v>
                </c:pt>
                <c:pt idx="6">
                  <c:v>-911986</c:v>
                </c:pt>
                <c:pt idx="7">
                  <c:v>-991247</c:v>
                </c:pt>
                <c:pt idx="8">
                  <c:v>-1072243</c:v>
                </c:pt>
                <c:pt idx="9">
                  <c:v>-1143945</c:v>
                </c:pt>
                <c:pt idx="10">
                  <c:v>-1220033</c:v>
                </c:pt>
                <c:pt idx="11">
                  <c:v>-1309974</c:v>
                </c:pt>
                <c:pt idx="12">
                  <c:v>-1405023</c:v>
                </c:pt>
                <c:pt idx="13">
                  <c:v>-1715844</c:v>
                </c:pt>
              </c:numCache>
            </c:numRef>
          </c:val>
          <c:extLst>
            <c:ext xmlns:c16="http://schemas.microsoft.com/office/drawing/2014/chart" uri="{C3380CC4-5D6E-409C-BE32-E72D297353CC}">
              <c16:uniqueId val="{00000004-1D85-4814-89DB-1969E8910772}"/>
            </c:ext>
          </c:extLst>
        </c:ser>
        <c:ser>
          <c:idx val="3"/>
          <c:order val="3"/>
          <c:tx>
            <c:strRef>
              <c:f>'III.5.10.Cot.Afil X Sexo'!$E$28</c:f>
              <c:strCache>
                <c:ptCount val="1"/>
                <c:pt idx="0">
                  <c:v>Cotizantes Femeninos</c:v>
                </c:pt>
              </c:strCache>
            </c:strRef>
          </c:tx>
          <c:spPr>
            <a:solidFill>
              <a:schemeClr val="accent6">
                <a:lumMod val="60000"/>
                <a:lumOff val="40000"/>
              </a:schemeClr>
            </a:solidFill>
          </c:spPr>
          <c:invertIfNegative val="0"/>
          <c:dLbls>
            <c:dLbl>
              <c:idx val="0"/>
              <c:layout>
                <c:manualLayout>
                  <c:x val="-6.2774639045825489E-2"/>
                  <c:y val="2.275312855517633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D85-4814-89DB-1969E8910772}"/>
                </c:ext>
              </c:extLst>
            </c:dLbl>
            <c:dLbl>
              <c:idx val="1"/>
              <c:layout>
                <c:manualLayout>
                  <c:x val="-6.1519146264908973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1D85-4814-89DB-1969E8910772}"/>
                </c:ext>
              </c:extLst>
            </c:dLbl>
            <c:dLbl>
              <c:idx val="2"/>
              <c:layout>
                <c:manualLayout>
                  <c:x val="-6.7796610169491525E-2"/>
                  <c:y val="8.342717427781019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1D85-4814-89DB-1969E8910772}"/>
                </c:ext>
              </c:extLst>
            </c:dLbl>
            <c:dLbl>
              <c:idx val="3"/>
              <c:layout>
                <c:manualLayout>
                  <c:x val="-6.6541117388575016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1D85-4814-89DB-1969E8910772}"/>
                </c:ext>
              </c:extLst>
            </c:dLbl>
            <c:dLbl>
              <c:idx val="4"/>
              <c:layout>
                <c:manualLayout>
                  <c:x val="-6.6541117388575016E-2"/>
                  <c:y val="2.275312855517633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1D85-4814-89DB-1969E8910772}"/>
                </c:ext>
              </c:extLst>
            </c:dLbl>
            <c:dLbl>
              <c:idx val="5"/>
              <c:layout>
                <c:manualLayout>
                  <c:x val="-7.1563088512241052E-2"/>
                  <c:y val="-2.275312855517633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1D85-4814-89DB-1969E8910772}"/>
                </c:ext>
              </c:extLst>
            </c:dLbl>
            <c:dLbl>
              <c:idx val="6"/>
              <c:layout>
                <c:manualLayout>
                  <c:x val="-7.2818581293157561E-2"/>
                  <c:y val="-2.275312855517633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1D85-4814-89DB-1969E8910772}"/>
                </c:ext>
              </c:extLst>
            </c:dLbl>
            <c:dLbl>
              <c:idx val="7"/>
              <c:layout>
                <c:manualLayout>
                  <c:x val="-7.0307595731324501E-2"/>
                  <c:y val="-4.550625711035267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1D85-4814-89DB-1969E8910772}"/>
                </c:ext>
              </c:extLst>
            </c:dLbl>
            <c:dLbl>
              <c:idx val="8"/>
              <c:layout>
                <c:manualLayout>
                  <c:x val="-7.2818581293157561E-2"/>
                  <c:y val="2.275312855517633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1D85-4814-89DB-1969E8910772}"/>
                </c:ext>
              </c:extLst>
            </c:dLbl>
            <c:dLbl>
              <c:idx val="9"/>
              <c:layout>
                <c:manualLayout>
                  <c:x val="-7.1563088512241052E-2"/>
                  <c:y val="-2.275312855517675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1D85-4814-89DB-1969E8910772}"/>
                </c:ext>
              </c:extLst>
            </c:dLbl>
            <c:dLbl>
              <c:idx val="10"/>
              <c:layout>
                <c:manualLayout>
                  <c:x val="-7.0811709982613991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1D85-4814-89DB-1969E8910772}"/>
                </c:ext>
              </c:extLst>
            </c:dLbl>
            <c:dLbl>
              <c:idx val="11"/>
              <c:layout>
                <c:manualLayout>
                  <c:x val="-7.1715440712261894E-2"/>
                  <c:y val="-1.502951998908407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1D85-4814-89DB-1969E8910772}"/>
                </c:ext>
              </c:extLst>
            </c:dLbl>
            <c:dLbl>
              <c:idx val="12"/>
              <c:layout>
                <c:manualLayout>
                  <c:x val="-6.50385626054613E-2"/>
                  <c:y val="-3.0790132909628392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1D85-4814-89DB-1969E8910772}"/>
                </c:ext>
              </c:extLst>
            </c:dLbl>
            <c:dLbl>
              <c:idx val="13"/>
              <c:layout>
                <c:manualLayout>
                  <c:x val="-7.4129895053975547E-2"/>
                  <c:y val="2.944247463058445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1D85-4814-89DB-1969E8910772}"/>
                </c:ext>
              </c:extLst>
            </c:dLbl>
            <c:numFmt formatCode="#,##0;[Red]#,##0" sourceLinked="0"/>
            <c:spPr>
              <a:noFill/>
              <a:ln>
                <a:noFill/>
              </a:ln>
              <a:effectLst/>
            </c:spPr>
            <c:txPr>
              <a:bodyPr wrap="square" lIns="38100" tIns="19050" rIns="38100" bIns="19050" anchor="ctr">
                <a:spAutoFit/>
              </a:bodyPr>
              <a:lstStyle/>
              <a:p>
                <a:pPr>
                  <a:defRPr sz="1400" b="1">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'III.5.10.Cot.Afil X Sexo'!$A$29:$A$42</c:f>
              <c:strCache>
                <c:ptCount val="14"/>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Dic-15</c:v>
                </c:pt>
                <c:pt idx="13">
                  <c:v>Jan-19</c:v>
                </c:pt>
              </c:strCache>
            </c:strRef>
          </c:cat>
          <c:val>
            <c:numRef>
              <c:f>'III.5.10.Cot.Afil X Sexo'!$E$29:$E$42</c:f>
              <c:numCache>
                <c:formatCode>#,##0</c:formatCode>
                <c:ptCount val="14"/>
                <c:pt idx="0">
                  <c:v>-226037</c:v>
                </c:pt>
                <c:pt idx="1">
                  <c:v>-236516</c:v>
                </c:pt>
                <c:pt idx="2">
                  <c:v>-240561</c:v>
                </c:pt>
                <c:pt idx="3">
                  <c:v>-322169</c:v>
                </c:pt>
                <c:pt idx="4">
                  <c:v>-363466</c:v>
                </c:pt>
                <c:pt idx="5">
                  <c:v>-377173</c:v>
                </c:pt>
                <c:pt idx="6">
                  <c:v>-484285</c:v>
                </c:pt>
                <c:pt idx="7">
                  <c:v>-514586</c:v>
                </c:pt>
                <c:pt idx="8">
                  <c:v>-540358</c:v>
                </c:pt>
                <c:pt idx="9">
                  <c:v>-564996</c:v>
                </c:pt>
                <c:pt idx="10">
                  <c:v>-606906</c:v>
                </c:pt>
                <c:pt idx="11">
                  <c:v>-672772</c:v>
                </c:pt>
                <c:pt idx="12">
                  <c:v>-724170</c:v>
                </c:pt>
                <c:pt idx="13">
                  <c:v>-835913</c:v>
                </c:pt>
              </c:numCache>
            </c:numRef>
          </c:val>
          <c:extLst>
            <c:ext xmlns:c16="http://schemas.microsoft.com/office/drawing/2014/chart" uri="{C3380CC4-5D6E-409C-BE32-E72D297353CC}">
              <c16:uniqueId val="{00000013-1D85-4814-89DB-1969E8910772}"/>
            </c:ext>
          </c:extLst>
        </c:ser>
        <c:dLbls>
          <c:showLegendKey val="0"/>
          <c:showVal val="0"/>
          <c:showCatName val="0"/>
          <c:showSerName val="0"/>
          <c:showPercent val="0"/>
          <c:showBubbleSize val="0"/>
        </c:dLbls>
        <c:gapWidth val="6"/>
        <c:overlap val="97"/>
        <c:axId val="408460920"/>
        <c:axId val="408461312"/>
      </c:barChart>
      <c:catAx>
        <c:axId val="408460920"/>
        <c:scaling>
          <c:orientation val="minMax"/>
        </c:scaling>
        <c:delete val="0"/>
        <c:axPos val="l"/>
        <c:numFmt formatCode="General" sourceLinked="0"/>
        <c:majorTickMark val="out"/>
        <c:minorTickMark val="none"/>
        <c:tickLblPos val="high"/>
        <c:crossAx val="408461312"/>
        <c:crossesAt val="0"/>
        <c:auto val="1"/>
        <c:lblAlgn val="ctr"/>
        <c:lblOffset val="100"/>
        <c:noMultiLvlLbl val="0"/>
      </c:catAx>
      <c:valAx>
        <c:axId val="408461312"/>
        <c:scaling>
          <c:orientation val="minMax"/>
        </c:scaling>
        <c:delete val="0"/>
        <c:axPos val="b"/>
        <c:numFmt formatCode="#,##0;[Red]#,##0" sourceLinked="0"/>
        <c:majorTickMark val="out"/>
        <c:minorTickMark val="none"/>
        <c:tickLblPos val="nextTo"/>
        <c:crossAx val="408460920"/>
        <c:crosses val="autoZero"/>
        <c:crossBetween val="between"/>
      </c:valAx>
    </c:plotArea>
    <c:legend>
      <c:legendPos val="r"/>
      <c:layout>
        <c:manualLayout>
          <c:xMode val="edge"/>
          <c:yMode val="edge"/>
          <c:x val="9.3140022165967964E-2"/>
          <c:y val="5.6943183335602998E-2"/>
          <c:w val="0.79605435143632741"/>
          <c:h val="3.6723418121958173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pPr>
            <a:r>
              <a:rPr lang="en-US" sz="2400"/>
              <a:t>Salario Promedio Mensual de los Empleados Afiliados Activos al SDSS, por Sector</a:t>
            </a:r>
          </a:p>
        </c:rich>
      </c:tx>
      <c:layout>
        <c:manualLayout>
          <c:xMode val="edge"/>
          <c:yMode val="edge"/>
          <c:x val="0.20840692016910611"/>
          <c:y val="3.2484504973358759E-2"/>
        </c:manualLayout>
      </c:layout>
      <c:overlay val="0"/>
    </c:title>
    <c:autoTitleDeleted val="0"/>
    <c:plotArea>
      <c:layout>
        <c:manualLayout>
          <c:layoutTarget val="inner"/>
          <c:xMode val="edge"/>
          <c:yMode val="edge"/>
          <c:x val="8.0026717210887777E-2"/>
          <c:y val="0.15023270053537846"/>
          <c:w val="0.80347976486013206"/>
          <c:h val="0.71061778197413406"/>
        </c:manualLayout>
      </c:layout>
      <c:lineChart>
        <c:grouping val="standard"/>
        <c:varyColors val="0"/>
        <c:ser>
          <c:idx val="0"/>
          <c:order val="0"/>
          <c:tx>
            <c:strRef>
              <c:f>'II.5 Salario prom.'!$B$3</c:f>
              <c:strCache>
                <c:ptCount val="1"/>
                <c:pt idx="0">
                  <c:v>Privado</c:v>
                </c:pt>
              </c:strCache>
            </c:strRef>
          </c:tx>
          <c:spPr>
            <a:ln w="34925">
              <a:gradFill>
                <a:gsLst>
                  <a:gs pos="0">
                    <a:srgbClr val="DDEBCF"/>
                  </a:gs>
                  <a:gs pos="8000">
                    <a:srgbClr val="9CB86E"/>
                  </a:gs>
                  <a:gs pos="100000">
                    <a:srgbClr val="156B13"/>
                  </a:gs>
                </a:gsLst>
                <a:lin ang="5400000" scaled="0"/>
              </a:gradFill>
            </a:ln>
          </c:spPr>
          <c:marker>
            <c:symbol val="diamond"/>
            <c:size val="11"/>
            <c:spPr>
              <a:gradFill>
                <a:gsLst>
                  <a:gs pos="0">
                    <a:srgbClr val="DDEBCF"/>
                  </a:gs>
                  <a:gs pos="15000">
                    <a:srgbClr val="9CB86E"/>
                  </a:gs>
                  <a:gs pos="100000">
                    <a:srgbClr val="156B13"/>
                  </a:gs>
                </a:gsLst>
                <a:lin ang="5400000" scaled="0"/>
              </a:gradFill>
            </c:spPr>
          </c:marker>
          <c:dLbls>
            <c:dLbl>
              <c:idx val="7"/>
              <c:layout>
                <c:manualLayout>
                  <c:x val="0.26907844727153424"/>
                  <c:y val="-6.665560406520589E-2"/>
                </c:manualLayout>
              </c:layout>
              <c:tx>
                <c:rich>
                  <a:bodyPr/>
                  <a:lstStyle/>
                  <a:p>
                    <a:pPr>
                      <a:defRPr sz="2000" b="1">
                        <a:solidFill>
                          <a:schemeClr val="accent3">
                            <a:lumMod val="50000"/>
                          </a:schemeClr>
                        </a:solidFill>
                      </a:defRPr>
                    </a:pPr>
                    <a:r>
                      <a:rPr lang="en-US" sz="2000" b="1">
                        <a:solidFill>
                          <a:schemeClr val="accent3">
                            <a:lumMod val="50000"/>
                          </a:schemeClr>
                        </a:solidFill>
                      </a:rPr>
                      <a:t>Privado</a:t>
                    </a:r>
                  </a:p>
                  <a:p>
                    <a:pPr>
                      <a:defRPr sz="2000" b="1">
                        <a:solidFill>
                          <a:schemeClr val="accent3">
                            <a:lumMod val="50000"/>
                          </a:schemeClr>
                        </a:solidFill>
                      </a:defRPr>
                    </a:pPr>
                    <a:r>
                      <a:rPr lang="en-US" sz="2000" b="1">
                        <a:solidFill>
                          <a:schemeClr val="accent3">
                            <a:lumMod val="50000"/>
                          </a:schemeClr>
                        </a:solidFill>
                      </a:rPr>
                      <a:t>RD$ 19,387.00</a:t>
                    </a:r>
                    <a:endParaRPr lang="en-US" b="1">
                      <a:solidFill>
                        <a:schemeClr val="accent3">
                          <a:lumMod val="50000"/>
                        </a:schemeClr>
                      </a:solidFill>
                    </a:endParaRPr>
                  </a:p>
                </c:rich>
              </c:tx>
              <c:spPr/>
              <c:dLblPos val="r"/>
              <c:showLegendKey val="0"/>
              <c:showVal val="1"/>
              <c:showCatName val="0"/>
              <c:showSerName val="1"/>
              <c:showPercent val="0"/>
              <c:showBubbleSize val="0"/>
              <c:extLst>
                <c:ext xmlns:c15="http://schemas.microsoft.com/office/drawing/2012/chart" uri="{CE6537A1-D6FC-4f65-9D91-7224C49458BB}">
                  <c15:layout>
                    <c:manualLayout>
                      <c:w val="0.10806362311391443"/>
                      <c:h val="7.2401527610764169E-2"/>
                    </c:manualLayout>
                  </c15:layout>
                </c:ext>
                <c:ext xmlns:c16="http://schemas.microsoft.com/office/drawing/2014/chart" uri="{C3380CC4-5D6E-409C-BE32-E72D297353CC}">
                  <c16:uniqueId val="{00000000-8557-4FCE-9BBA-B16E09F028BF}"/>
                </c:ext>
              </c:extLst>
            </c:dLbl>
            <c:spPr>
              <a:noFill/>
              <a:ln>
                <a:noFill/>
              </a:ln>
              <a:effectLst/>
            </c:spPr>
            <c:txPr>
              <a:bodyPr/>
              <a:lstStyle/>
              <a:p>
                <a:pPr>
                  <a:defRPr sz="2000"/>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'II.5 Salario prom.'!$A$4:$A$15</c:f>
              <c:strCache>
                <c:ptCount val="12"/>
                <c:pt idx="0">
                  <c:v>Dic.08</c:v>
                </c:pt>
                <c:pt idx="1">
                  <c:v>Dic.09</c:v>
                </c:pt>
                <c:pt idx="2">
                  <c:v>Dic.10</c:v>
                </c:pt>
                <c:pt idx="3">
                  <c:v>Dic.11</c:v>
                </c:pt>
                <c:pt idx="4">
                  <c:v>Dic.12</c:v>
                </c:pt>
                <c:pt idx="5">
                  <c:v>Dic.13</c:v>
                </c:pt>
                <c:pt idx="6">
                  <c:v>Dic.14</c:v>
                </c:pt>
                <c:pt idx="7">
                  <c:v>Dic.15</c:v>
                </c:pt>
                <c:pt idx="8">
                  <c:v>Dic.16</c:v>
                </c:pt>
                <c:pt idx="9">
                  <c:v>Dic.17</c:v>
                </c:pt>
                <c:pt idx="10">
                  <c:v>Dic.18</c:v>
                </c:pt>
                <c:pt idx="11">
                  <c:v>Ene.19</c:v>
                </c:pt>
              </c:strCache>
            </c:strRef>
          </c:cat>
          <c:val>
            <c:numRef>
              <c:f>'II.5 Salario prom.'!$B$4:$B$15</c:f>
              <c:numCache>
                <c:formatCode>_(* #,##0.0_);_(* \(#,##0.0\);_(* "-"??_);_(@_)</c:formatCode>
                <c:ptCount val="12"/>
                <c:pt idx="0">
                  <c:v>12759.99</c:v>
                </c:pt>
                <c:pt idx="1">
                  <c:v>13453</c:v>
                </c:pt>
                <c:pt idx="2">
                  <c:v>13943.45</c:v>
                </c:pt>
                <c:pt idx="3">
                  <c:v>15132</c:v>
                </c:pt>
                <c:pt idx="4">
                  <c:v>15533</c:v>
                </c:pt>
                <c:pt idx="5">
                  <c:v>16191</c:v>
                </c:pt>
                <c:pt idx="6">
                  <c:v>16415</c:v>
                </c:pt>
                <c:pt idx="7">
                  <c:v>17417</c:v>
                </c:pt>
                <c:pt idx="8">
                  <c:v>17754</c:v>
                </c:pt>
                <c:pt idx="9">
                  <c:v>19005</c:v>
                </c:pt>
                <c:pt idx="10">
                  <c:v>19533</c:v>
                </c:pt>
                <c:pt idx="11">
                  <c:v>19387</c:v>
                </c:pt>
              </c:numCache>
            </c:numRef>
          </c:val>
          <c:smooth val="0"/>
          <c:extLst>
            <c:ext xmlns:c16="http://schemas.microsoft.com/office/drawing/2014/chart" uri="{C3380CC4-5D6E-409C-BE32-E72D297353CC}">
              <c16:uniqueId val="{00000001-8557-4FCE-9BBA-B16E09F028BF}"/>
            </c:ext>
          </c:extLst>
        </c:ser>
        <c:ser>
          <c:idx val="1"/>
          <c:order val="1"/>
          <c:tx>
            <c:strRef>
              <c:f>'II.5 Salario prom.'!$C$3</c:f>
              <c:strCache>
                <c:ptCount val="1"/>
                <c:pt idx="0">
                  <c:v>Público</c:v>
                </c:pt>
              </c:strCache>
            </c:strRef>
          </c:tx>
          <c:spPr>
            <a:ln w="34925">
              <a:gradFill>
                <a:gsLst>
                  <a:gs pos="0">
                    <a:srgbClr val="FFF200"/>
                  </a:gs>
                  <a:gs pos="45000">
                    <a:srgbClr val="FF7A00"/>
                  </a:gs>
                  <a:gs pos="70000">
                    <a:srgbClr val="FF0300"/>
                  </a:gs>
                  <a:gs pos="100000">
                    <a:srgbClr val="4D0808"/>
                  </a:gs>
                </a:gsLst>
                <a:lin ang="5400000" scaled="0"/>
              </a:gradFill>
            </a:ln>
          </c:spPr>
          <c:marker>
            <c:symbol val="circle"/>
            <c:size val="11"/>
            <c:spPr>
              <a:gradFill>
                <a:gsLst>
                  <a:gs pos="0">
                    <a:srgbClr val="FFF200"/>
                  </a:gs>
                  <a:gs pos="45000">
                    <a:srgbClr val="FF7A00"/>
                  </a:gs>
                  <a:gs pos="70000">
                    <a:srgbClr val="FF0300"/>
                  </a:gs>
                  <a:gs pos="100000">
                    <a:srgbClr val="4D0808"/>
                  </a:gs>
                </a:gsLst>
                <a:lin ang="5400000" scaled="0"/>
              </a:gradFill>
            </c:spPr>
          </c:marker>
          <c:dLbls>
            <c:dLbl>
              <c:idx val="7"/>
              <c:layout>
                <c:manualLayout>
                  <c:x val="0.27832669138278088"/>
                  <c:y val="-9.1925549168594564E-2"/>
                </c:manualLayout>
              </c:layout>
              <c:tx>
                <c:rich>
                  <a:bodyPr/>
                  <a:lstStyle/>
                  <a:p>
                    <a:pPr>
                      <a:defRPr sz="2000" b="1">
                        <a:solidFill>
                          <a:schemeClr val="accent6">
                            <a:lumMod val="50000"/>
                          </a:schemeClr>
                        </a:solidFill>
                      </a:defRPr>
                    </a:pPr>
                    <a:r>
                      <a:rPr lang="en-US" sz="2000" b="1">
                        <a:solidFill>
                          <a:schemeClr val="accent6">
                            <a:lumMod val="50000"/>
                          </a:schemeClr>
                        </a:solidFill>
                      </a:rPr>
                      <a:t>Público</a:t>
                    </a:r>
                  </a:p>
                  <a:p>
                    <a:pPr>
                      <a:defRPr sz="2000" b="1">
                        <a:solidFill>
                          <a:schemeClr val="accent6">
                            <a:lumMod val="50000"/>
                          </a:schemeClr>
                        </a:solidFill>
                      </a:defRPr>
                    </a:pPr>
                    <a:r>
                      <a:rPr lang="en-US" sz="2000" b="1">
                        <a:solidFill>
                          <a:schemeClr val="accent6">
                            <a:lumMod val="50000"/>
                          </a:schemeClr>
                        </a:solidFill>
                      </a:rPr>
                      <a:t> RD$24,490.00</a:t>
                    </a:r>
                    <a:endParaRPr lang="en-US" sz="1400" b="1">
                      <a:solidFill>
                        <a:schemeClr val="accent6">
                          <a:lumMod val="50000"/>
                        </a:schemeClr>
                      </a:solidFill>
                    </a:endParaRPr>
                  </a:p>
                </c:rich>
              </c:tx>
              <c:spPr/>
              <c:dLblPos val="r"/>
              <c:showLegendKey val="0"/>
              <c:showVal val="1"/>
              <c:showCatName val="0"/>
              <c:showSerName val="1"/>
              <c:showPercent val="0"/>
              <c:showBubbleSize val="0"/>
              <c:extLst>
                <c:ext xmlns:c15="http://schemas.microsoft.com/office/drawing/2012/chart" uri="{CE6537A1-D6FC-4f65-9D91-7224C49458BB}">
                  <c15:layout/>
                </c:ext>
                <c:ext xmlns:c16="http://schemas.microsoft.com/office/drawing/2014/chart" uri="{C3380CC4-5D6E-409C-BE32-E72D297353CC}">
                  <c16:uniqueId val="{00000002-8557-4FCE-9BBA-B16E09F028BF}"/>
                </c:ext>
              </c:extLst>
            </c:dLbl>
            <c:spPr>
              <a:noFill/>
              <a:ln>
                <a:noFill/>
              </a:ln>
              <a:effectLst/>
            </c:spPr>
            <c:txPr>
              <a:bodyPr/>
              <a:lstStyle/>
              <a:p>
                <a:pPr>
                  <a:defRPr sz="2000"/>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'II.5 Salario prom.'!$A$4:$A$15</c:f>
              <c:strCache>
                <c:ptCount val="12"/>
                <c:pt idx="0">
                  <c:v>Dic.08</c:v>
                </c:pt>
                <c:pt idx="1">
                  <c:v>Dic.09</c:v>
                </c:pt>
                <c:pt idx="2">
                  <c:v>Dic.10</c:v>
                </c:pt>
                <c:pt idx="3">
                  <c:v>Dic.11</c:v>
                </c:pt>
                <c:pt idx="4">
                  <c:v>Dic.12</c:v>
                </c:pt>
                <c:pt idx="5">
                  <c:v>Dic.13</c:v>
                </c:pt>
                <c:pt idx="6">
                  <c:v>Dic.14</c:v>
                </c:pt>
                <c:pt idx="7">
                  <c:v>Dic.15</c:v>
                </c:pt>
                <c:pt idx="8">
                  <c:v>Dic.16</c:v>
                </c:pt>
                <c:pt idx="9">
                  <c:v>Dic.17</c:v>
                </c:pt>
                <c:pt idx="10">
                  <c:v>Dic.18</c:v>
                </c:pt>
                <c:pt idx="11">
                  <c:v>Ene.19</c:v>
                </c:pt>
              </c:strCache>
            </c:strRef>
          </c:cat>
          <c:val>
            <c:numRef>
              <c:f>'II.5 Salario prom.'!$C$4:$C$15</c:f>
              <c:numCache>
                <c:formatCode>_(* #,##0.0_);_(* \(#,##0.0\);_(* "-"??_);_(@_)</c:formatCode>
                <c:ptCount val="12"/>
                <c:pt idx="0">
                  <c:v>15836.19</c:v>
                </c:pt>
                <c:pt idx="1">
                  <c:v>14653.84</c:v>
                </c:pt>
                <c:pt idx="2">
                  <c:v>16719.03</c:v>
                </c:pt>
                <c:pt idx="3">
                  <c:v>17464</c:v>
                </c:pt>
                <c:pt idx="4">
                  <c:v>18675</c:v>
                </c:pt>
                <c:pt idx="5">
                  <c:v>19327</c:v>
                </c:pt>
                <c:pt idx="6">
                  <c:v>20545</c:v>
                </c:pt>
                <c:pt idx="7">
                  <c:v>21911</c:v>
                </c:pt>
                <c:pt idx="8">
                  <c:v>22502</c:v>
                </c:pt>
                <c:pt idx="9">
                  <c:v>23706</c:v>
                </c:pt>
                <c:pt idx="10">
                  <c:v>24529</c:v>
                </c:pt>
                <c:pt idx="11">
                  <c:v>24490</c:v>
                </c:pt>
              </c:numCache>
            </c:numRef>
          </c:val>
          <c:smooth val="0"/>
          <c:extLst>
            <c:ext xmlns:c16="http://schemas.microsoft.com/office/drawing/2014/chart" uri="{C3380CC4-5D6E-409C-BE32-E72D297353CC}">
              <c16:uniqueId val="{00000003-8557-4FCE-9BBA-B16E09F028BF}"/>
            </c:ext>
          </c:extLst>
        </c:ser>
        <c:ser>
          <c:idx val="2"/>
          <c:order val="2"/>
          <c:tx>
            <c:strRef>
              <c:f>'II.5 Salario prom.'!$D$3</c:f>
              <c:strCache>
                <c:ptCount val="1"/>
                <c:pt idx="0">
                  <c:v>Público Centralizado</c:v>
                </c:pt>
              </c:strCache>
            </c:strRef>
          </c:tx>
          <c:spPr>
            <a:ln w="34925">
              <a:gradFill>
                <a:gsLst>
                  <a:gs pos="0">
                    <a:srgbClr val="000082"/>
                  </a:gs>
                  <a:gs pos="26000">
                    <a:srgbClr val="0047FF"/>
                  </a:gs>
                  <a:gs pos="28000">
                    <a:srgbClr val="000082"/>
                  </a:gs>
                  <a:gs pos="42999">
                    <a:srgbClr val="0047FF"/>
                  </a:gs>
                  <a:gs pos="58000">
                    <a:srgbClr val="000082"/>
                  </a:gs>
                  <a:gs pos="72000">
                    <a:srgbClr val="0047FF"/>
                  </a:gs>
                  <a:gs pos="87000">
                    <a:srgbClr val="000082"/>
                  </a:gs>
                  <a:gs pos="100000">
                    <a:srgbClr val="0047FF"/>
                  </a:gs>
                </a:gsLst>
                <a:lin ang="5400000" scaled="0"/>
              </a:gradFill>
            </a:ln>
          </c:spPr>
          <c:marker>
            <c:symbol val="triangle"/>
            <c:size val="10"/>
            <c:spPr>
              <a:gradFill>
                <a:gsLst>
                  <a:gs pos="0">
                    <a:srgbClr val="000082"/>
                  </a:gs>
                  <a:gs pos="13000">
                    <a:srgbClr val="0047FF"/>
                  </a:gs>
                  <a:gs pos="28000">
                    <a:srgbClr val="000082"/>
                  </a:gs>
                  <a:gs pos="42999">
                    <a:srgbClr val="0047FF"/>
                  </a:gs>
                  <a:gs pos="58000">
                    <a:srgbClr val="000082"/>
                  </a:gs>
                  <a:gs pos="72000">
                    <a:srgbClr val="0047FF"/>
                  </a:gs>
                  <a:gs pos="87000">
                    <a:srgbClr val="000082"/>
                  </a:gs>
                  <a:gs pos="100000">
                    <a:srgbClr val="0047FF"/>
                  </a:gs>
                </a:gsLst>
                <a:lin ang="5400000" scaled="0"/>
              </a:gradFill>
            </c:spPr>
          </c:marker>
          <c:dLbls>
            <c:dLbl>
              <c:idx val="7"/>
              <c:layout>
                <c:manualLayout>
                  <c:x val="0.2500877163655042"/>
                  <c:y val="-0.18681522758991842"/>
                </c:manualLayout>
              </c:layout>
              <c:tx>
                <c:rich>
                  <a:bodyPr/>
                  <a:lstStyle/>
                  <a:p>
                    <a:r>
                      <a:rPr lang="en-US" sz="2000" b="1">
                        <a:solidFill>
                          <a:schemeClr val="accent1">
                            <a:lumMod val="50000"/>
                          </a:schemeClr>
                        </a:solidFill>
                      </a:rPr>
                      <a:t>Público Centralizado </a:t>
                    </a:r>
                    <a:r>
                      <a:rPr lang="en-US" sz="1800" b="1">
                        <a:solidFill>
                          <a:srgbClr val="4F81BD">
                            <a:lumMod val="50000"/>
                          </a:srgbClr>
                        </a:solidFill>
                      </a:rPr>
                      <a:t>RD$28,653.00</a:t>
                    </a:r>
                    <a:endParaRPr lang="en-US" sz="2000" b="1">
                      <a:solidFill>
                        <a:schemeClr val="accent1">
                          <a:lumMod val="50000"/>
                        </a:schemeClr>
                      </a:solidFill>
                    </a:endParaRPr>
                  </a:p>
                </c:rich>
              </c:tx>
              <c:dLblPos val="r"/>
              <c:showLegendKey val="0"/>
              <c:showVal val="1"/>
              <c:showCatName val="0"/>
              <c:showSerName val="1"/>
              <c:showPercent val="0"/>
              <c:showBubbleSize val="0"/>
              <c:extLst>
                <c:ext xmlns:c15="http://schemas.microsoft.com/office/drawing/2012/chart" uri="{CE6537A1-D6FC-4f65-9D91-7224C49458BB}">
                  <c15:layout/>
                </c:ext>
                <c:ext xmlns:c16="http://schemas.microsoft.com/office/drawing/2014/chart" uri="{C3380CC4-5D6E-409C-BE32-E72D297353CC}">
                  <c16:uniqueId val="{00000004-8557-4FCE-9BBA-B16E09F028BF}"/>
                </c:ext>
              </c:extLst>
            </c:dLbl>
            <c:spPr>
              <a:noFill/>
              <a:ln>
                <a:noFill/>
              </a:ln>
              <a:effectLst/>
            </c:spPr>
            <c:txPr>
              <a:bodyPr/>
              <a:lstStyle/>
              <a:p>
                <a:pPr>
                  <a:defRPr sz="2800" b="1">
                    <a:solidFill>
                      <a:schemeClr val="accent1">
                        <a:lumMod val="50000"/>
                      </a:schemeClr>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'II.5 Salario prom.'!$A$4:$A$15</c:f>
              <c:strCache>
                <c:ptCount val="12"/>
                <c:pt idx="0">
                  <c:v>Dic.08</c:v>
                </c:pt>
                <c:pt idx="1">
                  <c:v>Dic.09</c:v>
                </c:pt>
                <c:pt idx="2">
                  <c:v>Dic.10</c:v>
                </c:pt>
                <c:pt idx="3">
                  <c:v>Dic.11</c:v>
                </c:pt>
                <c:pt idx="4">
                  <c:v>Dic.12</c:v>
                </c:pt>
                <c:pt idx="5">
                  <c:v>Dic.13</c:v>
                </c:pt>
                <c:pt idx="6">
                  <c:v>Dic.14</c:v>
                </c:pt>
                <c:pt idx="7">
                  <c:v>Dic.15</c:v>
                </c:pt>
                <c:pt idx="8">
                  <c:v>Dic.16</c:v>
                </c:pt>
                <c:pt idx="9">
                  <c:v>Dic.17</c:v>
                </c:pt>
                <c:pt idx="10">
                  <c:v>Dic.18</c:v>
                </c:pt>
                <c:pt idx="11">
                  <c:v>Ene.19</c:v>
                </c:pt>
              </c:strCache>
            </c:strRef>
          </c:cat>
          <c:val>
            <c:numRef>
              <c:f>'II.5 Salario prom.'!$D$4:$D$15</c:f>
              <c:numCache>
                <c:formatCode>_(* #,##0.0_);_(* \(#,##0.0\);_(* "-"??_);_(@_)</c:formatCode>
                <c:ptCount val="12"/>
                <c:pt idx="0">
                  <c:v>14748.51</c:v>
                </c:pt>
                <c:pt idx="1">
                  <c:v>15155.74</c:v>
                </c:pt>
                <c:pt idx="2">
                  <c:v>15971.57</c:v>
                </c:pt>
                <c:pt idx="3">
                  <c:v>17399</c:v>
                </c:pt>
                <c:pt idx="4">
                  <c:v>17851</c:v>
                </c:pt>
                <c:pt idx="5">
                  <c:v>20747</c:v>
                </c:pt>
                <c:pt idx="6">
                  <c:v>22507</c:v>
                </c:pt>
                <c:pt idx="7">
                  <c:v>24421</c:v>
                </c:pt>
                <c:pt idx="8">
                  <c:v>25520</c:v>
                </c:pt>
                <c:pt idx="9">
                  <c:v>26416</c:v>
                </c:pt>
                <c:pt idx="10">
                  <c:v>28669</c:v>
                </c:pt>
                <c:pt idx="11">
                  <c:v>28653</c:v>
                </c:pt>
              </c:numCache>
            </c:numRef>
          </c:val>
          <c:smooth val="0"/>
          <c:extLst>
            <c:ext xmlns:c16="http://schemas.microsoft.com/office/drawing/2014/chart" uri="{C3380CC4-5D6E-409C-BE32-E72D297353CC}">
              <c16:uniqueId val="{00000005-8557-4FCE-9BBA-B16E09F028BF}"/>
            </c:ext>
          </c:extLst>
        </c:ser>
        <c:dLbls>
          <c:showLegendKey val="0"/>
          <c:showVal val="0"/>
          <c:showCatName val="0"/>
          <c:showSerName val="0"/>
          <c:showPercent val="0"/>
          <c:showBubbleSize val="0"/>
        </c:dLbls>
        <c:marker val="1"/>
        <c:smooth val="0"/>
        <c:axId val="401189552"/>
        <c:axId val="401189944"/>
      </c:lineChart>
      <c:catAx>
        <c:axId val="401189552"/>
        <c:scaling>
          <c:orientation val="minMax"/>
        </c:scaling>
        <c:delete val="0"/>
        <c:axPos val="b"/>
        <c:numFmt formatCode="General" sourceLinked="0"/>
        <c:majorTickMark val="none"/>
        <c:minorTickMark val="none"/>
        <c:tickLblPos val="nextTo"/>
        <c:txPr>
          <a:bodyPr/>
          <a:lstStyle/>
          <a:p>
            <a:pPr>
              <a:defRPr sz="1800" b="1"/>
            </a:pPr>
            <a:endParaRPr lang="en-US"/>
          </a:p>
        </c:txPr>
        <c:crossAx val="401189944"/>
        <c:crosses val="autoZero"/>
        <c:auto val="1"/>
        <c:lblAlgn val="ctr"/>
        <c:lblOffset val="100"/>
        <c:noMultiLvlLbl val="0"/>
      </c:catAx>
      <c:valAx>
        <c:axId val="401189944"/>
        <c:scaling>
          <c:orientation val="minMax"/>
          <c:max val="30000"/>
          <c:min val="10000"/>
        </c:scaling>
        <c:delete val="0"/>
        <c:axPos val="l"/>
        <c:numFmt formatCode="_(* #,##0.0_);_(* \(#,##0.0\);_(* &quot;-&quot;??_);_(@_)" sourceLinked="1"/>
        <c:majorTickMark val="none"/>
        <c:minorTickMark val="none"/>
        <c:tickLblPos val="nextTo"/>
        <c:txPr>
          <a:bodyPr/>
          <a:lstStyle/>
          <a:p>
            <a:pPr>
              <a:defRPr sz="1050"/>
            </a:pPr>
            <a:endParaRPr lang="en-US"/>
          </a:p>
        </c:txPr>
        <c:crossAx val="401189552"/>
        <c:crosses val="autoZero"/>
        <c:crossBetween val="between"/>
        <c:majorUnit val="2000"/>
      </c:valAx>
    </c:plotArea>
    <c:plotVisOnly val="1"/>
    <c:dispBlanksAs val="gap"/>
    <c:showDLblsOverMax val="0"/>
  </c:chart>
  <c:spPr>
    <a:ln>
      <a:noFill/>
    </a:ln>
  </c:spPr>
  <c:printSettings>
    <c:headerFooter/>
    <c:pageMargins b="0.75" l="0.7" r="0.7" t="0.75" header="0.3" footer="0.3"/>
    <c:pageSetup/>
  </c:printSettings>
  <c:userShapes r:id="rId1"/>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title>
      <c:tx>
        <c:rich>
          <a:bodyPr/>
          <a:lstStyle/>
          <a:p>
            <a:pPr>
              <a:defRPr sz="2000"/>
            </a:pPr>
            <a:r>
              <a:rPr lang="en-US" sz="2000"/>
              <a:t>Seguro de Vejez, Discapacidad y Sobrevivencia (SVDS)</a:t>
            </a:r>
          </a:p>
          <a:p>
            <a:pPr>
              <a:defRPr sz="2000"/>
            </a:pPr>
            <a:r>
              <a:rPr lang="en-US" sz="2000"/>
              <a:t>Traspasos Totales por Año</a:t>
            </a:r>
          </a:p>
        </c:rich>
      </c:tx>
      <c:layout>
        <c:manualLayout>
          <c:xMode val="edge"/>
          <c:yMode val="edge"/>
          <c:x val="0.34093764629608475"/>
          <c:y val="1.4856848656299375E-2"/>
        </c:manualLayout>
      </c:layout>
      <c:overlay val="1"/>
    </c:title>
    <c:autoTitleDeleted val="0"/>
    <c:view3D>
      <c:rotX val="10"/>
      <c:rotY val="0"/>
      <c:depthPercent val="100"/>
      <c:rAngAx val="1"/>
    </c:view3D>
    <c:floor>
      <c:thickness val="0"/>
    </c:floor>
    <c:sideWall>
      <c:thickness val="0"/>
      <c:spPr>
        <a:ln>
          <a:noFill/>
        </a:ln>
      </c:spPr>
    </c:sideWall>
    <c:backWall>
      <c:thickness val="0"/>
      <c:spPr>
        <a:ln>
          <a:noFill/>
        </a:ln>
      </c:spPr>
    </c:backWall>
    <c:plotArea>
      <c:layout>
        <c:manualLayout>
          <c:layoutTarget val="inner"/>
          <c:xMode val="edge"/>
          <c:yMode val="edge"/>
          <c:x val="1.4944981755578296E-2"/>
          <c:y val="0.13840553399244068"/>
          <c:w val="0.95843996117846297"/>
          <c:h val="0.667816453034205"/>
        </c:manualLayout>
      </c:layout>
      <c:bar3DChart>
        <c:barDir val="col"/>
        <c:grouping val="clustered"/>
        <c:varyColors val="0"/>
        <c:ser>
          <c:idx val="0"/>
          <c:order val="0"/>
          <c:tx>
            <c:strRef>
              <c:f>'III.5.11.Traspasos anual'!$B$4</c:f>
              <c:strCache>
                <c:ptCount val="1"/>
                <c:pt idx="0">
                  <c:v>Casos</c:v>
                </c:pt>
              </c:strCache>
            </c:strRef>
          </c:tx>
          <c:spPr>
            <a:gradFill flip="none" rotWithShape="1">
              <a:gsLst>
                <a:gs pos="88000">
                  <a:schemeClr val="accent3">
                    <a:lumMod val="50000"/>
                  </a:schemeClr>
                </a:gs>
                <a:gs pos="0">
                  <a:srgbClr val="FFF200"/>
                </a:gs>
                <a:gs pos="10000">
                  <a:srgbClr val="FF7A00"/>
                </a:gs>
                <a:gs pos="61000">
                  <a:srgbClr val="00B0F0"/>
                </a:gs>
                <a:gs pos="100000">
                  <a:srgbClr val="4D0808"/>
                </a:gs>
              </a:gsLst>
              <a:path path="rect">
                <a:fillToRect l="100000" t="100000"/>
              </a:path>
              <a:tileRect r="-100000" b="-100000"/>
            </a:gradFill>
            <a:ln>
              <a:solidFill>
                <a:srgbClr val="990099"/>
              </a:solidFill>
            </a:ln>
          </c:spPr>
          <c:invertIfNegative val="0"/>
          <c:dPt>
            <c:idx val="7"/>
            <c:invertIfNegative val="0"/>
            <c:bubble3D val="0"/>
            <c:extLst>
              <c:ext xmlns:c16="http://schemas.microsoft.com/office/drawing/2014/chart" uri="{C3380CC4-5D6E-409C-BE32-E72D297353CC}">
                <c16:uniqueId val="{00000000-A4A4-4FDB-8FB3-3BD522969F12}"/>
              </c:ext>
            </c:extLst>
          </c:dPt>
          <c:dPt>
            <c:idx val="8"/>
            <c:invertIfNegative val="0"/>
            <c:bubble3D val="0"/>
            <c:extLst>
              <c:ext xmlns:c16="http://schemas.microsoft.com/office/drawing/2014/chart" uri="{C3380CC4-5D6E-409C-BE32-E72D297353CC}">
                <c16:uniqueId val="{00000001-A4A4-4FDB-8FB3-3BD522969F12}"/>
              </c:ext>
            </c:extLst>
          </c:dPt>
          <c:dPt>
            <c:idx val="9"/>
            <c:invertIfNegative val="0"/>
            <c:bubble3D val="0"/>
            <c:extLst>
              <c:ext xmlns:c16="http://schemas.microsoft.com/office/drawing/2014/chart" uri="{C3380CC4-5D6E-409C-BE32-E72D297353CC}">
                <c16:uniqueId val="{00000002-A4A4-4FDB-8FB3-3BD522969F12}"/>
              </c:ext>
            </c:extLst>
          </c:dPt>
          <c:dLbls>
            <c:dLbl>
              <c:idx val="0"/>
              <c:layout>
                <c:manualLayout>
                  <c:x val="3.3102563989132112E-3"/>
                  <c:y val="-2.42199175268044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4A4-4FDB-8FB3-3BD522969F12}"/>
                </c:ext>
              </c:extLst>
            </c:dLbl>
            <c:dLbl>
              <c:idx val="1"/>
              <c:layout>
                <c:manualLayout>
                  <c:x val="7.0064930362901479E-3"/>
                  <c:y val="-8.745952019561182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4A4-4FDB-8FB3-3BD522969F12}"/>
                </c:ext>
              </c:extLst>
            </c:dLbl>
            <c:dLbl>
              <c:idx val="2"/>
              <c:layout>
                <c:manualLayout>
                  <c:x val="6.0451222598662474E-3"/>
                  <c:y val="-1.45098186302597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4A4-4FDB-8FB3-3BD522969F12}"/>
                </c:ext>
              </c:extLst>
            </c:dLbl>
            <c:dLbl>
              <c:idx val="3"/>
              <c:layout>
                <c:manualLayout>
                  <c:x val="4.2450259132381539E-3"/>
                  <c:y val="-1.190213982350897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A4A4-4FDB-8FB3-3BD522969F12}"/>
                </c:ext>
              </c:extLst>
            </c:dLbl>
            <c:dLbl>
              <c:idx val="4"/>
              <c:layout>
                <c:manualLayout>
                  <c:x val="3.8103252013022861E-4"/>
                  <c:y val="-1.135349782219057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4A4-4FDB-8FB3-3BD522969F12}"/>
                </c:ext>
              </c:extLst>
            </c:dLbl>
            <c:dLbl>
              <c:idx val="5"/>
              <c:layout>
                <c:manualLayout>
                  <c:x val="1.7708174957839619E-3"/>
                  <c:y val="-1.374797102212609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A4A4-4FDB-8FB3-3BD522969F12}"/>
                </c:ext>
              </c:extLst>
            </c:dLbl>
            <c:dLbl>
              <c:idx val="6"/>
              <c:layout>
                <c:manualLayout>
                  <c:x val="2.207730128857212E-3"/>
                  <c:y val="-1.171699808633669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A4A4-4FDB-8FB3-3BD522969F12}"/>
                </c:ext>
              </c:extLst>
            </c:dLbl>
            <c:dLbl>
              <c:idx val="7"/>
              <c:layout>
                <c:manualLayout>
                  <c:x val="7.9070359814364737E-4"/>
                  <c:y val="-1.18694208096120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4A4-4FDB-8FB3-3BD522969F12}"/>
                </c:ext>
              </c:extLst>
            </c:dLbl>
            <c:dLbl>
              <c:idx val="8"/>
              <c:layout>
                <c:manualLayout>
                  <c:x val="3.9354151624632792E-3"/>
                  <c:y val="8.0773403006212353E-4"/>
                </c:manualLayout>
              </c:layout>
              <c:spPr/>
              <c:txPr>
                <a:bodyPr/>
                <a:lstStyle/>
                <a:p>
                  <a:pPr>
                    <a:defRPr sz="20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4A4-4FDB-8FB3-3BD522969F12}"/>
                </c:ext>
              </c:extLst>
            </c:dLbl>
            <c:dLbl>
              <c:idx val="9"/>
              <c:layout>
                <c:manualLayout>
                  <c:x val="2.9968620988244455E-3"/>
                  <c:y val="-1.039387308533916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4A4-4FDB-8FB3-3BD522969F12}"/>
                </c:ext>
              </c:extLst>
            </c:dLbl>
            <c:dLbl>
              <c:idx val="10"/>
              <c:layout>
                <c:manualLayout>
                  <c:x val="-3.0504138737282829E-3"/>
                  <c:y val="-1.19850013912231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A4A4-4FDB-8FB3-3BD522969F12}"/>
                </c:ext>
              </c:extLst>
            </c:dLbl>
            <c:dLbl>
              <c:idx val="11"/>
              <c:layout>
                <c:manualLayout>
                  <c:x val="-2.9187397571194844E-3"/>
                  <c:y val="-7.258674230014684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80E-47AD-B1C4-C6C42582C159}"/>
                </c:ext>
              </c:extLst>
            </c:dLbl>
            <c:dLbl>
              <c:idx val="12"/>
              <c:layout>
                <c:manualLayout>
                  <c:x val="-1.4593698785598491E-3"/>
                  <c:y val="-1.306561361402645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80E-47AD-B1C4-C6C42582C159}"/>
                </c:ext>
              </c:extLst>
            </c:dLbl>
            <c:spPr>
              <a:noFill/>
              <a:ln>
                <a:noFill/>
              </a:ln>
              <a:effectLst/>
            </c:spPr>
            <c:txPr>
              <a:bodyPr/>
              <a:lstStyle/>
              <a:p>
                <a:pPr>
                  <a:defRPr sz="20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'III.5.11.Traspasos anual'!$A$5:$A$19</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Ene.2019</c:v>
                </c:pt>
              </c:strCache>
            </c:strRef>
          </c:cat>
          <c:val>
            <c:numRef>
              <c:f>'III.5.11.Traspasos anual'!$B$5:$B$19</c:f>
              <c:numCache>
                <c:formatCode>_(* #,##0_);_(* \(#,##0\);_(* "-"??_);_(@_)</c:formatCode>
                <c:ptCount val="15"/>
                <c:pt idx="0">
                  <c:v>733</c:v>
                </c:pt>
                <c:pt idx="1">
                  <c:v>1859</c:v>
                </c:pt>
                <c:pt idx="2">
                  <c:v>1247</c:v>
                </c:pt>
                <c:pt idx="3">
                  <c:v>1028</c:v>
                </c:pt>
                <c:pt idx="4">
                  <c:v>25287</c:v>
                </c:pt>
                <c:pt idx="5">
                  <c:v>10644</c:v>
                </c:pt>
                <c:pt idx="6">
                  <c:v>6268</c:v>
                </c:pt>
                <c:pt idx="7">
                  <c:v>10046</c:v>
                </c:pt>
                <c:pt idx="8">
                  <c:v>15740</c:v>
                </c:pt>
                <c:pt idx="9">
                  <c:v>32365</c:v>
                </c:pt>
                <c:pt idx="10">
                  <c:v>42590</c:v>
                </c:pt>
                <c:pt idx="11">
                  <c:v>65077</c:v>
                </c:pt>
                <c:pt idx="12">
                  <c:v>80517</c:v>
                </c:pt>
                <c:pt idx="13">
                  <c:v>82712</c:v>
                </c:pt>
                <c:pt idx="14">
                  <c:v>5273</c:v>
                </c:pt>
              </c:numCache>
            </c:numRef>
          </c:val>
          <c:extLst>
            <c:ext xmlns:c16="http://schemas.microsoft.com/office/drawing/2014/chart" uri="{C3380CC4-5D6E-409C-BE32-E72D297353CC}">
              <c16:uniqueId val="{0000000B-A4A4-4FDB-8FB3-3BD522969F12}"/>
            </c:ext>
          </c:extLst>
        </c:ser>
        <c:dLbls>
          <c:showLegendKey val="0"/>
          <c:showVal val="0"/>
          <c:showCatName val="0"/>
          <c:showSerName val="0"/>
          <c:showPercent val="0"/>
          <c:showBubbleSize val="0"/>
        </c:dLbls>
        <c:gapWidth val="43"/>
        <c:gapDepth val="165"/>
        <c:shape val="cone"/>
        <c:axId val="408462096"/>
        <c:axId val="408462488"/>
        <c:axId val="0"/>
      </c:bar3DChart>
      <c:catAx>
        <c:axId val="408462096"/>
        <c:scaling>
          <c:orientation val="minMax"/>
        </c:scaling>
        <c:delete val="0"/>
        <c:axPos val="b"/>
        <c:numFmt formatCode="General" sourceLinked="1"/>
        <c:majorTickMark val="none"/>
        <c:minorTickMark val="none"/>
        <c:tickLblPos val="nextTo"/>
        <c:txPr>
          <a:bodyPr rot="-2700000" vert="horz"/>
          <a:lstStyle/>
          <a:p>
            <a:pPr>
              <a:defRPr sz="1600"/>
            </a:pPr>
            <a:endParaRPr lang="en-US"/>
          </a:p>
        </c:txPr>
        <c:crossAx val="408462488"/>
        <c:crosses val="autoZero"/>
        <c:auto val="1"/>
        <c:lblAlgn val="ctr"/>
        <c:lblOffset val="100"/>
        <c:noMultiLvlLbl val="0"/>
      </c:catAx>
      <c:valAx>
        <c:axId val="408462488"/>
        <c:scaling>
          <c:orientation val="minMax"/>
        </c:scaling>
        <c:delete val="1"/>
        <c:axPos val="l"/>
        <c:numFmt formatCode="_(* #,##0_);_(* \(#,##0\);_(* &quot;-&quot;??_);_(@_)" sourceLinked="1"/>
        <c:majorTickMark val="out"/>
        <c:minorTickMark val="none"/>
        <c:tickLblPos val="nextTo"/>
        <c:crossAx val="408462096"/>
        <c:crosses val="autoZero"/>
        <c:crossBetween val="between"/>
      </c:valAx>
    </c:plotArea>
    <c:plotVisOnly val="1"/>
    <c:dispBlanksAs val="gap"/>
    <c:showDLblsOverMax val="0"/>
  </c:chart>
  <c:spPr>
    <a:ln>
      <a:noFill/>
    </a:ln>
  </c:spPr>
  <c:printSettings>
    <c:headerFooter/>
    <c:pageMargins b="0.75000000000001177" l="0.70000000000000062" r="0.70000000000000062" t="0.75000000000001177" header="0.30000000000000032" footer="0.30000000000000032"/>
    <c:pageSetup/>
  </c:printSettings>
  <c:userShapes r:id="rId1"/>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Traspasos Recibidos en Entidades de Reparto</a:t>
            </a:r>
          </a:p>
        </c:rich>
      </c:tx>
      <c:layout>
        <c:manualLayout>
          <c:xMode val="edge"/>
          <c:yMode val="edge"/>
          <c:x val="0.2623915825635087"/>
          <c:y val="3.4652081937402608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5.1817412375521246E-2"/>
          <c:y val="0.20675224033680115"/>
          <c:w val="0.93092788490796663"/>
          <c:h val="0.6160052809207065"/>
        </c:manualLayout>
      </c:layout>
      <c:bar3DChart>
        <c:barDir val="col"/>
        <c:grouping val="stacked"/>
        <c:varyColors val="0"/>
        <c:ser>
          <c:idx val="0"/>
          <c:order val="0"/>
          <c:tx>
            <c:strRef>
              <c:f>'III.5.12.Trasp. recibidos'!$N$3</c:f>
              <c:strCache>
                <c:ptCount val="1"/>
                <c:pt idx="0">
                  <c:v>FPBC</c:v>
                </c:pt>
              </c:strCache>
            </c:strRef>
          </c:tx>
          <c:invertIfNegative val="0"/>
          <c:cat>
            <c:strRef>
              <c:f>'III.5.12.Trasp. recibidos'!$A$4:$A$17</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strCache>
            </c:strRef>
          </c:cat>
          <c:val>
            <c:numRef>
              <c:f>'III.5.12.Trasp. recibidos'!$N$4:$N$18</c:f>
              <c:numCache>
                <c:formatCode>#,##0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0-0C33-4BEC-928E-69BFFDD961D9}"/>
            </c:ext>
          </c:extLst>
        </c:ser>
        <c:ser>
          <c:idx val="1"/>
          <c:order val="1"/>
          <c:tx>
            <c:strRef>
              <c:f>'III.5.12.Trasp. recibidos'!$O$3</c:f>
              <c:strCache>
                <c:ptCount val="1"/>
                <c:pt idx="0">
                  <c:v>Bco. Reservas</c:v>
                </c:pt>
              </c:strCache>
            </c:strRef>
          </c:tx>
          <c:invertIfNegative val="0"/>
          <c:cat>
            <c:strRef>
              <c:f>'III.5.12.Trasp. recibidos'!$A$4:$A$17</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strCache>
            </c:strRef>
          </c:cat>
          <c:val>
            <c:numRef>
              <c:f>'III.5.12.Trasp. recibidos'!$O$4:$O$18</c:f>
              <c:numCache>
                <c:formatCode>#,##0</c:formatCode>
                <c:ptCount val="15"/>
                <c:pt idx="0">
                  <c:v>0</c:v>
                </c:pt>
                <c:pt idx="1">
                  <c:v>0</c:v>
                </c:pt>
                <c:pt idx="2">
                  <c:v>0</c:v>
                </c:pt>
                <c:pt idx="3">
                  <c:v>0</c:v>
                </c:pt>
                <c:pt idx="4">
                  <c:v>0</c:v>
                </c:pt>
                <c:pt idx="5">
                  <c:v>1</c:v>
                </c:pt>
                <c:pt idx="6">
                  <c:v>0</c:v>
                </c:pt>
                <c:pt idx="7">
                  <c:v>513</c:v>
                </c:pt>
                <c:pt idx="8">
                  <c:v>0</c:v>
                </c:pt>
                <c:pt idx="9">
                  <c:v>0</c:v>
                </c:pt>
                <c:pt idx="10">
                  <c:v>11</c:v>
                </c:pt>
                <c:pt idx="11">
                  <c:v>0</c:v>
                </c:pt>
                <c:pt idx="12">
                  <c:v>0</c:v>
                </c:pt>
                <c:pt idx="13">
                  <c:v>0</c:v>
                </c:pt>
                <c:pt idx="14">
                  <c:v>0</c:v>
                </c:pt>
              </c:numCache>
            </c:numRef>
          </c:val>
          <c:extLst>
            <c:ext xmlns:c16="http://schemas.microsoft.com/office/drawing/2014/chart" uri="{C3380CC4-5D6E-409C-BE32-E72D297353CC}">
              <c16:uniqueId val="{00000001-0C33-4BEC-928E-69BFFDD961D9}"/>
            </c:ext>
          </c:extLst>
        </c:ser>
        <c:ser>
          <c:idx val="2"/>
          <c:order val="2"/>
          <c:tx>
            <c:strRef>
              <c:f>'III.5.12.Trasp. recibidos'!$P$3</c:f>
              <c:strCache>
                <c:ptCount val="1"/>
                <c:pt idx="0">
                  <c:v>INABIMA</c:v>
                </c:pt>
              </c:strCache>
            </c:strRef>
          </c:tx>
          <c:invertIfNegative val="0"/>
          <c:cat>
            <c:strRef>
              <c:f>'III.5.12.Trasp. recibidos'!$A$4:$A$17</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strCache>
            </c:strRef>
          </c:cat>
          <c:val>
            <c:numRef>
              <c:f>'III.5.12.Trasp. recibidos'!$P$4:$P$18</c:f>
              <c:numCache>
                <c:formatCode>#,##0</c:formatCode>
                <c:ptCount val="15"/>
                <c:pt idx="0">
                  <c:v>0</c:v>
                </c:pt>
                <c:pt idx="1">
                  <c:v>0</c:v>
                </c:pt>
                <c:pt idx="2">
                  <c:v>0</c:v>
                </c:pt>
                <c:pt idx="3">
                  <c:v>0</c:v>
                </c:pt>
                <c:pt idx="4">
                  <c:v>21139</c:v>
                </c:pt>
                <c:pt idx="5">
                  <c:v>3310</c:v>
                </c:pt>
                <c:pt idx="6">
                  <c:v>1778</c:v>
                </c:pt>
                <c:pt idx="7">
                  <c:v>2945</c:v>
                </c:pt>
                <c:pt idx="8">
                  <c:v>2249</c:v>
                </c:pt>
                <c:pt idx="9">
                  <c:v>7035</c:v>
                </c:pt>
                <c:pt idx="10">
                  <c:v>5549</c:v>
                </c:pt>
                <c:pt idx="11">
                  <c:v>2156</c:v>
                </c:pt>
                <c:pt idx="12">
                  <c:v>5722</c:v>
                </c:pt>
                <c:pt idx="13">
                  <c:v>1858</c:v>
                </c:pt>
                <c:pt idx="14">
                  <c:v>0</c:v>
                </c:pt>
              </c:numCache>
            </c:numRef>
          </c:val>
          <c:extLst>
            <c:ext xmlns:c16="http://schemas.microsoft.com/office/drawing/2014/chart" uri="{C3380CC4-5D6E-409C-BE32-E72D297353CC}">
              <c16:uniqueId val="{00000002-0C33-4BEC-928E-69BFFDD961D9}"/>
            </c:ext>
          </c:extLst>
        </c:ser>
        <c:ser>
          <c:idx val="3"/>
          <c:order val="3"/>
          <c:tx>
            <c:strRef>
              <c:f>'III.5.12.Trasp. recibidos'!$Q$3</c:f>
              <c:strCache>
                <c:ptCount val="1"/>
                <c:pt idx="0">
                  <c:v>Ministerio de  Hacienda</c:v>
                </c:pt>
              </c:strCache>
            </c:strRef>
          </c:tx>
          <c:invertIfNegative val="0"/>
          <c:dLbls>
            <c:dLbl>
              <c:idx val="0"/>
              <c:layout>
                <c:manualLayout>
                  <c:x val="0"/>
                  <c:y val="-3.877917655930088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C33-4BEC-928E-69BFFDD961D9}"/>
                </c:ext>
              </c:extLst>
            </c:dLbl>
            <c:dLbl>
              <c:idx val="1"/>
              <c:layout>
                <c:manualLayout>
                  <c:x val="0"/>
                  <c:y val="-4.847397069912596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C33-4BEC-928E-69BFFDD961D9}"/>
                </c:ext>
              </c:extLst>
            </c:dLbl>
            <c:dLbl>
              <c:idx val="2"/>
              <c:layout>
                <c:manualLayout>
                  <c:x val="0"/>
                  <c:y val="-4.45960530431961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C33-4BEC-928E-69BFFDD961D9}"/>
                </c:ext>
              </c:extLst>
            </c:dLbl>
            <c:dLbl>
              <c:idx val="3"/>
              <c:layout>
                <c:manualLayout>
                  <c:x val="0"/>
                  <c:y val="-4.07181353872658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C33-4BEC-928E-69BFFDD961D9}"/>
                </c:ext>
              </c:extLst>
            </c:dLbl>
            <c:dLbl>
              <c:idx val="4"/>
              <c:layout>
                <c:manualLayout>
                  <c:x val="1.041198085533426E-2"/>
                  <c:y val="-6.1719097087551432E-2"/>
                </c:manualLayout>
              </c:layout>
              <c:tx>
                <c:rich>
                  <a:bodyPr/>
                  <a:lstStyle/>
                  <a:p>
                    <a:r>
                      <a:rPr lang="en-US"/>
                      <a:t>23,721</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C33-4BEC-928E-69BFFDD961D9}"/>
                </c:ext>
              </c:extLst>
            </c:dLbl>
            <c:dLbl>
              <c:idx val="5"/>
              <c:layout>
                <c:manualLayout>
                  <c:x val="1.3607095113494502E-2"/>
                  <c:y val="-8.7140877366744696E-2"/>
                </c:manualLayout>
              </c:layout>
              <c:tx>
                <c:rich>
                  <a:bodyPr/>
                  <a:lstStyle/>
                  <a:p>
                    <a:r>
                      <a:rPr lang="en-US"/>
                      <a:t>7,425</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0C33-4BEC-928E-69BFFDD961D9}"/>
                </c:ext>
              </c:extLst>
            </c:dLbl>
            <c:dLbl>
              <c:idx val="6"/>
              <c:layout>
                <c:manualLayout>
                  <c:x val="7.701226531908292E-3"/>
                  <c:y val="-3.9798256978453656E-2"/>
                </c:manualLayout>
              </c:layout>
              <c:tx>
                <c:rich>
                  <a:bodyPr/>
                  <a:lstStyle/>
                  <a:p>
                    <a:r>
                      <a:rPr lang="en-US" sz="1400"/>
                      <a:t>1,977</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0C33-4BEC-928E-69BFFDD961D9}"/>
                </c:ext>
              </c:extLst>
            </c:dLbl>
            <c:dLbl>
              <c:idx val="7"/>
              <c:layout>
                <c:manualLayout>
                  <c:x val="5.2556430446194227E-3"/>
                  <c:y val="-3.3335594959284356E-2"/>
                </c:manualLayout>
              </c:layout>
              <c:tx>
                <c:rich>
                  <a:bodyPr/>
                  <a:lstStyle/>
                  <a:p>
                    <a:pPr>
                      <a:defRPr sz="1400" b="0"/>
                    </a:pPr>
                    <a:r>
                      <a:rPr lang="en-US" sz="1400" b="0"/>
                      <a:t>3,475</a:t>
                    </a:r>
                  </a:p>
                </c:rich>
              </c:tx>
              <c:spPr/>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0C33-4BEC-928E-69BFFDD961D9}"/>
                </c:ext>
              </c:extLst>
            </c:dLbl>
            <c:dLbl>
              <c:idx val="8"/>
              <c:layout>
                <c:manualLayout>
                  <c:x val="1.1072401050512158E-2"/>
                  <c:y val="-6.1829250128136878E-2"/>
                </c:manualLayout>
              </c:layout>
              <c:tx>
                <c:rich>
                  <a:bodyPr/>
                  <a:lstStyle/>
                  <a:p>
                    <a:r>
                      <a:rPr lang="en-US"/>
                      <a:t>3,781</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0C33-4BEC-928E-69BFFDD961D9}"/>
                </c:ext>
              </c:extLst>
            </c:dLbl>
            <c:dLbl>
              <c:idx val="9"/>
              <c:layout>
                <c:manualLayout>
                  <c:x val="1.6083795307109319E-2"/>
                  <c:y val="-4.8306012591747778E-2"/>
                </c:manualLayout>
              </c:layout>
              <c:tx>
                <c:rich>
                  <a:bodyPr/>
                  <a:lstStyle/>
                  <a:p>
                    <a:r>
                      <a:rPr lang="en-US"/>
                      <a:t>7,497</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0C33-4BEC-928E-69BFFDD961D9}"/>
                </c:ext>
              </c:extLst>
            </c:dLbl>
            <c:dLbl>
              <c:idx val="10"/>
              <c:layout>
                <c:manualLayout>
                  <c:x val="1.7346938310918145E-2"/>
                  <c:y val="-3.7158471224421501E-2"/>
                </c:manualLayout>
              </c:layout>
              <c:tx>
                <c:rich>
                  <a:bodyPr/>
                  <a:lstStyle/>
                  <a:p>
                    <a:r>
                      <a:rPr lang="en-US"/>
                      <a:t>5,986</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0C33-4BEC-928E-69BFFDD961D9}"/>
                </c:ext>
              </c:extLst>
            </c:dLbl>
            <c:dLbl>
              <c:idx val="11"/>
              <c:layout>
                <c:manualLayout>
                  <c:x val="9.2409236121242366E-3"/>
                  <c:y val="-3.4077076204749861E-2"/>
                </c:manualLayout>
              </c:layout>
              <c:tx>
                <c:rich>
                  <a:bodyPr/>
                  <a:lstStyle/>
                  <a:p>
                    <a:r>
                      <a:rPr lang="en-US"/>
                      <a:t>2,881</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0C33-4BEC-928E-69BFFDD961D9}"/>
                </c:ext>
              </c:extLst>
            </c:dLbl>
            <c:dLbl>
              <c:idx val="12"/>
              <c:layout>
                <c:manualLayout>
                  <c:x val="9.2715223730229206E-3"/>
                  <c:y val="-3.786341800527776E-2"/>
                </c:manualLayout>
              </c:layout>
              <c:tx>
                <c:rich>
                  <a:bodyPr/>
                  <a:lstStyle/>
                  <a:p>
                    <a:r>
                      <a:rPr lang="en-US"/>
                      <a:t>6,594</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0C33-4BEC-928E-69BFFDD961D9}"/>
                </c:ext>
              </c:extLst>
            </c:dLbl>
            <c:dLbl>
              <c:idx val="13"/>
              <c:layout>
                <c:manualLayout>
                  <c:x val="1.0980392156862631E-2"/>
                  <c:y val="-2.9396315131391546E-2"/>
                </c:manualLayout>
              </c:layout>
              <c:tx>
                <c:rich>
                  <a:bodyPr/>
                  <a:lstStyle/>
                  <a:p>
                    <a:r>
                      <a:rPr lang="en-US"/>
                      <a:t>2,062</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5DC-4724-975A-5B741B1C6551}"/>
                </c:ext>
              </c:extLst>
            </c:dLbl>
            <c:dLbl>
              <c:idx val="14"/>
              <c:layout>
                <c:manualLayout>
                  <c:x val="6.2745098039214539E-3"/>
                  <c:y val="-4.225720300137535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541-4C5D-9221-3D5E27F028F0}"/>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'III.5.12.Trasp. recibidos'!$A$4:$A$17</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strCache>
            </c:strRef>
          </c:cat>
          <c:val>
            <c:numRef>
              <c:f>'III.5.12.Trasp. recibidos'!$Q$4:$Q$18</c:f>
              <c:numCache>
                <c:formatCode>#,##0</c:formatCode>
                <c:ptCount val="15"/>
                <c:pt idx="0">
                  <c:v>0</c:v>
                </c:pt>
                <c:pt idx="1">
                  <c:v>20</c:v>
                </c:pt>
                <c:pt idx="2">
                  <c:v>0</c:v>
                </c:pt>
                <c:pt idx="3">
                  <c:v>0</c:v>
                </c:pt>
                <c:pt idx="4">
                  <c:v>2582</c:v>
                </c:pt>
                <c:pt idx="5">
                  <c:v>4114</c:v>
                </c:pt>
                <c:pt idx="6">
                  <c:v>199</c:v>
                </c:pt>
                <c:pt idx="7">
                  <c:v>17</c:v>
                </c:pt>
                <c:pt idx="8">
                  <c:v>1532</c:v>
                </c:pt>
                <c:pt idx="9">
                  <c:v>462</c:v>
                </c:pt>
                <c:pt idx="10">
                  <c:v>426</c:v>
                </c:pt>
                <c:pt idx="11">
                  <c:v>725</c:v>
                </c:pt>
                <c:pt idx="12">
                  <c:v>872</c:v>
                </c:pt>
                <c:pt idx="13">
                  <c:v>204</c:v>
                </c:pt>
                <c:pt idx="14">
                  <c:v>44</c:v>
                </c:pt>
              </c:numCache>
            </c:numRef>
          </c:val>
          <c:extLst>
            <c:ext xmlns:c16="http://schemas.microsoft.com/office/drawing/2014/chart" uri="{C3380CC4-5D6E-409C-BE32-E72D297353CC}">
              <c16:uniqueId val="{00000010-0C33-4BEC-928E-69BFFDD961D9}"/>
            </c:ext>
          </c:extLst>
        </c:ser>
        <c:dLbls>
          <c:showLegendKey val="0"/>
          <c:showVal val="0"/>
          <c:showCatName val="0"/>
          <c:showSerName val="0"/>
          <c:showPercent val="0"/>
          <c:showBubbleSize val="0"/>
        </c:dLbls>
        <c:gapWidth val="17"/>
        <c:shape val="cylinder"/>
        <c:axId val="408463272"/>
        <c:axId val="408463664"/>
        <c:axId val="0"/>
      </c:bar3DChart>
      <c:catAx>
        <c:axId val="408463272"/>
        <c:scaling>
          <c:orientation val="minMax"/>
        </c:scaling>
        <c:delete val="0"/>
        <c:axPos val="b"/>
        <c:numFmt formatCode="General" sourceLinked="1"/>
        <c:majorTickMark val="none"/>
        <c:minorTickMark val="none"/>
        <c:tickLblPos val="nextTo"/>
        <c:txPr>
          <a:bodyPr/>
          <a:lstStyle/>
          <a:p>
            <a:pPr>
              <a:defRPr sz="1200"/>
            </a:pPr>
            <a:endParaRPr lang="en-US"/>
          </a:p>
        </c:txPr>
        <c:crossAx val="408463664"/>
        <c:crosses val="autoZero"/>
        <c:auto val="1"/>
        <c:lblAlgn val="ctr"/>
        <c:lblOffset val="100"/>
        <c:noMultiLvlLbl val="0"/>
      </c:catAx>
      <c:valAx>
        <c:axId val="408463664"/>
        <c:scaling>
          <c:orientation val="minMax"/>
        </c:scaling>
        <c:delete val="1"/>
        <c:axPos val="l"/>
        <c:numFmt formatCode="#,##0" sourceLinked="1"/>
        <c:majorTickMark val="out"/>
        <c:minorTickMark val="none"/>
        <c:tickLblPos val="nextTo"/>
        <c:crossAx val="408463272"/>
        <c:crosses val="autoZero"/>
        <c:crossBetween val="between"/>
      </c:valAx>
      <c:spPr>
        <a:noFill/>
        <a:ln w="25400">
          <a:noFill/>
        </a:ln>
      </c:spPr>
    </c:plotArea>
    <c:legend>
      <c:legendPos val="b"/>
      <c:layout>
        <c:manualLayout>
          <c:xMode val="edge"/>
          <c:yMode val="edge"/>
          <c:x val="0.11564640997450211"/>
          <c:y val="9.2651038516040229E-2"/>
          <c:w val="0.83281025892609006"/>
          <c:h val="6.4366618060373373E-2"/>
        </c:manualLayout>
      </c:layout>
      <c:overlay val="0"/>
      <c:txPr>
        <a:bodyPr/>
        <a:lstStyle/>
        <a:p>
          <a:pPr>
            <a:defRPr sz="1600"/>
          </a:pPr>
          <a:endParaRPr lang="en-US"/>
        </a:p>
      </c:txPr>
    </c:legend>
    <c:plotVisOnly val="1"/>
    <c:dispBlanksAs val="gap"/>
    <c:showDLblsOverMax val="0"/>
  </c:chart>
  <c:spPr>
    <a:ln>
      <a:noFill/>
    </a:ln>
  </c:spPr>
  <c:printSettings>
    <c:headerFooter/>
    <c:pageMargins b="0.75000000000000233" l="0.70000000000000062" r="0.70000000000000062" t="0.75000000000000233" header="0.30000000000000032" footer="0.30000000000000032"/>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Traspasos Recibidos en Entidades de CCI</a:t>
            </a:r>
          </a:p>
        </c:rich>
      </c:tx>
      <c:layout>
        <c:manualLayout>
          <c:xMode val="edge"/>
          <c:yMode val="edge"/>
          <c:x val="0.24190479633453035"/>
          <c:y val="3.8816108685104316E-2"/>
        </c:manualLayout>
      </c:layout>
      <c:overlay val="0"/>
    </c:title>
    <c:autoTitleDeleted val="0"/>
    <c:view3D>
      <c:rotX val="15"/>
      <c:rotY val="20"/>
      <c:depthPercent val="100"/>
      <c:rAngAx val="1"/>
    </c:view3D>
    <c:floor>
      <c:thickness val="0"/>
    </c:floor>
    <c:sideWall>
      <c:thickness val="0"/>
    </c:sideWall>
    <c:backWall>
      <c:thickness val="0"/>
      <c:spPr>
        <a:ln>
          <a:noFill/>
        </a:ln>
      </c:spPr>
    </c:backWall>
    <c:plotArea>
      <c:layout>
        <c:manualLayout>
          <c:layoutTarget val="inner"/>
          <c:xMode val="edge"/>
          <c:yMode val="edge"/>
          <c:x val="5.6953880713770243E-2"/>
          <c:y val="0.19632748743270262"/>
          <c:w val="0.91804654069303671"/>
          <c:h val="0.6077462850023907"/>
        </c:manualLayout>
      </c:layout>
      <c:bar3DChart>
        <c:barDir val="col"/>
        <c:grouping val="stacked"/>
        <c:varyColors val="0"/>
        <c:ser>
          <c:idx val="0"/>
          <c:order val="0"/>
          <c:tx>
            <c:strRef>
              <c:f>'III.5.12.Trasp. recibidos'!$B$3</c:f>
              <c:strCache>
                <c:ptCount val="1"/>
                <c:pt idx="0">
                  <c:v>JMMB-BDI</c:v>
                </c:pt>
              </c:strCache>
            </c:strRef>
          </c:tx>
          <c:invertIfNegative val="0"/>
          <c:cat>
            <c:strRef>
              <c:f>'III.5.12.Trasp. recibidos'!$A$4:$A$18</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Ene.2019</c:v>
                </c:pt>
              </c:strCache>
            </c:strRef>
          </c:cat>
          <c:val>
            <c:numRef>
              <c:f>'III.5.12.Trasp. recibidos'!$B$4:$B$18</c:f>
              <c:numCache>
                <c:formatCode>#,##0</c:formatCode>
                <c:ptCount val="15"/>
                <c:pt idx="0">
                  <c:v>0</c:v>
                </c:pt>
                <c:pt idx="1">
                  <c:v>0</c:v>
                </c:pt>
                <c:pt idx="2">
                  <c:v>0</c:v>
                </c:pt>
                <c:pt idx="3">
                  <c:v>0</c:v>
                </c:pt>
                <c:pt idx="4">
                  <c:v>0</c:v>
                </c:pt>
                <c:pt idx="5">
                  <c:v>0</c:v>
                </c:pt>
                <c:pt idx="6">
                  <c:v>0</c:v>
                </c:pt>
                <c:pt idx="7">
                  <c:v>0</c:v>
                </c:pt>
                <c:pt idx="8">
                  <c:v>0</c:v>
                </c:pt>
                <c:pt idx="9">
                  <c:v>0</c:v>
                </c:pt>
                <c:pt idx="10">
                  <c:v>0</c:v>
                </c:pt>
                <c:pt idx="11">
                  <c:v>0</c:v>
                </c:pt>
                <c:pt idx="12" formatCode="@">
                  <c:v>0</c:v>
                </c:pt>
                <c:pt idx="13" formatCode="@">
                  <c:v>0</c:v>
                </c:pt>
                <c:pt idx="14" formatCode="@">
                  <c:v>0</c:v>
                </c:pt>
              </c:numCache>
            </c:numRef>
          </c:val>
          <c:extLst>
            <c:ext xmlns:c16="http://schemas.microsoft.com/office/drawing/2014/chart" uri="{C3380CC4-5D6E-409C-BE32-E72D297353CC}">
              <c16:uniqueId val="{00000000-0D94-41EE-8A17-5609AB9E21E8}"/>
            </c:ext>
          </c:extLst>
        </c:ser>
        <c:ser>
          <c:idx val="1"/>
          <c:order val="1"/>
          <c:tx>
            <c:strRef>
              <c:f>'III.5.12.Trasp. recibidos'!$C$3</c:f>
              <c:strCache>
                <c:ptCount val="1"/>
                <c:pt idx="0">
                  <c:v>Atlántico</c:v>
                </c:pt>
              </c:strCache>
            </c:strRef>
          </c:tx>
          <c:spPr>
            <a:solidFill>
              <a:srgbClr val="FF0000"/>
            </a:solidFill>
          </c:spPr>
          <c:invertIfNegative val="0"/>
          <c:cat>
            <c:strRef>
              <c:f>'III.5.12.Trasp. recibidos'!$A$4:$A$18</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Ene.2019</c:v>
                </c:pt>
              </c:strCache>
            </c:strRef>
          </c:cat>
          <c:val>
            <c:numRef>
              <c:f>'III.5.12.Trasp. recibidos'!$C$4:$C$18</c:f>
              <c:numCache>
                <c:formatCode>#,##0</c:formatCode>
                <c:ptCount val="15"/>
                <c:pt idx="0">
                  <c:v>0</c:v>
                </c:pt>
                <c:pt idx="1">
                  <c:v>0</c:v>
                </c:pt>
                <c:pt idx="2">
                  <c:v>0</c:v>
                </c:pt>
                <c:pt idx="3">
                  <c:v>0</c:v>
                </c:pt>
                <c:pt idx="4">
                  <c:v>0</c:v>
                </c:pt>
                <c:pt idx="5">
                  <c:v>0</c:v>
                </c:pt>
                <c:pt idx="6">
                  <c:v>0</c:v>
                </c:pt>
                <c:pt idx="7">
                  <c:v>0</c:v>
                </c:pt>
                <c:pt idx="8">
                  <c:v>0</c:v>
                </c:pt>
                <c:pt idx="9">
                  <c:v>0</c:v>
                </c:pt>
                <c:pt idx="10">
                  <c:v>0</c:v>
                </c:pt>
                <c:pt idx="11">
                  <c:v>11383</c:v>
                </c:pt>
                <c:pt idx="12">
                  <c:v>13678</c:v>
                </c:pt>
                <c:pt idx="13">
                  <c:v>4664</c:v>
                </c:pt>
                <c:pt idx="14">
                  <c:v>233</c:v>
                </c:pt>
              </c:numCache>
            </c:numRef>
          </c:val>
          <c:extLst>
            <c:ext xmlns:c16="http://schemas.microsoft.com/office/drawing/2014/chart" uri="{C3380CC4-5D6E-409C-BE32-E72D297353CC}">
              <c16:uniqueId val="{00000001-0D94-41EE-8A17-5609AB9E21E8}"/>
            </c:ext>
          </c:extLst>
        </c:ser>
        <c:ser>
          <c:idx val="2"/>
          <c:order val="2"/>
          <c:tx>
            <c:strRef>
              <c:f>'III.5.12.Trasp. recibidos'!$D$3</c:f>
              <c:strCache>
                <c:ptCount val="1"/>
                <c:pt idx="0">
                  <c:v>Camino </c:v>
                </c:pt>
              </c:strCache>
            </c:strRef>
          </c:tx>
          <c:spPr>
            <a:solidFill>
              <a:srgbClr val="002060"/>
            </a:solidFill>
          </c:spPr>
          <c:invertIfNegative val="0"/>
          <c:cat>
            <c:strRef>
              <c:f>'III.5.12.Trasp. recibidos'!$A$4:$A$18</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Ene.2019</c:v>
                </c:pt>
              </c:strCache>
            </c:strRef>
          </c:cat>
          <c:val>
            <c:numRef>
              <c:f>'III.5.12.Trasp. recibidos'!$D$4:$D$18</c:f>
              <c:numCache>
                <c:formatCode>#,##0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2-0D94-41EE-8A17-5609AB9E21E8}"/>
            </c:ext>
          </c:extLst>
        </c:ser>
        <c:ser>
          <c:idx val="3"/>
          <c:order val="3"/>
          <c:tx>
            <c:strRef>
              <c:f>'III.5.12.Trasp. recibidos'!$E$3</c:f>
              <c:strCache>
                <c:ptCount val="1"/>
                <c:pt idx="0">
                  <c:v>Caribalico</c:v>
                </c:pt>
              </c:strCache>
            </c:strRef>
          </c:tx>
          <c:spPr>
            <a:solidFill>
              <a:schemeClr val="accent3">
                <a:lumMod val="75000"/>
              </a:schemeClr>
            </a:solidFill>
          </c:spPr>
          <c:invertIfNegative val="0"/>
          <c:cat>
            <c:strRef>
              <c:f>'III.5.12.Trasp. recibidos'!$A$4:$A$18</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Ene.2019</c:v>
                </c:pt>
              </c:strCache>
            </c:strRef>
          </c:cat>
          <c:val>
            <c:numRef>
              <c:f>'III.5.12.Trasp. recibidos'!$E$4:$E$18</c:f>
              <c:numCache>
                <c:formatCode>#,##0</c:formatCode>
                <c:ptCount val="15"/>
                <c:pt idx="0">
                  <c:v>4</c:v>
                </c:pt>
                <c:pt idx="1">
                  <c:v>19</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3-0D94-41EE-8A17-5609AB9E21E8}"/>
            </c:ext>
          </c:extLst>
        </c:ser>
        <c:ser>
          <c:idx val="4"/>
          <c:order val="4"/>
          <c:tx>
            <c:strRef>
              <c:f>'III.5.12.Trasp. recibidos'!$F$3</c:f>
              <c:strCache>
                <c:ptCount val="1"/>
                <c:pt idx="0">
                  <c:v>León</c:v>
                </c:pt>
              </c:strCache>
            </c:strRef>
          </c:tx>
          <c:invertIfNegative val="0"/>
          <c:cat>
            <c:strRef>
              <c:f>'III.5.12.Trasp. recibidos'!$A$4:$A$18</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Ene.2019</c:v>
                </c:pt>
              </c:strCache>
            </c:strRef>
          </c:cat>
          <c:val>
            <c:numRef>
              <c:f>'III.5.12.Trasp. recibidos'!$F$4:$F$18</c:f>
              <c:numCache>
                <c:formatCode>#,##0</c:formatCode>
                <c:ptCount val="15"/>
                <c:pt idx="0">
                  <c:v>279</c:v>
                </c:pt>
                <c:pt idx="1">
                  <c:v>349</c:v>
                </c:pt>
                <c:pt idx="2">
                  <c:v>57</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4-0D94-41EE-8A17-5609AB9E21E8}"/>
            </c:ext>
          </c:extLst>
        </c:ser>
        <c:ser>
          <c:idx val="5"/>
          <c:order val="5"/>
          <c:tx>
            <c:strRef>
              <c:f>'III.5.12.Trasp. recibidos'!$G$3</c:f>
              <c:strCache>
                <c:ptCount val="1"/>
                <c:pt idx="0">
                  <c:v> Popular</c:v>
                </c:pt>
              </c:strCache>
            </c:strRef>
          </c:tx>
          <c:spPr>
            <a:solidFill>
              <a:schemeClr val="accent5">
                <a:lumMod val="75000"/>
              </a:schemeClr>
            </a:solidFill>
          </c:spPr>
          <c:invertIfNegative val="0"/>
          <c:cat>
            <c:strRef>
              <c:f>'III.5.12.Trasp. recibidos'!$A$4:$A$18</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Ene.2019</c:v>
                </c:pt>
              </c:strCache>
            </c:strRef>
          </c:cat>
          <c:val>
            <c:numRef>
              <c:f>'III.5.12.Trasp. recibidos'!$G$4:$G$18</c:f>
              <c:numCache>
                <c:formatCode>#,##0</c:formatCode>
                <c:ptCount val="15"/>
                <c:pt idx="0">
                  <c:v>115</c:v>
                </c:pt>
                <c:pt idx="1">
                  <c:v>176</c:v>
                </c:pt>
                <c:pt idx="2">
                  <c:v>136</c:v>
                </c:pt>
                <c:pt idx="3">
                  <c:v>217</c:v>
                </c:pt>
                <c:pt idx="4">
                  <c:v>174</c:v>
                </c:pt>
                <c:pt idx="5">
                  <c:v>505</c:v>
                </c:pt>
                <c:pt idx="6">
                  <c:v>572</c:v>
                </c:pt>
                <c:pt idx="7">
                  <c:v>1014</c:v>
                </c:pt>
                <c:pt idx="8">
                  <c:v>1482</c:v>
                </c:pt>
                <c:pt idx="9">
                  <c:v>2468</c:v>
                </c:pt>
                <c:pt idx="10">
                  <c:v>4978</c:v>
                </c:pt>
                <c:pt idx="11">
                  <c:v>10052</c:v>
                </c:pt>
                <c:pt idx="12">
                  <c:v>18702</c:v>
                </c:pt>
                <c:pt idx="13">
                  <c:v>26449</c:v>
                </c:pt>
                <c:pt idx="14">
                  <c:v>1819</c:v>
                </c:pt>
              </c:numCache>
            </c:numRef>
          </c:val>
          <c:extLst>
            <c:ext xmlns:c16="http://schemas.microsoft.com/office/drawing/2014/chart" uri="{C3380CC4-5D6E-409C-BE32-E72D297353CC}">
              <c16:uniqueId val="{00000005-0D94-41EE-8A17-5609AB9E21E8}"/>
            </c:ext>
          </c:extLst>
        </c:ser>
        <c:ser>
          <c:idx val="6"/>
          <c:order val="6"/>
          <c:tx>
            <c:strRef>
              <c:f>'III.5.12.Trasp. recibidos'!$H$3</c:f>
              <c:strCache>
                <c:ptCount val="1"/>
                <c:pt idx="0">
                  <c:v>Porvenir </c:v>
                </c:pt>
              </c:strCache>
            </c:strRef>
          </c:tx>
          <c:invertIfNegative val="0"/>
          <c:cat>
            <c:strRef>
              <c:f>'III.5.12.Trasp. recibidos'!$A$4:$A$18</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Ene.2019</c:v>
                </c:pt>
              </c:strCache>
            </c:strRef>
          </c:cat>
          <c:val>
            <c:numRef>
              <c:f>'III.5.12.Trasp. recibidos'!$H$4:$H$18</c:f>
              <c:numCache>
                <c:formatCode>#,##0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6-0D94-41EE-8A17-5609AB9E21E8}"/>
            </c:ext>
          </c:extLst>
        </c:ser>
        <c:ser>
          <c:idx val="7"/>
          <c:order val="7"/>
          <c:tx>
            <c:strRef>
              <c:f>'III.5.12.Trasp. recibidos'!$I$3</c:f>
              <c:strCache>
                <c:ptCount val="1"/>
                <c:pt idx="0">
                  <c:v> Reservas </c:v>
                </c:pt>
              </c:strCache>
            </c:strRef>
          </c:tx>
          <c:spPr>
            <a:solidFill>
              <a:srgbClr val="00B050"/>
            </a:solidFill>
          </c:spPr>
          <c:invertIfNegative val="0"/>
          <c:cat>
            <c:strRef>
              <c:f>'III.5.12.Trasp. recibidos'!$A$4:$A$18</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Ene.2019</c:v>
                </c:pt>
              </c:strCache>
            </c:strRef>
          </c:cat>
          <c:val>
            <c:numRef>
              <c:f>'III.5.12.Trasp. recibidos'!$I$4:$I$18</c:f>
              <c:numCache>
                <c:formatCode>#,##0</c:formatCode>
                <c:ptCount val="15"/>
                <c:pt idx="0">
                  <c:v>128</c:v>
                </c:pt>
                <c:pt idx="1">
                  <c:v>1070</c:v>
                </c:pt>
                <c:pt idx="2">
                  <c:v>585</c:v>
                </c:pt>
                <c:pt idx="3">
                  <c:v>497</c:v>
                </c:pt>
                <c:pt idx="4">
                  <c:v>1232</c:v>
                </c:pt>
                <c:pt idx="5">
                  <c:v>2471</c:v>
                </c:pt>
                <c:pt idx="6">
                  <c:v>3158</c:v>
                </c:pt>
                <c:pt idx="7">
                  <c:v>3741</c:v>
                </c:pt>
                <c:pt idx="8">
                  <c:v>7614</c:v>
                </c:pt>
                <c:pt idx="9">
                  <c:v>14806</c:v>
                </c:pt>
                <c:pt idx="10">
                  <c:v>20426</c:v>
                </c:pt>
                <c:pt idx="11">
                  <c:v>22261</c:v>
                </c:pt>
                <c:pt idx="12">
                  <c:v>19380</c:v>
                </c:pt>
                <c:pt idx="13">
                  <c:v>21853</c:v>
                </c:pt>
                <c:pt idx="14">
                  <c:v>1382</c:v>
                </c:pt>
              </c:numCache>
            </c:numRef>
          </c:val>
          <c:extLst>
            <c:ext xmlns:c16="http://schemas.microsoft.com/office/drawing/2014/chart" uri="{C3380CC4-5D6E-409C-BE32-E72D297353CC}">
              <c16:uniqueId val="{00000007-0D94-41EE-8A17-5609AB9E21E8}"/>
            </c:ext>
          </c:extLst>
        </c:ser>
        <c:ser>
          <c:idx val="8"/>
          <c:order val="8"/>
          <c:tx>
            <c:strRef>
              <c:f>'III.5.12.Trasp. recibidos'!$J$3</c:f>
              <c:strCache>
                <c:ptCount val="1"/>
                <c:pt idx="0">
                  <c:v>Romana</c:v>
                </c:pt>
              </c:strCache>
            </c:strRef>
          </c:tx>
          <c:spPr>
            <a:solidFill>
              <a:schemeClr val="accent6">
                <a:lumMod val="75000"/>
              </a:schemeClr>
            </a:solidFill>
          </c:spPr>
          <c:invertIfNegative val="0"/>
          <c:dLbls>
            <c:dLbl>
              <c:idx val="0"/>
              <c:layout>
                <c:manualLayout>
                  <c:x val="0.34380539628104445"/>
                  <c:y val="-6.1101001224210048E-2"/>
                </c:manualLayout>
              </c:layout>
              <c:tx>
                <c:rich>
                  <a:bodyPr/>
                  <a:lstStyle/>
                  <a:p>
                    <a:r>
                      <a:rPr lang="en-US" sz="1400"/>
                      <a:t>4,291</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0D94-41EE-8A17-5609AB9E21E8}"/>
                </c:ext>
              </c:extLst>
            </c:dLbl>
            <c:dLbl>
              <c:idx val="1"/>
              <c:layout>
                <c:manualLayout>
                  <c:x val="-4.8279823868497988E-2"/>
                  <c:y val="-3.0858941576416405E-2"/>
                </c:manualLayout>
              </c:layout>
              <c:tx>
                <c:rich>
                  <a:bodyPr/>
                  <a:lstStyle/>
                  <a:p>
                    <a:r>
                      <a:rPr lang="en-US" sz="1400"/>
                      <a:t>733</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0D94-41EE-8A17-5609AB9E21E8}"/>
                </c:ext>
              </c:extLst>
            </c:dLbl>
            <c:dLbl>
              <c:idx val="2"/>
              <c:layout>
                <c:manualLayout>
                  <c:x val="-4.9743478202322992E-2"/>
                  <c:y val="-3.9227781998600442E-2"/>
                </c:manualLayout>
              </c:layout>
              <c:tx>
                <c:rich>
                  <a:bodyPr/>
                  <a:lstStyle/>
                  <a:p>
                    <a:r>
                      <a:rPr lang="en-US" sz="1400"/>
                      <a:t>1,839</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0D94-41EE-8A17-5609AB9E21E8}"/>
                </c:ext>
              </c:extLst>
            </c:dLbl>
            <c:dLbl>
              <c:idx val="3"/>
              <c:layout>
                <c:manualLayout>
                  <c:x val="-5.0204393519204298E-2"/>
                  <c:y val="-4.4849094688656881E-2"/>
                </c:manualLayout>
              </c:layout>
              <c:tx>
                <c:rich>
                  <a:bodyPr/>
                  <a:lstStyle/>
                  <a:p>
                    <a:r>
                      <a:rPr lang="en-US" sz="1400"/>
                      <a:t>1,247</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0D94-41EE-8A17-5609AB9E21E8}"/>
                </c:ext>
              </c:extLst>
            </c:dLbl>
            <c:dLbl>
              <c:idx val="4"/>
              <c:layout>
                <c:manualLayout>
                  <c:x val="-5.3764248262980319E-2"/>
                  <c:y val="-3.4196306616040312E-2"/>
                </c:manualLayout>
              </c:layout>
              <c:tx>
                <c:rich>
                  <a:bodyPr/>
                  <a:lstStyle/>
                  <a:p>
                    <a:r>
                      <a:rPr lang="en-US" sz="1400"/>
                      <a:t>1,028</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0D94-41EE-8A17-5609AB9E21E8}"/>
                </c:ext>
              </c:extLst>
            </c:dLbl>
            <c:dLbl>
              <c:idx val="5"/>
              <c:layout>
                <c:manualLayout>
                  <c:x val="-4.506859410443783E-2"/>
                  <c:y val="-2.7253041086805874E-2"/>
                </c:manualLayout>
              </c:layout>
              <c:tx>
                <c:rich>
                  <a:bodyPr/>
                  <a:lstStyle/>
                  <a:p>
                    <a:r>
                      <a:rPr lang="en-US" sz="1400"/>
                      <a:t>1,566</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0D94-41EE-8A17-5609AB9E21E8}"/>
                </c:ext>
              </c:extLst>
            </c:dLbl>
            <c:dLbl>
              <c:idx val="6"/>
              <c:layout>
                <c:manualLayout>
                  <c:x val="-4.6350803686135728E-2"/>
                  <c:y val="-3.3028684495245215E-2"/>
                </c:manualLayout>
              </c:layout>
              <c:tx>
                <c:rich>
                  <a:bodyPr/>
                  <a:lstStyle/>
                  <a:p>
                    <a:r>
                      <a:rPr lang="en-US" sz="1400"/>
                      <a:t>3,219</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0D94-41EE-8A17-5609AB9E21E8}"/>
                </c:ext>
              </c:extLst>
            </c:dLbl>
            <c:dLbl>
              <c:idx val="7"/>
              <c:layout>
                <c:manualLayout>
                  <c:x val="6.317358511322267E-3"/>
                  <c:y val="-4.826156734456067E-2"/>
                </c:manualLayout>
              </c:layout>
              <c:tx>
                <c:rich>
                  <a:bodyPr/>
                  <a:lstStyle/>
                  <a:p>
                    <a:pPr>
                      <a:defRPr sz="1400" b="0"/>
                    </a:pPr>
                    <a:r>
                      <a:rPr lang="en-US" sz="1400" b="0"/>
                      <a:t>6,571</a:t>
                    </a:r>
                  </a:p>
                </c:rich>
              </c:tx>
              <c:spPr/>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0D94-41EE-8A17-5609AB9E21E8}"/>
                </c:ext>
              </c:extLst>
            </c:dLbl>
            <c:dLbl>
              <c:idx val="8"/>
              <c:layout>
                <c:manualLayout>
                  <c:x val="1.0161590816293694E-2"/>
                  <c:y val="-5.3143121457834556E-2"/>
                </c:manualLayout>
              </c:layout>
              <c:tx>
                <c:rich>
                  <a:bodyPr/>
                  <a:lstStyle/>
                  <a:p>
                    <a:r>
                      <a:rPr lang="en-US"/>
                      <a:t>11,959</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0D94-41EE-8A17-5609AB9E21E8}"/>
                </c:ext>
              </c:extLst>
            </c:dLbl>
            <c:dLbl>
              <c:idx val="9"/>
              <c:layout>
                <c:manualLayout>
                  <c:x val="6.859524559973653E-3"/>
                  <c:y val="-7.7187406437001976E-2"/>
                </c:manualLayout>
              </c:layout>
              <c:tx>
                <c:rich>
                  <a:bodyPr/>
                  <a:lstStyle/>
                  <a:p>
                    <a:r>
                      <a:rPr lang="en-US"/>
                      <a:t>24,868</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0D94-41EE-8A17-5609AB9E21E8}"/>
                </c:ext>
              </c:extLst>
            </c:dLbl>
            <c:dLbl>
              <c:idx val="10"/>
              <c:layout>
                <c:manualLayout>
                  <c:x val="1.1525051129761755E-2"/>
                  <c:y val="-0.10013153386655324"/>
                </c:manualLayout>
              </c:layout>
              <c:tx>
                <c:rich>
                  <a:bodyPr/>
                  <a:lstStyle/>
                  <a:p>
                    <a:r>
                      <a:rPr lang="en-US"/>
                      <a:t>36,604</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0D94-41EE-8A17-5609AB9E21E8}"/>
                </c:ext>
              </c:extLst>
            </c:dLbl>
            <c:dLbl>
              <c:idx val="11"/>
              <c:layout>
                <c:manualLayout>
                  <c:x val="4.9874483595682669E-3"/>
                  <c:y val="-0.15789472910622965"/>
                </c:manualLayout>
              </c:layout>
              <c:tx>
                <c:rich>
                  <a:bodyPr/>
                  <a:lstStyle/>
                  <a:p>
                    <a:r>
                      <a:rPr lang="en-US"/>
                      <a:t>62,196</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0D94-41EE-8A17-5609AB9E21E8}"/>
                </c:ext>
              </c:extLst>
            </c:dLbl>
            <c:dLbl>
              <c:idx val="12"/>
              <c:layout>
                <c:manualLayout>
                  <c:x val="1.0217051287698571E-2"/>
                  <c:y val="-0.18260248919280772"/>
                </c:manualLayout>
              </c:layout>
              <c:tx>
                <c:rich>
                  <a:bodyPr/>
                  <a:lstStyle/>
                  <a:p>
                    <a:r>
                      <a:rPr lang="en-US"/>
                      <a:t>73,923</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0D94-41EE-8A17-5609AB9E21E8}"/>
                </c:ext>
              </c:extLst>
            </c:dLbl>
            <c:dLbl>
              <c:idx val="13"/>
              <c:layout>
                <c:manualLayout>
                  <c:x val="8.6956541585424384E-3"/>
                  <c:y val="-0.20906667983622129"/>
                </c:manualLayout>
              </c:layout>
              <c:tx>
                <c:rich>
                  <a:bodyPr/>
                  <a:lstStyle/>
                  <a:p>
                    <a:r>
                      <a:rPr lang="en-US"/>
                      <a:t>80,650</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F55-4837-8AF8-CF32AABF4CC9}"/>
                </c:ext>
              </c:extLst>
            </c:dLbl>
            <c:dLbl>
              <c:idx val="14"/>
              <c:layout>
                <c:manualLayout>
                  <c:x val="1.4492756930904134E-2"/>
                  <c:y val="-3.3600002116535702E-2"/>
                </c:manualLayout>
              </c:layout>
              <c:tx>
                <c:rich>
                  <a:bodyPr/>
                  <a:lstStyle/>
                  <a:p>
                    <a:r>
                      <a:rPr lang="en-US"/>
                      <a:t>5,229</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A12-412E-A3CC-8014824279BE}"/>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'III.5.12.Trasp. recibidos'!$A$4:$A$18</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Ene.2019</c:v>
                </c:pt>
              </c:strCache>
            </c:strRef>
          </c:cat>
          <c:val>
            <c:numRef>
              <c:f>'III.5.12.Trasp. recibidos'!$J$4:$J$18</c:f>
              <c:numCache>
                <c:formatCode>#,##0</c:formatCode>
                <c:ptCount val="15"/>
                <c:pt idx="0">
                  <c:v>3</c:v>
                </c:pt>
                <c:pt idx="1">
                  <c:v>19</c:v>
                </c:pt>
                <c:pt idx="2">
                  <c:v>8</c:v>
                </c:pt>
                <c:pt idx="3">
                  <c:v>3</c:v>
                </c:pt>
                <c:pt idx="4">
                  <c:v>3</c:v>
                </c:pt>
                <c:pt idx="5">
                  <c:v>2</c:v>
                </c:pt>
                <c:pt idx="6">
                  <c:v>8</c:v>
                </c:pt>
                <c:pt idx="7">
                  <c:v>11</c:v>
                </c:pt>
                <c:pt idx="8">
                  <c:v>7</c:v>
                </c:pt>
                <c:pt idx="9">
                  <c:v>768</c:v>
                </c:pt>
                <c:pt idx="10">
                  <c:v>1042</c:v>
                </c:pt>
                <c:pt idx="11">
                  <c:v>740</c:v>
                </c:pt>
                <c:pt idx="12">
                  <c:v>1053</c:v>
                </c:pt>
                <c:pt idx="13">
                  <c:v>665</c:v>
                </c:pt>
                <c:pt idx="14">
                  <c:v>19</c:v>
                </c:pt>
              </c:numCache>
            </c:numRef>
          </c:val>
          <c:extLst>
            <c:ext xmlns:c16="http://schemas.microsoft.com/office/drawing/2014/chart" uri="{C3380CC4-5D6E-409C-BE32-E72D297353CC}">
              <c16:uniqueId val="{00000015-0D94-41EE-8A17-5609AB9E21E8}"/>
            </c:ext>
          </c:extLst>
        </c:ser>
        <c:ser>
          <c:idx val="9"/>
          <c:order val="9"/>
          <c:tx>
            <c:strRef>
              <c:f>'III.5.12.Trasp. recibidos'!$K$3</c:f>
              <c:strCache>
                <c:ptCount val="1"/>
                <c:pt idx="0">
                  <c:v>Scotia Crecer</c:v>
                </c:pt>
              </c:strCache>
            </c:strRef>
          </c:tx>
          <c:invertIfNegative val="0"/>
          <c:cat>
            <c:strRef>
              <c:f>'III.5.12.Trasp. recibidos'!$A$4:$A$18</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Ene.2019</c:v>
                </c:pt>
              </c:strCache>
            </c:strRef>
          </c:cat>
          <c:val>
            <c:numRef>
              <c:f>'III.5.12.Trasp. recibidos'!$K$4:$K$18</c:f>
              <c:numCache>
                <c:formatCode>#,##0</c:formatCode>
                <c:ptCount val="15"/>
                <c:pt idx="0">
                  <c:v>68</c:v>
                </c:pt>
                <c:pt idx="1">
                  <c:v>94</c:v>
                </c:pt>
                <c:pt idx="2">
                  <c:v>27</c:v>
                </c:pt>
                <c:pt idx="3">
                  <c:v>131</c:v>
                </c:pt>
                <c:pt idx="4">
                  <c:v>52</c:v>
                </c:pt>
                <c:pt idx="5">
                  <c:v>116</c:v>
                </c:pt>
                <c:pt idx="6">
                  <c:v>306</c:v>
                </c:pt>
                <c:pt idx="7">
                  <c:v>1022</c:v>
                </c:pt>
                <c:pt idx="8">
                  <c:v>1578</c:v>
                </c:pt>
                <c:pt idx="9">
                  <c:v>4313</c:v>
                </c:pt>
                <c:pt idx="10">
                  <c:v>5871</c:v>
                </c:pt>
                <c:pt idx="11">
                  <c:v>10015</c:v>
                </c:pt>
                <c:pt idx="12">
                  <c:v>10088</c:v>
                </c:pt>
                <c:pt idx="13">
                  <c:v>14487</c:v>
                </c:pt>
                <c:pt idx="14">
                  <c:v>872</c:v>
                </c:pt>
              </c:numCache>
            </c:numRef>
          </c:val>
          <c:extLst>
            <c:ext xmlns:c16="http://schemas.microsoft.com/office/drawing/2014/chart" uri="{C3380CC4-5D6E-409C-BE32-E72D297353CC}">
              <c16:uniqueId val="{00000016-0D94-41EE-8A17-5609AB9E21E8}"/>
            </c:ext>
          </c:extLst>
        </c:ser>
        <c:ser>
          <c:idx val="10"/>
          <c:order val="10"/>
          <c:tx>
            <c:strRef>
              <c:f>'III.5.12.Trasp. recibidos'!$L$3</c:f>
              <c:strCache>
                <c:ptCount val="1"/>
                <c:pt idx="0">
                  <c:v>Siembra</c:v>
                </c:pt>
              </c:strCache>
            </c:strRef>
          </c:tx>
          <c:invertIfNegative val="0"/>
          <c:cat>
            <c:strRef>
              <c:f>'III.5.12.Trasp. recibidos'!$A$4:$A$18</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Ene.2019</c:v>
                </c:pt>
              </c:strCache>
            </c:strRef>
          </c:cat>
          <c:val>
            <c:numRef>
              <c:f>'III.5.12.Trasp. recibidos'!$L$4:$L$18</c:f>
              <c:numCache>
                <c:formatCode>#,##0</c:formatCode>
                <c:ptCount val="15"/>
                <c:pt idx="0">
                  <c:v>136</c:v>
                </c:pt>
                <c:pt idx="1">
                  <c:v>112</c:v>
                </c:pt>
                <c:pt idx="2">
                  <c:v>434</c:v>
                </c:pt>
                <c:pt idx="3">
                  <c:v>180</c:v>
                </c:pt>
                <c:pt idx="4">
                  <c:v>105</c:v>
                </c:pt>
                <c:pt idx="5">
                  <c:v>125</c:v>
                </c:pt>
                <c:pt idx="6">
                  <c:v>247</c:v>
                </c:pt>
                <c:pt idx="7">
                  <c:v>783</c:v>
                </c:pt>
                <c:pt idx="8">
                  <c:v>1278</c:v>
                </c:pt>
                <c:pt idx="9">
                  <c:v>2513</c:v>
                </c:pt>
                <c:pt idx="10">
                  <c:v>4287</c:v>
                </c:pt>
                <c:pt idx="11">
                  <c:v>7745</c:v>
                </c:pt>
                <c:pt idx="12">
                  <c:v>10735</c:v>
                </c:pt>
                <c:pt idx="13">
                  <c:v>9985</c:v>
                </c:pt>
                <c:pt idx="14">
                  <c:v>649</c:v>
                </c:pt>
              </c:numCache>
            </c:numRef>
          </c:val>
          <c:extLst>
            <c:ext xmlns:c16="http://schemas.microsoft.com/office/drawing/2014/chart" uri="{C3380CC4-5D6E-409C-BE32-E72D297353CC}">
              <c16:uniqueId val="{00000000-9D5C-44BC-AAF6-98A6A72A00AB}"/>
            </c:ext>
          </c:extLst>
        </c:ser>
        <c:dLbls>
          <c:showLegendKey val="0"/>
          <c:showVal val="0"/>
          <c:showCatName val="0"/>
          <c:showSerName val="0"/>
          <c:showPercent val="0"/>
          <c:showBubbleSize val="0"/>
        </c:dLbls>
        <c:gapWidth val="29"/>
        <c:shape val="cylinder"/>
        <c:axId val="408464448"/>
        <c:axId val="408464840"/>
        <c:axId val="0"/>
      </c:bar3DChart>
      <c:catAx>
        <c:axId val="408464448"/>
        <c:scaling>
          <c:orientation val="minMax"/>
        </c:scaling>
        <c:delete val="0"/>
        <c:axPos val="b"/>
        <c:numFmt formatCode="General" sourceLinked="1"/>
        <c:majorTickMark val="none"/>
        <c:minorTickMark val="none"/>
        <c:tickLblPos val="nextTo"/>
        <c:txPr>
          <a:bodyPr/>
          <a:lstStyle/>
          <a:p>
            <a:pPr>
              <a:defRPr sz="1200"/>
            </a:pPr>
            <a:endParaRPr lang="en-US"/>
          </a:p>
        </c:txPr>
        <c:crossAx val="408464840"/>
        <c:crosses val="autoZero"/>
        <c:auto val="1"/>
        <c:lblAlgn val="ctr"/>
        <c:lblOffset val="100"/>
        <c:noMultiLvlLbl val="0"/>
      </c:catAx>
      <c:valAx>
        <c:axId val="408464840"/>
        <c:scaling>
          <c:orientation val="minMax"/>
        </c:scaling>
        <c:delete val="1"/>
        <c:axPos val="l"/>
        <c:numFmt formatCode="#,##0" sourceLinked="1"/>
        <c:majorTickMark val="out"/>
        <c:minorTickMark val="none"/>
        <c:tickLblPos val="nextTo"/>
        <c:crossAx val="408464448"/>
        <c:crosses val="autoZero"/>
        <c:crossBetween val="between"/>
      </c:valAx>
      <c:spPr>
        <a:noFill/>
        <a:ln w="25400">
          <a:noFill/>
        </a:ln>
      </c:spPr>
    </c:plotArea>
    <c:legend>
      <c:legendPos val="b"/>
      <c:layout>
        <c:manualLayout>
          <c:xMode val="edge"/>
          <c:yMode val="edge"/>
          <c:x val="0.15619987464354784"/>
          <c:y val="0.10465283635109307"/>
          <c:w val="0.78235895979891823"/>
          <c:h val="8.2764183691182172E-2"/>
        </c:manualLayout>
      </c:layout>
      <c:overlay val="0"/>
      <c:txPr>
        <a:bodyPr/>
        <a:lstStyle/>
        <a:p>
          <a:pPr>
            <a:defRPr sz="1400"/>
          </a:pPr>
          <a:endParaRPr lang="en-US"/>
        </a:p>
      </c:txPr>
    </c:legend>
    <c:plotVisOnly val="1"/>
    <c:dispBlanksAs val="gap"/>
    <c:showDLblsOverMax val="0"/>
  </c:chart>
  <c:spPr>
    <a:ln>
      <a:noFill/>
    </a:ln>
  </c:spPr>
  <c:printSettings>
    <c:headerFooter/>
    <c:pageMargins b="0.75000000000000233" l="0.70000000000000062" r="0.70000000000000062" t="0.75000000000000233" header="0.30000000000000032" footer="0.30000000000000032"/>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Traspasos Cedidos por las Entidades de CCI</a:t>
            </a:r>
          </a:p>
        </c:rich>
      </c:tx>
      <c:layout>
        <c:manualLayout>
          <c:xMode val="edge"/>
          <c:yMode val="edge"/>
          <c:x val="0.21764108335551838"/>
          <c:y val="3.5074533734528499E-2"/>
        </c:manualLayout>
      </c:layout>
      <c:overlay val="0"/>
    </c:title>
    <c:autoTitleDeleted val="0"/>
    <c:view3D>
      <c:rotX val="15"/>
      <c:rotY val="20"/>
      <c:depthPercent val="100"/>
      <c:rAngAx val="1"/>
    </c:view3D>
    <c:floor>
      <c:thickness val="0"/>
    </c:floor>
    <c:sideWall>
      <c:thickness val="0"/>
      <c:spPr>
        <a:ln>
          <a:noFill/>
        </a:ln>
      </c:spPr>
    </c:sideWall>
    <c:backWall>
      <c:thickness val="0"/>
      <c:spPr>
        <a:ln>
          <a:noFill/>
        </a:ln>
      </c:spPr>
    </c:backWall>
    <c:plotArea>
      <c:layout>
        <c:manualLayout>
          <c:layoutTarget val="inner"/>
          <c:xMode val="edge"/>
          <c:yMode val="edge"/>
          <c:x val="1.8531889641204405E-2"/>
          <c:y val="0.22323902701237144"/>
          <c:w val="0.96433846577040883"/>
          <c:h val="0.60083155850987402"/>
        </c:manualLayout>
      </c:layout>
      <c:bar3DChart>
        <c:barDir val="col"/>
        <c:grouping val="stacked"/>
        <c:varyColors val="0"/>
        <c:ser>
          <c:idx val="0"/>
          <c:order val="0"/>
          <c:tx>
            <c:strRef>
              <c:f>'III.5.13.Trasp. cedidos'!$B$4</c:f>
              <c:strCache>
                <c:ptCount val="1"/>
                <c:pt idx="0">
                  <c:v>JMMB-BDI</c:v>
                </c:pt>
              </c:strCache>
            </c:strRef>
          </c:tx>
          <c:invertIfNegative val="0"/>
          <c:cat>
            <c:strRef>
              <c:f>'III.5.13.Trasp. cedidos'!$A$5:$A$19</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Ene.2019</c:v>
                </c:pt>
              </c:strCache>
            </c:strRef>
          </c:cat>
          <c:val>
            <c:numRef>
              <c:f>'III.5.13.Trasp. cedidos'!$B$5:$B$19</c:f>
              <c:numCache>
                <c:formatCode>0</c:formatCode>
                <c:ptCount val="15"/>
                <c:pt idx="0">
                  <c:v>0</c:v>
                </c:pt>
                <c:pt idx="1">
                  <c:v>0</c:v>
                </c:pt>
                <c:pt idx="2">
                  <c:v>0</c:v>
                </c:pt>
                <c:pt idx="3">
                  <c:v>0</c:v>
                </c:pt>
                <c:pt idx="4">
                  <c:v>0</c:v>
                </c:pt>
                <c:pt idx="5">
                  <c:v>0</c:v>
                </c:pt>
                <c:pt idx="6">
                  <c:v>0</c:v>
                </c:pt>
                <c:pt idx="7">
                  <c:v>0</c:v>
                </c:pt>
                <c:pt idx="8">
                  <c:v>0</c:v>
                </c:pt>
                <c:pt idx="9">
                  <c:v>0</c:v>
                </c:pt>
                <c:pt idx="10">
                  <c:v>0</c:v>
                </c:pt>
                <c:pt idx="11">
                  <c:v>0</c:v>
                </c:pt>
                <c:pt idx="12" formatCode="@">
                  <c:v>0</c:v>
                </c:pt>
                <c:pt idx="13" formatCode="@">
                  <c:v>0</c:v>
                </c:pt>
                <c:pt idx="14" formatCode="@">
                  <c:v>0</c:v>
                </c:pt>
              </c:numCache>
            </c:numRef>
          </c:val>
          <c:extLst>
            <c:ext xmlns:c16="http://schemas.microsoft.com/office/drawing/2014/chart" uri="{C3380CC4-5D6E-409C-BE32-E72D297353CC}">
              <c16:uniqueId val="{00000000-2CD1-4D77-9CAF-7FB58F489A15}"/>
            </c:ext>
          </c:extLst>
        </c:ser>
        <c:ser>
          <c:idx val="1"/>
          <c:order val="1"/>
          <c:tx>
            <c:strRef>
              <c:f>'III.5.13.Trasp. cedidos'!$C$4</c:f>
              <c:strCache>
                <c:ptCount val="1"/>
                <c:pt idx="0">
                  <c:v>Atlántico</c:v>
                </c:pt>
              </c:strCache>
            </c:strRef>
          </c:tx>
          <c:invertIfNegative val="0"/>
          <c:cat>
            <c:strRef>
              <c:f>'III.5.13.Trasp. cedidos'!$A$5:$A$19</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Ene.2019</c:v>
                </c:pt>
              </c:strCache>
            </c:strRef>
          </c:cat>
          <c:val>
            <c:numRef>
              <c:f>'III.5.13.Trasp. cedidos'!$C$5:$C$19</c:f>
              <c:numCache>
                <c:formatCode>0</c:formatCode>
                <c:ptCount val="15"/>
                <c:pt idx="0">
                  <c:v>0</c:v>
                </c:pt>
                <c:pt idx="1">
                  <c:v>0</c:v>
                </c:pt>
                <c:pt idx="2">
                  <c:v>0</c:v>
                </c:pt>
                <c:pt idx="3">
                  <c:v>0</c:v>
                </c:pt>
                <c:pt idx="4">
                  <c:v>0</c:v>
                </c:pt>
                <c:pt idx="5">
                  <c:v>0</c:v>
                </c:pt>
                <c:pt idx="6">
                  <c:v>0</c:v>
                </c:pt>
                <c:pt idx="7">
                  <c:v>0</c:v>
                </c:pt>
                <c:pt idx="8">
                  <c:v>0</c:v>
                </c:pt>
                <c:pt idx="9">
                  <c:v>0</c:v>
                </c:pt>
                <c:pt idx="10">
                  <c:v>0</c:v>
                </c:pt>
                <c:pt idx="11">
                  <c:v>1</c:v>
                </c:pt>
                <c:pt idx="12">
                  <c:v>1141</c:v>
                </c:pt>
                <c:pt idx="13">
                  <c:v>4086</c:v>
                </c:pt>
                <c:pt idx="14">
                  <c:v>218</c:v>
                </c:pt>
              </c:numCache>
            </c:numRef>
          </c:val>
          <c:extLst>
            <c:ext xmlns:c16="http://schemas.microsoft.com/office/drawing/2014/chart" uri="{C3380CC4-5D6E-409C-BE32-E72D297353CC}">
              <c16:uniqueId val="{00000001-2CD1-4D77-9CAF-7FB58F489A15}"/>
            </c:ext>
          </c:extLst>
        </c:ser>
        <c:ser>
          <c:idx val="2"/>
          <c:order val="2"/>
          <c:tx>
            <c:strRef>
              <c:f>'III.5.13.Trasp. cedidos'!$D$4</c:f>
              <c:strCache>
                <c:ptCount val="1"/>
                <c:pt idx="0">
                  <c:v>Camino </c:v>
                </c:pt>
              </c:strCache>
            </c:strRef>
          </c:tx>
          <c:invertIfNegative val="0"/>
          <c:cat>
            <c:strRef>
              <c:f>'III.5.13.Trasp. cedidos'!$A$5:$A$19</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Ene.2019</c:v>
                </c:pt>
              </c:strCache>
            </c:strRef>
          </c:cat>
          <c:val>
            <c:numRef>
              <c:f>'III.5.13.Trasp. cedidos'!$D$5:$D$19</c:f>
              <c:numCache>
                <c:formatCode>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2-2CD1-4D77-9CAF-7FB58F489A15}"/>
            </c:ext>
          </c:extLst>
        </c:ser>
        <c:ser>
          <c:idx val="3"/>
          <c:order val="3"/>
          <c:tx>
            <c:strRef>
              <c:f>'III.5.13.Trasp. cedidos'!$E$4</c:f>
              <c:strCache>
                <c:ptCount val="1"/>
                <c:pt idx="0">
                  <c:v>Caribalico</c:v>
                </c:pt>
              </c:strCache>
            </c:strRef>
          </c:tx>
          <c:invertIfNegative val="0"/>
          <c:cat>
            <c:strRef>
              <c:f>'III.5.13.Trasp. cedidos'!$A$5:$A$19</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Ene.2019</c:v>
                </c:pt>
              </c:strCache>
            </c:strRef>
          </c:cat>
          <c:val>
            <c:numRef>
              <c:f>'III.5.13.Trasp. cedidos'!$E$5:$E$19</c:f>
              <c:numCache>
                <c:formatCode>0</c:formatCode>
                <c:ptCount val="15"/>
                <c:pt idx="0">
                  <c:v>57</c:v>
                </c:pt>
                <c:pt idx="1">
                  <c:v>81</c:v>
                </c:pt>
                <c:pt idx="2">
                  <c:v>363</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3-2CD1-4D77-9CAF-7FB58F489A15}"/>
            </c:ext>
          </c:extLst>
        </c:ser>
        <c:ser>
          <c:idx val="4"/>
          <c:order val="4"/>
          <c:tx>
            <c:strRef>
              <c:f>'III.5.13.Trasp. cedidos'!$F$4</c:f>
              <c:strCache>
                <c:ptCount val="1"/>
                <c:pt idx="0">
                  <c:v>León</c:v>
                </c:pt>
              </c:strCache>
            </c:strRef>
          </c:tx>
          <c:invertIfNegative val="0"/>
          <c:cat>
            <c:strRef>
              <c:f>'III.5.13.Trasp. cedidos'!$A$5:$A$19</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Ene.2019</c:v>
                </c:pt>
              </c:strCache>
            </c:strRef>
          </c:cat>
          <c:val>
            <c:numRef>
              <c:f>'III.5.13.Trasp. cedidos'!$F$5:$F$19</c:f>
              <c:numCache>
                <c:formatCode>0</c:formatCode>
                <c:ptCount val="15"/>
                <c:pt idx="0">
                  <c:v>14</c:v>
                </c:pt>
                <c:pt idx="1">
                  <c:v>13</c:v>
                </c:pt>
                <c:pt idx="2">
                  <c:v>10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4-2CD1-4D77-9CAF-7FB58F489A15}"/>
            </c:ext>
          </c:extLst>
        </c:ser>
        <c:ser>
          <c:idx val="5"/>
          <c:order val="5"/>
          <c:tx>
            <c:strRef>
              <c:f>'III.5.13.Trasp. cedidos'!$G$4</c:f>
              <c:strCache>
                <c:ptCount val="1"/>
                <c:pt idx="0">
                  <c:v> Popular</c:v>
                </c:pt>
              </c:strCache>
            </c:strRef>
          </c:tx>
          <c:invertIfNegative val="0"/>
          <c:cat>
            <c:strRef>
              <c:f>'III.5.13.Trasp. cedidos'!$A$5:$A$19</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Ene.2019</c:v>
                </c:pt>
              </c:strCache>
            </c:strRef>
          </c:cat>
          <c:val>
            <c:numRef>
              <c:f>'III.5.13.Trasp. cedidos'!$G$5:$G$19</c:f>
              <c:numCache>
                <c:formatCode>_(* #,##0_);_(* \(#,##0\);_(* "-"??_);_(@_)</c:formatCode>
                <c:ptCount val="15"/>
                <c:pt idx="0">
                  <c:v>135</c:v>
                </c:pt>
                <c:pt idx="1">
                  <c:v>181</c:v>
                </c:pt>
                <c:pt idx="2">
                  <c:v>208</c:v>
                </c:pt>
                <c:pt idx="3">
                  <c:v>288</c:v>
                </c:pt>
                <c:pt idx="4">
                  <c:v>5982</c:v>
                </c:pt>
                <c:pt idx="5">
                  <c:v>2345</c:v>
                </c:pt>
                <c:pt idx="6">
                  <c:v>1603</c:v>
                </c:pt>
                <c:pt idx="7">
                  <c:v>2631</c:v>
                </c:pt>
                <c:pt idx="8">
                  <c:v>3642</c:v>
                </c:pt>
                <c:pt idx="9">
                  <c:v>7753</c:v>
                </c:pt>
                <c:pt idx="10">
                  <c:v>10453</c:v>
                </c:pt>
                <c:pt idx="11">
                  <c:v>17688</c:v>
                </c:pt>
                <c:pt idx="12">
                  <c:v>20913</c:v>
                </c:pt>
                <c:pt idx="13">
                  <c:v>19850</c:v>
                </c:pt>
                <c:pt idx="14">
                  <c:v>1346</c:v>
                </c:pt>
              </c:numCache>
            </c:numRef>
          </c:val>
          <c:extLst>
            <c:ext xmlns:c16="http://schemas.microsoft.com/office/drawing/2014/chart" uri="{C3380CC4-5D6E-409C-BE32-E72D297353CC}">
              <c16:uniqueId val="{00000005-2CD1-4D77-9CAF-7FB58F489A15}"/>
            </c:ext>
          </c:extLst>
        </c:ser>
        <c:ser>
          <c:idx val="6"/>
          <c:order val="6"/>
          <c:tx>
            <c:strRef>
              <c:f>'III.5.13.Trasp. cedidos'!$H$4</c:f>
              <c:strCache>
                <c:ptCount val="1"/>
                <c:pt idx="0">
                  <c:v>Porvenir </c:v>
                </c:pt>
              </c:strCache>
            </c:strRef>
          </c:tx>
          <c:invertIfNegative val="0"/>
          <c:cat>
            <c:strRef>
              <c:f>'III.5.13.Trasp. cedidos'!$A$5:$A$19</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Ene.2019</c:v>
                </c:pt>
              </c:strCache>
            </c:strRef>
          </c:cat>
          <c:val>
            <c:numRef>
              <c:f>'III.5.13.Trasp. cedidos'!$H$5:$H$19</c:f>
              <c:numCache>
                <c:formatCode>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6-2CD1-4D77-9CAF-7FB58F489A15}"/>
            </c:ext>
          </c:extLst>
        </c:ser>
        <c:ser>
          <c:idx val="7"/>
          <c:order val="7"/>
          <c:tx>
            <c:strRef>
              <c:f>'III.5.13.Trasp. cedidos'!$I$4</c:f>
              <c:strCache>
                <c:ptCount val="1"/>
                <c:pt idx="0">
                  <c:v> Reservas </c:v>
                </c:pt>
              </c:strCache>
            </c:strRef>
          </c:tx>
          <c:invertIfNegative val="0"/>
          <c:cat>
            <c:strRef>
              <c:f>'III.5.13.Trasp. cedidos'!$A$5:$A$19</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Ene.2019</c:v>
                </c:pt>
              </c:strCache>
            </c:strRef>
          </c:cat>
          <c:val>
            <c:numRef>
              <c:f>'III.5.13.Trasp. cedidos'!$I$5:$I$19</c:f>
              <c:numCache>
                <c:formatCode>_(* #,##0_);_(* \(#,##0\);_(* "-"??_);_(@_)</c:formatCode>
                <c:ptCount val="15"/>
                <c:pt idx="0">
                  <c:v>76</c:v>
                </c:pt>
                <c:pt idx="1">
                  <c:v>81</c:v>
                </c:pt>
                <c:pt idx="2">
                  <c:v>55</c:v>
                </c:pt>
                <c:pt idx="3">
                  <c:v>65</c:v>
                </c:pt>
                <c:pt idx="4">
                  <c:v>5612</c:v>
                </c:pt>
                <c:pt idx="5">
                  <c:v>3608</c:v>
                </c:pt>
                <c:pt idx="6">
                  <c:v>1068</c:v>
                </c:pt>
                <c:pt idx="7">
                  <c:v>1755</c:v>
                </c:pt>
                <c:pt idx="8">
                  <c:v>3099</c:v>
                </c:pt>
                <c:pt idx="9">
                  <c:v>7468</c:v>
                </c:pt>
                <c:pt idx="10">
                  <c:v>8284</c:v>
                </c:pt>
                <c:pt idx="11">
                  <c:v>7993</c:v>
                </c:pt>
                <c:pt idx="12">
                  <c:v>9213</c:v>
                </c:pt>
                <c:pt idx="13">
                  <c:v>8259</c:v>
                </c:pt>
                <c:pt idx="14">
                  <c:v>411</c:v>
                </c:pt>
              </c:numCache>
            </c:numRef>
          </c:val>
          <c:extLst>
            <c:ext xmlns:c16="http://schemas.microsoft.com/office/drawing/2014/chart" uri="{C3380CC4-5D6E-409C-BE32-E72D297353CC}">
              <c16:uniqueId val="{00000007-2CD1-4D77-9CAF-7FB58F489A15}"/>
            </c:ext>
          </c:extLst>
        </c:ser>
        <c:ser>
          <c:idx val="8"/>
          <c:order val="8"/>
          <c:tx>
            <c:strRef>
              <c:f>'III.5.13.Trasp. cedidos'!$J$4</c:f>
              <c:strCache>
                <c:ptCount val="1"/>
                <c:pt idx="0">
                  <c:v>Romana</c:v>
                </c:pt>
              </c:strCache>
            </c:strRef>
          </c:tx>
          <c:invertIfNegative val="0"/>
          <c:dLbls>
            <c:dLbl>
              <c:idx val="0"/>
              <c:layout>
                <c:manualLayout>
                  <c:x val="0"/>
                  <c:y val="-4.0499673784839464E-2"/>
                </c:manualLayout>
              </c:layout>
              <c:tx>
                <c:rich>
                  <a:bodyPr/>
                  <a:lstStyle/>
                  <a:p>
                    <a:r>
                      <a:rPr lang="en-US"/>
                      <a:t>733</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2CD1-4D77-9CAF-7FB58F489A15}"/>
                </c:ext>
              </c:extLst>
            </c:dLbl>
            <c:dLbl>
              <c:idx val="1"/>
              <c:layout>
                <c:manualLayout>
                  <c:x val="6.7388689604379534E-3"/>
                  <c:y val="-3.3136096733050464E-2"/>
                </c:manualLayout>
              </c:layout>
              <c:tx>
                <c:rich>
                  <a:bodyPr/>
                  <a:lstStyle/>
                  <a:p>
                    <a:r>
                      <a:rPr lang="en-US"/>
                      <a:t>881</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2CD1-4D77-9CAF-7FB58F489A15}"/>
                </c:ext>
              </c:extLst>
            </c:dLbl>
            <c:dLbl>
              <c:idx val="2"/>
              <c:layout>
                <c:manualLayout>
                  <c:x val="1.6847172401094827E-3"/>
                  <c:y val="-3.6817885258944992E-2"/>
                </c:manualLayout>
              </c:layout>
              <c:tx>
                <c:rich>
                  <a:bodyPr/>
                  <a:lstStyle/>
                  <a:p>
                    <a:r>
                      <a:rPr lang="en-US"/>
                      <a:t>1,145</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2CD1-4D77-9CAF-7FB58F489A15}"/>
                </c:ext>
              </c:extLst>
            </c:dLbl>
            <c:dLbl>
              <c:idx val="3"/>
              <c:layout>
                <c:manualLayout>
                  <c:x val="3.3694344802189654E-3"/>
                  <c:y val="-3.4976990995997721E-2"/>
                </c:manualLayout>
              </c:layout>
              <c:tx>
                <c:rich>
                  <a:bodyPr/>
                  <a:lstStyle/>
                  <a:p>
                    <a:r>
                      <a:rPr lang="en-US"/>
                      <a:t>962</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2CD1-4D77-9CAF-7FB58F489A15}"/>
                </c:ext>
              </c:extLst>
            </c:dLbl>
            <c:dLbl>
              <c:idx val="4"/>
              <c:layout>
                <c:manualLayout>
                  <c:x val="1.0975280981744285E-2"/>
                  <c:y val="-0.10984841891478464"/>
                </c:manualLayout>
              </c:layout>
              <c:tx>
                <c:rich>
                  <a:bodyPr/>
                  <a:lstStyle/>
                  <a:p>
                    <a:r>
                      <a:rPr lang="en-US"/>
                      <a:t>25,216</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2CD1-4D77-9CAF-7FB58F489A15}"/>
                </c:ext>
              </c:extLst>
            </c:dLbl>
            <c:dLbl>
              <c:idx val="5"/>
              <c:layout>
                <c:manualLayout>
                  <c:x val="7.1593922704638102E-2"/>
                  <c:y val="-2.437425496885344E-2"/>
                </c:manualLayout>
              </c:layout>
              <c:tx>
                <c:rich>
                  <a:bodyPr/>
                  <a:lstStyle/>
                  <a:p>
                    <a:r>
                      <a:rPr lang="en-US"/>
                      <a:t>6,204</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2CD1-4D77-9CAF-7FB58F489A15}"/>
                </c:ext>
              </c:extLst>
            </c:dLbl>
            <c:dLbl>
              <c:idx val="6"/>
              <c:layout>
                <c:manualLayout>
                  <c:x val="6.5852184217581641E-2"/>
                  <c:y val="-7.9418617103977851E-2"/>
                </c:manualLayout>
              </c:layout>
              <c:tx>
                <c:rich>
                  <a:bodyPr/>
                  <a:lstStyle/>
                  <a:p>
                    <a:r>
                      <a:rPr lang="en-US"/>
                      <a:t>10,027</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2CD1-4D77-9CAF-7FB58F489A15}"/>
                </c:ext>
              </c:extLst>
            </c:dLbl>
            <c:dLbl>
              <c:idx val="7"/>
              <c:layout>
                <c:manualLayout>
                  <c:x val="6.7709146126988806E-2"/>
                  <c:y val="-9.6604420748010233E-2"/>
                </c:manualLayout>
              </c:layout>
              <c:tx>
                <c:rich>
                  <a:bodyPr/>
                  <a:lstStyle/>
                  <a:p>
                    <a:pPr>
                      <a:defRPr sz="1400" b="0"/>
                    </a:pPr>
                    <a:r>
                      <a:rPr lang="en-US" sz="1400" b="0"/>
                      <a:t>15,701</a:t>
                    </a:r>
                  </a:p>
                </c:rich>
              </c:tx>
              <c:spPr/>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2CD1-4D77-9CAF-7FB58F489A15}"/>
                </c:ext>
              </c:extLst>
            </c:dLbl>
            <c:dLbl>
              <c:idx val="8"/>
              <c:layout>
                <c:manualLayout>
                  <c:x val="6.3929264459210433E-2"/>
                  <c:y val="-0.18853168528227585"/>
                </c:manualLayout>
              </c:layout>
              <c:tx>
                <c:rich>
                  <a:bodyPr/>
                  <a:lstStyle/>
                  <a:p>
                    <a:r>
                      <a:rPr lang="en-US"/>
                      <a:t>32,321</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2CD1-4D77-9CAF-7FB58F489A15}"/>
                </c:ext>
              </c:extLst>
            </c:dLbl>
            <c:dLbl>
              <c:idx val="9"/>
              <c:layout>
                <c:manualLayout>
                  <c:x val="6.8397938816179976E-2"/>
                  <c:y val="-0.20066894345313949"/>
                </c:manualLayout>
              </c:layout>
              <c:tx>
                <c:rich>
                  <a:bodyPr/>
                  <a:lstStyle/>
                  <a:p>
                    <a:r>
                      <a:rPr lang="en-US"/>
                      <a:t>42,321</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2CD1-4D77-9CAF-7FB58F489A15}"/>
                </c:ext>
              </c:extLst>
            </c:dLbl>
            <c:dLbl>
              <c:idx val="10"/>
              <c:layout>
                <c:manualLayout>
                  <c:x val="6.2202934748050796E-2"/>
                  <c:y val="-0.31660647657395302"/>
                </c:manualLayout>
              </c:layout>
              <c:tx>
                <c:rich>
                  <a:bodyPr/>
                  <a:lstStyle/>
                  <a:p>
                    <a:r>
                      <a:rPr lang="en-US"/>
                      <a:t>64,974</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2CD1-4D77-9CAF-7FB58F489A15}"/>
                </c:ext>
              </c:extLst>
            </c:dLbl>
            <c:dLbl>
              <c:idx val="11"/>
              <c:layout>
                <c:manualLayout>
                  <c:x val="7.0592645489093109E-2"/>
                  <c:y val="-0.37093539858960173"/>
                </c:manualLayout>
              </c:layout>
              <c:tx>
                <c:rich>
                  <a:bodyPr/>
                  <a:lstStyle/>
                  <a:p>
                    <a:r>
                      <a:rPr lang="en-US"/>
                      <a:t>80,131</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2CD1-4D77-9CAF-7FB58F489A15}"/>
                </c:ext>
              </c:extLst>
            </c:dLbl>
            <c:dLbl>
              <c:idx val="12"/>
              <c:layout>
                <c:manualLayout>
                  <c:x val="-0.40401447341275343"/>
                  <c:y val="0.10303761071933368"/>
                </c:manualLayout>
              </c:layout>
              <c:tx>
                <c:rich>
                  <a:bodyPr/>
                  <a:lstStyle/>
                  <a:p>
                    <a:r>
                      <a:rPr lang="en-US"/>
                      <a:t>10,596</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DE0-4AAF-A4D8-77F44133A121}"/>
                </c:ext>
              </c:extLst>
            </c:dLbl>
            <c:dLbl>
              <c:idx val="13"/>
              <c:layout>
                <c:manualLayout>
                  <c:x val="1.8986263114723755E-2"/>
                  <c:y val="-0.34470764313377128"/>
                </c:manualLayout>
              </c:layout>
              <c:tx>
                <c:rich>
                  <a:bodyPr/>
                  <a:lstStyle/>
                  <a:p>
                    <a:r>
                      <a:rPr lang="en-US"/>
                      <a:t>82,387</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757-4171-A7F6-29465E4BF683}"/>
                </c:ext>
              </c:extLst>
            </c:dLbl>
            <c:dLbl>
              <c:idx val="14"/>
              <c:layout>
                <c:manualLayout>
                  <c:x val="4.7465657786809681E-3"/>
                  <c:y val="-5.2455510911660848E-2"/>
                </c:manualLayout>
              </c:layout>
              <c:tx>
                <c:rich>
                  <a:bodyPr/>
                  <a:lstStyle/>
                  <a:p>
                    <a:r>
                      <a:rPr lang="en-US"/>
                      <a:t>5,264</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546-4B14-8730-0EA08F65A332}"/>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'III.5.13.Trasp. cedidos'!$A$5:$A$19</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Ene.2019</c:v>
                </c:pt>
              </c:strCache>
            </c:strRef>
          </c:cat>
          <c:val>
            <c:numRef>
              <c:f>'III.5.13.Trasp. cedidos'!$J$5:$J$19</c:f>
              <c:numCache>
                <c:formatCode>0</c:formatCode>
                <c:ptCount val="15"/>
                <c:pt idx="0">
                  <c:v>8</c:v>
                </c:pt>
                <c:pt idx="1">
                  <c:v>5</c:v>
                </c:pt>
                <c:pt idx="2">
                  <c:v>8</c:v>
                </c:pt>
                <c:pt idx="3">
                  <c:v>19</c:v>
                </c:pt>
                <c:pt idx="4">
                  <c:v>59</c:v>
                </c:pt>
                <c:pt idx="5">
                  <c:v>22</c:v>
                </c:pt>
                <c:pt idx="6">
                  <c:v>23</c:v>
                </c:pt>
                <c:pt idx="7">
                  <c:v>39</c:v>
                </c:pt>
                <c:pt idx="8">
                  <c:v>33</c:v>
                </c:pt>
                <c:pt idx="9">
                  <c:v>107</c:v>
                </c:pt>
                <c:pt idx="10">
                  <c:v>192</c:v>
                </c:pt>
                <c:pt idx="11">
                  <c:v>430</c:v>
                </c:pt>
                <c:pt idx="12">
                  <c:v>257</c:v>
                </c:pt>
                <c:pt idx="13">
                  <c:v>195</c:v>
                </c:pt>
                <c:pt idx="14">
                  <c:v>3</c:v>
                </c:pt>
              </c:numCache>
            </c:numRef>
          </c:val>
          <c:extLst>
            <c:ext xmlns:c16="http://schemas.microsoft.com/office/drawing/2014/chart" uri="{C3380CC4-5D6E-409C-BE32-E72D297353CC}">
              <c16:uniqueId val="{00000014-2CD1-4D77-9CAF-7FB58F489A15}"/>
            </c:ext>
          </c:extLst>
        </c:ser>
        <c:ser>
          <c:idx val="9"/>
          <c:order val="9"/>
          <c:tx>
            <c:strRef>
              <c:f>'III.5.13.Trasp. cedidos'!$K$4</c:f>
              <c:strCache>
                <c:ptCount val="1"/>
                <c:pt idx="0">
                  <c:v>Scotia Crecer</c:v>
                </c:pt>
              </c:strCache>
            </c:strRef>
          </c:tx>
          <c:invertIfNegative val="0"/>
          <c:cat>
            <c:strRef>
              <c:f>'III.5.13.Trasp. cedidos'!$A$5:$A$19</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Ene.2019</c:v>
                </c:pt>
              </c:strCache>
            </c:strRef>
          </c:cat>
          <c:val>
            <c:numRef>
              <c:f>'III.5.13.Trasp. cedidos'!$K$5:$K$19</c:f>
              <c:numCache>
                <c:formatCode>_(* #,##0_);_(* \(#,##0\);_(* "-"??_);_(@_)</c:formatCode>
                <c:ptCount val="15"/>
                <c:pt idx="0">
                  <c:v>133</c:v>
                </c:pt>
                <c:pt idx="1">
                  <c:v>230</c:v>
                </c:pt>
                <c:pt idx="2">
                  <c:v>288</c:v>
                </c:pt>
                <c:pt idx="3">
                  <c:v>362</c:v>
                </c:pt>
                <c:pt idx="4">
                  <c:v>9295</c:v>
                </c:pt>
                <c:pt idx="5">
                  <c:v>2869</c:v>
                </c:pt>
                <c:pt idx="6">
                  <c:v>2173</c:v>
                </c:pt>
                <c:pt idx="7">
                  <c:v>3381</c:v>
                </c:pt>
                <c:pt idx="8">
                  <c:v>5417</c:v>
                </c:pt>
                <c:pt idx="9">
                  <c:v>11143</c:v>
                </c:pt>
                <c:pt idx="10">
                  <c:v>14572</c:v>
                </c:pt>
                <c:pt idx="11">
                  <c:v>25447</c:v>
                </c:pt>
                <c:pt idx="12">
                  <c:v>31376</c:v>
                </c:pt>
                <c:pt idx="13">
                  <c:v>31118</c:v>
                </c:pt>
                <c:pt idx="14">
                  <c:v>1983</c:v>
                </c:pt>
              </c:numCache>
            </c:numRef>
          </c:val>
          <c:extLst>
            <c:ext xmlns:c16="http://schemas.microsoft.com/office/drawing/2014/chart" uri="{C3380CC4-5D6E-409C-BE32-E72D297353CC}">
              <c16:uniqueId val="{00000015-2CD1-4D77-9CAF-7FB58F489A15}"/>
            </c:ext>
          </c:extLst>
        </c:ser>
        <c:ser>
          <c:idx val="10"/>
          <c:order val="10"/>
          <c:tx>
            <c:strRef>
              <c:f>'III.5.13.Trasp. cedidos'!$L$4</c:f>
              <c:strCache>
                <c:ptCount val="1"/>
                <c:pt idx="0">
                  <c:v>Siembra</c:v>
                </c:pt>
              </c:strCache>
            </c:strRef>
          </c:tx>
          <c:invertIfNegative val="0"/>
          <c:cat>
            <c:strRef>
              <c:f>'III.5.13.Trasp. cedidos'!$A$5:$A$19</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Ene.2019</c:v>
                </c:pt>
              </c:strCache>
            </c:strRef>
          </c:cat>
          <c:val>
            <c:numRef>
              <c:f>'III.5.13.Trasp. cedidos'!$L$5:$L$19</c:f>
              <c:numCache>
                <c:formatCode>_(* #,##0_);_(* \(#,##0\);_(* "-"??_);_(@_)</c:formatCode>
                <c:ptCount val="15"/>
                <c:pt idx="0">
                  <c:v>310</c:v>
                </c:pt>
                <c:pt idx="1">
                  <c:v>290</c:v>
                </c:pt>
                <c:pt idx="2">
                  <c:v>213</c:v>
                </c:pt>
                <c:pt idx="3">
                  <c:v>228</c:v>
                </c:pt>
                <c:pt idx="4">
                  <c:v>4268</c:v>
                </c:pt>
                <c:pt idx="5">
                  <c:v>1752</c:v>
                </c:pt>
                <c:pt idx="6">
                  <c:v>1337</c:v>
                </c:pt>
                <c:pt idx="7">
                  <c:v>2221</c:v>
                </c:pt>
                <c:pt idx="8">
                  <c:v>3510</c:v>
                </c:pt>
                <c:pt idx="9">
                  <c:v>5850</c:v>
                </c:pt>
                <c:pt idx="10">
                  <c:v>8960</c:v>
                </c:pt>
                <c:pt idx="11">
                  <c:v>13415</c:v>
                </c:pt>
                <c:pt idx="12">
                  <c:v>17231</c:v>
                </c:pt>
                <c:pt idx="13">
                  <c:v>18879</c:v>
                </c:pt>
                <c:pt idx="14">
                  <c:v>1303</c:v>
                </c:pt>
              </c:numCache>
            </c:numRef>
          </c:val>
          <c:extLst>
            <c:ext xmlns:c16="http://schemas.microsoft.com/office/drawing/2014/chart" uri="{C3380CC4-5D6E-409C-BE32-E72D297353CC}">
              <c16:uniqueId val="{00000000-8546-4B14-8730-0EA08F65A332}"/>
            </c:ext>
          </c:extLst>
        </c:ser>
        <c:dLbls>
          <c:showLegendKey val="0"/>
          <c:showVal val="0"/>
          <c:showCatName val="0"/>
          <c:showSerName val="0"/>
          <c:showPercent val="0"/>
          <c:showBubbleSize val="0"/>
        </c:dLbls>
        <c:gapWidth val="21"/>
        <c:shape val="cylinder"/>
        <c:axId val="408465624"/>
        <c:axId val="408466016"/>
        <c:axId val="0"/>
      </c:bar3DChart>
      <c:catAx>
        <c:axId val="408465624"/>
        <c:scaling>
          <c:orientation val="minMax"/>
        </c:scaling>
        <c:delete val="0"/>
        <c:axPos val="b"/>
        <c:numFmt formatCode="General" sourceLinked="1"/>
        <c:majorTickMark val="none"/>
        <c:minorTickMark val="none"/>
        <c:tickLblPos val="nextTo"/>
        <c:txPr>
          <a:bodyPr/>
          <a:lstStyle/>
          <a:p>
            <a:pPr>
              <a:defRPr sz="1050"/>
            </a:pPr>
            <a:endParaRPr lang="en-US"/>
          </a:p>
        </c:txPr>
        <c:crossAx val="408466016"/>
        <c:crosses val="autoZero"/>
        <c:auto val="1"/>
        <c:lblAlgn val="ctr"/>
        <c:lblOffset val="100"/>
        <c:noMultiLvlLbl val="0"/>
      </c:catAx>
      <c:valAx>
        <c:axId val="408466016"/>
        <c:scaling>
          <c:orientation val="minMax"/>
        </c:scaling>
        <c:delete val="1"/>
        <c:axPos val="l"/>
        <c:numFmt formatCode="0" sourceLinked="1"/>
        <c:majorTickMark val="out"/>
        <c:minorTickMark val="none"/>
        <c:tickLblPos val="nextTo"/>
        <c:crossAx val="408465624"/>
        <c:crosses val="autoZero"/>
        <c:crossBetween val="between"/>
      </c:valAx>
      <c:spPr>
        <a:noFill/>
        <a:ln w="25400">
          <a:noFill/>
        </a:ln>
      </c:spPr>
    </c:plotArea>
    <c:legend>
      <c:legendPos val="b"/>
      <c:layout>
        <c:manualLayout>
          <c:xMode val="edge"/>
          <c:yMode val="edge"/>
          <c:x val="6.5430282508736476E-2"/>
          <c:y val="9.572757720135168E-2"/>
          <c:w val="0.8137101198137151"/>
          <c:h val="0.10113369574017049"/>
        </c:manualLayout>
      </c:layout>
      <c:overlay val="0"/>
      <c:txPr>
        <a:bodyPr/>
        <a:lstStyle/>
        <a:p>
          <a:pPr>
            <a:defRPr sz="1600"/>
          </a:pPr>
          <a:endParaRPr lang="en-US"/>
        </a:p>
      </c:txPr>
    </c:legend>
    <c:plotVisOnly val="1"/>
    <c:dispBlanksAs val="gap"/>
    <c:showDLblsOverMax val="0"/>
  </c:chart>
  <c:spPr>
    <a:ln>
      <a:noFill/>
    </a:ln>
  </c:spPr>
  <c:printSettings>
    <c:headerFooter/>
    <c:pageMargins b="0.75000000000000233" l="0.70000000000000062" r="0.70000000000000062" t="0.75000000000000233" header="0.30000000000000032" footer="0.30000000000000032"/>
    <c:pageSetup/>
  </c:printSettings>
  <c:userShapes r:id="rId1"/>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Traspasos Cedidos por las Entidades de Reparto</a:t>
            </a:r>
          </a:p>
        </c:rich>
      </c:tx>
      <c:layout>
        <c:manualLayout>
          <c:xMode val="edge"/>
          <c:yMode val="edge"/>
          <c:x val="0.16202000799800778"/>
          <c:y val="3.8699505254520525E-2"/>
        </c:manualLayout>
      </c:layout>
      <c:overlay val="0"/>
    </c:title>
    <c:autoTitleDeleted val="0"/>
    <c:view3D>
      <c:rotX val="15"/>
      <c:rotY val="20"/>
      <c:depthPercent val="100"/>
      <c:rAngAx val="1"/>
    </c:view3D>
    <c:floor>
      <c:thickness val="0"/>
    </c:floor>
    <c:sideWall>
      <c:thickness val="0"/>
      <c:spPr>
        <a:ln>
          <a:noFill/>
        </a:ln>
      </c:spPr>
    </c:sideWall>
    <c:backWall>
      <c:thickness val="0"/>
      <c:spPr>
        <a:ln>
          <a:noFill/>
        </a:ln>
      </c:spPr>
    </c:backWall>
    <c:plotArea>
      <c:layout>
        <c:manualLayout>
          <c:layoutTarget val="inner"/>
          <c:xMode val="edge"/>
          <c:yMode val="edge"/>
          <c:x val="2.4235328114284034E-2"/>
          <c:y val="0.31199148149316991"/>
          <c:w val="0.97335106473555122"/>
          <c:h val="0.52519822435626484"/>
        </c:manualLayout>
      </c:layout>
      <c:bar3DChart>
        <c:barDir val="col"/>
        <c:grouping val="stacked"/>
        <c:varyColors val="0"/>
        <c:ser>
          <c:idx val="0"/>
          <c:order val="0"/>
          <c:tx>
            <c:strRef>
              <c:f>'III.5.13.Trasp. cedidos'!$N$4</c:f>
              <c:strCache>
                <c:ptCount val="1"/>
                <c:pt idx="0">
                  <c:v>FPBC</c:v>
                </c:pt>
              </c:strCache>
            </c:strRef>
          </c:tx>
          <c:invertIfNegative val="0"/>
          <c:cat>
            <c:strRef>
              <c:f>'III.5.13.Trasp. cedidos'!$A$5:$A$19</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Ene.2019</c:v>
                </c:pt>
              </c:strCache>
            </c:strRef>
          </c:cat>
          <c:val>
            <c:numRef>
              <c:f>'III.5.13.Trasp. cedidos'!$N$5:$N$19</c:f>
              <c:numCache>
                <c:formatCode>0</c:formatCode>
                <c:ptCount val="15"/>
                <c:pt idx="0">
                  <c:v>0</c:v>
                </c:pt>
                <c:pt idx="1">
                  <c:v>259</c:v>
                </c:pt>
                <c:pt idx="2">
                  <c:v>25</c:v>
                </c:pt>
                <c:pt idx="3">
                  <c:v>7</c:v>
                </c:pt>
                <c:pt idx="4">
                  <c:v>7</c:v>
                </c:pt>
                <c:pt idx="5">
                  <c:v>5</c:v>
                </c:pt>
                <c:pt idx="6">
                  <c:v>23</c:v>
                </c:pt>
                <c:pt idx="7">
                  <c:v>3</c:v>
                </c:pt>
                <c:pt idx="8">
                  <c:v>7</c:v>
                </c:pt>
                <c:pt idx="9">
                  <c:v>5</c:v>
                </c:pt>
                <c:pt idx="10">
                  <c:v>2</c:v>
                </c:pt>
                <c:pt idx="11">
                  <c:v>96</c:v>
                </c:pt>
                <c:pt idx="12">
                  <c:v>4</c:v>
                </c:pt>
                <c:pt idx="13">
                  <c:v>50</c:v>
                </c:pt>
                <c:pt idx="14">
                  <c:v>0</c:v>
                </c:pt>
              </c:numCache>
            </c:numRef>
          </c:val>
          <c:extLst>
            <c:ext xmlns:c16="http://schemas.microsoft.com/office/drawing/2014/chart" uri="{C3380CC4-5D6E-409C-BE32-E72D297353CC}">
              <c16:uniqueId val="{00000000-FAF8-4141-8419-6C576D7420E7}"/>
            </c:ext>
          </c:extLst>
        </c:ser>
        <c:ser>
          <c:idx val="1"/>
          <c:order val="1"/>
          <c:tx>
            <c:strRef>
              <c:f>'III.5.13.Trasp. cedidos'!$O$4</c:f>
              <c:strCache>
                <c:ptCount val="1"/>
                <c:pt idx="0">
                  <c:v>Bco Reservas</c:v>
                </c:pt>
              </c:strCache>
            </c:strRef>
          </c:tx>
          <c:spPr>
            <a:solidFill>
              <a:schemeClr val="accent5">
                <a:lumMod val="50000"/>
              </a:schemeClr>
            </a:solidFill>
          </c:spPr>
          <c:invertIfNegative val="0"/>
          <c:dLbls>
            <c:dLbl>
              <c:idx val="0"/>
              <c:layout>
                <c:manualLayout>
                  <c:x val="-1.8122978824084317E-3"/>
                  <c:y val="-4.776903973090783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AF8-4141-8419-6C576D7420E7}"/>
                </c:ext>
              </c:extLst>
            </c:dLbl>
            <c:dLbl>
              <c:idx val="1"/>
              <c:layout>
                <c:manualLayout>
                  <c:x val="1.0630085726311824E-2"/>
                  <c:y val="-0.20396669273180149"/>
                </c:manualLayout>
              </c:layout>
              <c:tx>
                <c:rich>
                  <a:bodyPr/>
                  <a:lstStyle/>
                  <a:p>
                    <a:r>
                      <a:rPr lang="en-US"/>
                      <a:t>978</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AF8-4141-8419-6C576D7420E7}"/>
                </c:ext>
              </c:extLst>
            </c:dLbl>
            <c:dLbl>
              <c:idx val="2"/>
              <c:layout>
                <c:manualLayout>
                  <c:x val="1.474634715734093E-2"/>
                  <c:y val="-5.6530984359777096E-2"/>
                </c:manualLayout>
              </c:layout>
              <c:tx>
                <c:rich>
                  <a:bodyPr/>
                  <a:lstStyle/>
                  <a:p>
                    <a:r>
                      <a:rPr lang="en-US"/>
                      <a:t>102</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AF8-4141-8419-6C576D7420E7}"/>
                </c:ext>
              </c:extLst>
            </c:dLbl>
            <c:dLbl>
              <c:idx val="3"/>
              <c:layout>
                <c:manualLayout>
                  <c:x val="1.3678215649327105E-2"/>
                  <c:y val="-5.4986359547255552E-2"/>
                </c:manualLayout>
              </c:layout>
              <c:tx>
                <c:rich>
                  <a:bodyPr/>
                  <a:lstStyle/>
                  <a:p>
                    <a:r>
                      <a:rPr lang="en-US"/>
                      <a:t>66</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AF8-4141-8419-6C576D7420E7}"/>
                </c:ext>
              </c:extLst>
            </c:dLbl>
            <c:dLbl>
              <c:idx val="4"/>
              <c:layout>
                <c:manualLayout>
                  <c:x val="1.9363128210660711E-2"/>
                  <c:y val="-5.1355737298128985E-2"/>
                </c:manualLayout>
              </c:layout>
              <c:tx>
                <c:rich>
                  <a:bodyPr/>
                  <a:lstStyle/>
                  <a:p>
                    <a:r>
                      <a:rPr lang="en-US"/>
                      <a:t>71</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AF8-4141-8419-6C576D7420E7}"/>
                </c:ext>
              </c:extLst>
            </c:dLbl>
            <c:dLbl>
              <c:idx val="5"/>
              <c:layout>
                <c:manualLayout>
                  <c:x val="9.0614345960073235E-3"/>
                  <c:y val="-5.1355737298128985E-2"/>
                </c:manualLayout>
              </c:layout>
              <c:tx>
                <c:rich>
                  <a:bodyPr/>
                  <a:lstStyle/>
                  <a:p>
                    <a:r>
                      <a:rPr lang="en-US"/>
                      <a:t>48</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FAF8-4141-8419-6C576D7420E7}"/>
                </c:ext>
              </c:extLst>
            </c:dLbl>
            <c:dLbl>
              <c:idx val="6"/>
              <c:layout>
                <c:manualLayout>
                  <c:x val="7.2491476768058588E-3"/>
                  <c:y val="-4.2103506405193683E-2"/>
                </c:manualLayout>
              </c:layout>
              <c:tx>
                <c:rich>
                  <a:bodyPr/>
                  <a:lstStyle/>
                  <a:p>
                    <a:r>
                      <a:rPr lang="en-US"/>
                      <a:t>64</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FAF8-4141-8419-6C576D7420E7}"/>
                </c:ext>
              </c:extLst>
            </c:dLbl>
            <c:dLbl>
              <c:idx val="7"/>
              <c:layout>
                <c:manualLayout>
                  <c:x val="7.2491476768058588E-3"/>
                  <c:y val="-3.8494843564831863E-2"/>
                </c:manualLayout>
              </c:layout>
              <c:tx>
                <c:rich>
                  <a:bodyPr/>
                  <a:lstStyle/>
                  <a:p>
                    <a:pPr>
                      <a:defRPr sz="1400" b="0"/>
                    </a:pPr>
                    <a:r>
                      <a:rPr lang="en-US" sz="1400" b="0"/>
                      <a:t>19</a:t>
                    </a:r>
                  </a:p>
                </c:rich>
              </c:tx>
              <c:spPr/>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FAF8-4141-8419-6C576D7420E7}"/>
                </c:ext>
              </c:extLst>
            </c:dLbl>
            <c:dLbl>
              <c:idx val="8"/>
              <c:layout>
                <c:manualLayout>
                  <c:x val="1.201096359770832E-2"/>
                  <c:y val="-3.6641908653251419E-2"/>
                </c:manualLayout>
              </c:layout>
              <c:tx>
                <c:rich>
                  <a:bodyPr/>
                  <a:lstStyle/>
                  <a:p>
                    <a:r>
                      <a:rPr lang="en-US"/>
                      <a:t>39</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FAF8-4141-8419-6C576D7420E7}"/>
                </c:ext>
              </c:extLst>
            </c:dLbl>
            <c:dLbl>
              <c:idx val="9"/>
              <c:layout>
                <c:manualLayout>
                  <c:x val="1.2444447057451548E-2"/>
                  <c:y val="-4.4007856730747572E-2"/>
                </c:manualLayout>
              </c:layout>
              <c:tx>
                <c:rich>
                  <a:bodyPr/>
                  <a:lstStyle/>
                  <a:p>
                    <a:r>
                      <a:rPr lang="en-US"/>
                      <a:t>44</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FAF8-4141-8419-6C576D7420E7}"/>
                </c:ext>
              </c:extLst>
            </c:dLbl>
            <c:dLbl>
              <c:idx val="10"/>
              <c:layout>
                <c:manualLayout>
                  <c:x val="1.1997973326418426E-2"/>
                  <c:y val="-8.362101410906915E-2"/>
                </c:manualLayout>
              </c:layout>
              <c:tx>
                <c:rich>
                  <a:bodyPr/>
                  <a:lstStyle/>
                  <a:p>
                    <a:r>
                      <a:rPr lang="en-US"/>
                      <a:t>129</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FAF8-4141-8419-6C576D7420E7}"/>
                </c:ext>
              </c:extLst>
            </c:dLbl>
            <c:dLbl>
              <c:idx val="11"/>
              <c:layout>
                <c:manualLayout>
                  <c:x val="1.1382114306899305E-2"/>
                  <c:y val="-3.3399606568413967E-2"/>
                </c:manualLayout>
              </c:layout>
              <c:tx>
                <c:rich>
                  <a:bodyPr/>
                  <a:lstStyle/>
                  <a:p>
                    <a:r>
                      <a:rPr lang="en-US"/>
                      <a:t>103</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FAF8-4141-8419-6C576D7420E7}"/>
                </c:ext>
              </c:extLst>
            </c:dLbl>
            <c:dLbl>
              <c:idx val="12"/>
              <c:layout>
                <c:manualLayout>
                  <c:x val="7.2884753390913878E-3"/>
                  <c:y val="-0.21709747441372074"/>
                </c:manualLayout>
              </c:layout>
              <c:tx>
                <c:rich>
                  <a:bodyPr/>
                  <a:lstStyle/>
                  <a:p>
                    <a:r>
                      <a:rPr lang="en-US"/>
                      <a:t>386</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8E7-4E36-816E-86745508ED5C}"/>
                </c:ext>
              </c:extLst>
            </c:dLbl>
            <c:dLbl>
              <c:idx val="13"/>
              <c:layout>
                <c:manualLayout>
                  <c:x val="1.2327055887562183E-2"/>
                  <c:y val="-0.16514252327197554"/>
                </c:manualLayout>
              </c:layout>
              <c:tx>
                <c:rich>
                  <a:bodyPr/>
                  <a:lstStyle/>
                  <a:p>
                    <a:r>
                      <a:rPr lang="en-US"/>
                      <a:t>319</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9FF-43A5-A117-DFF7EE7E02C7}"/>
                </c:ext>
              </c:extLst>
            </c:dLbl>
            <c:dLbl>
              <c:idx val="14"/>
              <c:layout>
                <c:manualLayout>
                  <c:x val="1.0789979422574677E-2"/>
                  <c:y val="-4.2677281295005053E-2"/>
                </c:manualLayout>
              </c:layout>
              <c:tx>
                <c:rich>
                  <a:bodyPr/>
                  <a:lstStyle/>
                  <a:p>
                    <a:r>
                      <a:rPr lang="en-US"/>
                      <a:t>9</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7D1-4E21-8480-29A3049C60FD}"/>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'III.5.13.Trasp. cedidos'!$A$5:$A$19</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Ene.2019</c:v>
                </c:pt>
              </c:strCache>
            </c:strRef>
          </c:cat>
          <c:val>
            <c:numRef>
              <c:f>'III.5.13.Trasp. cedidos'!$O$5:$O$19</c:f>
              <c:numCache>
                <c:formatCode>0</c:formatCode>
                <c:ptCount val="15"/>
                <c:pt idx="0">
                  <c:v>0</c:v>
                </c:pt>
                <c:pt idx="1">
                  <c:v>719</c:v>
                </c:pt>
                <c:pt idx="2">
                  <c:v>77</c:v>
                </c:pt>
                <c:pt idx="3">
                  <c:v>59</c:v>
                </c:pt>
                <c:pt idx="4">
                  <c:v>64</c:v>
                </c:pt>
                <c:pt idx="5">
                  <c:v>43</c:v>
                </c:pt>
                <c:pt idx="6">
                  <c:v>41</c:v>
                </c:pt>
                <c:pt idx="7">
                  <c:v>16</c:v>
                </c:pt>
                <c:pt idx="8">
                  <c:v>32</c:v>
                </c:pt>
                <c:pt idx="9">
                  <c:v>32</c:v>
                </c:pt>
                <c:pt idx="10">
                  <c:v>37</c:v>
                </c:pt>
                <c:pt idx="11">
                  <c:v>7</c:v>
                </c:pt>
                <c:pt idx="12">
                  <c:v>11</c:v>
                </c:pt>
                <c:pt idx="13">
                  <c:v>5</c:v>
                </c:pt>
                <c:pt idx="14">
                  <c:v>2</c:v>
                </c:pt>
              </c:numCache>
            </c:numRef>
          </c:val>
          <c:extLst>
            <c:ext xmlns:c16="http://schemas.microsoft.com/office/drawing/2014/chart" uri="{C3380CC4-5D6E-409C-BE32-E72D297353CC}">
              <c16:uniqueId val="{0000000D-FAF8-4141-8419-6C576D7420E7}"/>
            </c:ext>
          </c:extLst>
        </c:ser>
        <c:ser>
          <c:idx val="2"/>
          <c:order val="2"/>
          <c:tx>
            <c:strRef>
              <c:f>'III.5.13.Trasp. cedidos'!$P$4</c:f>
              <c:strCache>
                <c:ptCount val="1"/>
                <c:pt idx="0">
                  <c:v>INABIMA</c:v>
                </c:pt>
              </c:strCache>
            </c:strRef>
          </c:tx>
          <c:invertIfNegative val="0"/>
          <c:cat>
            <c:strRef>
              <c:f>'III.5.13.Trasp. cedidos'!$A$5:$A$19</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Ene.2019</c:v>
                </c:pt>
              </c:strCache>
            </c:strRef>
          </c:cat>
          <c:val>
            <c:numRef>
              <c:f>'III.5.13.Trasp. cedidos'!$P$5:$P$19</c:f>
              <c:numCache>
                <c:formatCode>0</c:formatCode>
                <c:ptCount val="15"/>
                <c:pt idx="0">
                  <c:v>0</c:v>
                </c:pt>
                <c:pt idx="1">
                  <c:v>0</c:v>
                </c:pt>
                <c:pt idx="2">
                  <c:v>0</c:v>
                </c:pt>
                <c:pt idx="3">
                  <c:v>0</c:v>
                </c:pt>
                <c:pt idx="4">
                  <c:v>0</c:v>
                </c:pt>
                <c:pt idx="5">
                  <c:v>0</c:v>
                </c:pt>
                <c:pt idx="6">
                  <c:v>0</c:v>
                </c:pt>
                <c:pt idx="7">
                  <c:v>0</c:v>
                </c:pt>
                <c:pt idx="8">
                  <c:v>0</c:v>
                </c:pt>
                <c:pt idx="9">
                  <c:v>0</c:v>
                </c:pt>
                <c:pt idx="10">
                  <c:v>0</c:v>
                </c:pt>
                <c:pt idx="11">
                  <c:v>0</c:v>
                </c:pt>
                <c:pt idx="12">
                  <c:v>267</c:v>
                </c:pt>
                <c:pt idx="13">
                  <c:v>120</c:v>
                </c:pt>
                <c:pt idx="14">
                  <c:v>0</c:v>
                </c:pt>
              </c:numCache>
            </c:numRef>
          </c:val>
          <c:extLst>
            <c:ext xmlns:c16="http://schemas.microsoft.com/office/drawing/2014/chart" uri="{C3380CC4-5D6E-409C-BE32-E72D297353CC}">
              <c16:uniqueId val="{0000000E-FAF8-4141-8419-6C576D7420E7}"/>
            </c:ext>
          </c:extLst>
        </c:ser>
        <c:ser>
          <c:idx val="3"/>
          <c:order val="3"/>
          <c:tx>
            <c:strRef>
              <c:f>'III.5.13.Trasp. cedidos'!$Q$4</c:f>
              <c:strCache>
                <c:ptCount val="1"/>
                <c:pt idx="0">
                  <c:v>Ministerio de Hacienda</c:v>
                </c:pt>
              </c:strCache>
            </c:strRef>
          </c:tx>
          <c:invertIfNegative val="0"/>
          <c:cat>
            <c:strRef>
              <c:f>'III.5.13.Trasp. cedidos'!$A$5:$A$19</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Ene.2019</c:v>
                </c:pt>
              </c:strCache>
            </c:strRef>
          </c:cat>
          <c:val>
            <c:numRef>
              <c:f>'III.5.13.Trasp. cedidos'!$Q$5:$Q$19</c:f>
              <c:numCache>
                <c:formatCode>0</c:formatCode>
                <c:ptCount val="15"/>
                <c:pt idx="0">
                  <c:v>0</c:v>
                </c:pt>
                <c:pt idx="1">
                  <c:v>0</c:v>
                </c:pt>
                <c:pt idx="2">
                  <c:v>0</c:v>
                </c:pt>
                <c:pt idx="3">
                  <c:v>0</c:v>
                </c:pt>
                <c:pt idx="4">
                  <c:v>0</c:v>
                </c:pt>
                <c:pt idx="5">
                  <c:v>0</c:v>
                </c:pt>
                <c:pt idx="6">
                  <c:v>0</c:v>
                </c:pt>
                <c:pt idx="7">
                  <c:v>0</c:v>
                </c:pt>
                <c:pt idx="8">
                  <c:v>0</c:v>
                </c:pt>
                <c:pt idx="9">
                  <c:v>7</c:v>
                </c:pt>
                <c:pt idx="10">
                  <c:v>90</c:v>
                </c:pt>
                <c:pt idx="11">
                  <c:v>0</c:v>
                </c:pt>
                <c:pt idx="12">
                  <c:v>104</c:v>
                </c:pt>
                <c:pt idx="13">
                  <c:v>144</c:v>
                </c:pt>
                <c:pt idx="14">
                  <c:v>7</c:v>
                </c:pt>
              </c:numCache>
            </c:numRef>
          </c:val>
          <c:extLst>
            <c:ext xmlns:c16="http://schemas.microsoft.com/office/drawing/2014/chart" uri="{C3380CC4-5D6E-409C-BE32-E72D297353CC}">
              <c16:uniqueId val="{0000000F-FAF8-4141-8419-6C576D7420E7}"/>
            </c:ext>
          </c:extLst>
        </c:ser>
        <c:dLbls>
          <c:showLegendKey val="0"/>
          <c:showVal val="0"/>
          <c:showCatName val="0"/>
          <c:showSerName val="0"/>
          <c:showPercent val="0"/>
          <c:showBubbleSize val="0"/>
        </c:dLbls>
        <c:gapWidth val="13"/>
        <c:shape val="cylinder"/>
        <c:axId val="408466800"/>
        <c:axId val="408893536"/>
        <c:axId val="0"/>
      </c:bar3DChart>
      <c:catAx>
        <c:axId val="408466800"/>
        <c:scaling>
          <c:orientation val="minMax"/>
        </c:scaling>
        <c:delete val="0"/>
        <c:axPos val="b"/>
        <c:numFmt formatCode="General" sourceLinked="1"/>
        <c:majorTickMark val="none"/>
        <c:minorTickMark val="none"/>
        <c:tickLblPos val="nextTo"/>
        <c:txPr>
          <a:bodyPr/>
          <a:lstStyle/>
          <a:p>
            <a:pPr>
              <a:defRPr sz="1050"/>
            </a:pPr>
            <a:endParaRPr lang="en-US"/>
          </a:p>
        </c:txPr>
        <c:crossAx val="408893536"/>
        <c:crosses val="autoZero"/>
        <c:auto val="1"/>
        <c:lblAlgn val="ctr"/>
        <c:lblOffset val="100"/>
        <c:noMultiLvlLbl val="0"/>
      </c:catAx>
      <c:valAx>
        <c:axId val="408893536"/>
        <c:scaling>
          <c:orientation val="minMax"/>
        </c:scaling>
        <c:delete val="1"/>
        <c:axPos val="l"/>
        <c:numFmt formatCode="0" sourceLinked="1"/>
        <c:majorTickMark val="out"/>
        <c:minorTickMark val="none"/>
        <c:tickLblPos val="nextTo"/>
        <c:crossAx val="408466800"/>
        <c:crosses val="autoZero"/>
        <c:crossBetween val="between"/>
      </c:valAx>
      <c:spPr>
        <a:noFill/>
        <a:ln w="25400">
          <a:noFill/>
        </a:ln>
      </c:spPr>
    </c:plotArea>
    <c:legend>
      <c:legendPos val="b"/>
      <c:layout>
        <c:manualLayout>
          <c:xMode val="edge"/>
          <c:yMode val="edge"/>
          <c:x val="6.6789445345115384E-2"/>
          <c:y val="0.1179027946144086"/>
          <c:w val="0.88273346035814859"/>
          <c:h val="3.7670594623947853E-2"/>
        </c:manualLayout>
      </c:layout>
      <c:overlay val="0"/>
      <c:txPr>
        <a:bodyPr/>
        <a:lstStyle/>
        <a:p>
          <a:pPr>
            <a:defRPr sz="1600"/>
          </a:pPr>
          <a:endParaRPr lang="en-US"/>
        </a:p>
      </c:txPr>
    </c:legend>
    <c:plotVisOnly val="1"/>
    <c:dispBlanksAs val="gap"/>
    <c:showDLblsOverMax val="0"/>
  </c:chart>
  <c:spPr>
    <a:ln>
      <a:noFill/>
    </a:ln>
  </c:spPr>
  <c:printSettings>
    <c:headerFooter/>
    <c:pageMargins b="0.75000000000000233" l="0.70000000000000062" r="0.70000000000000062" t="0.75000000000000233" header="0.30000000000000032" footer="0.30000000000000032"/>
    <c:pageSetup/>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US" sz="1600">
                <a:latin typeface="+mn-lt"/>
              </a:defRPr>
            </a:pPr>
            <a:r>
              <a:rPr lang="en-US" sz="1600">
                <a:latin typeface="Calibri" pitchFamily="34" charset="0"/>
              </a:rPr>
              <a:t>Traspaso Netos </a:t>
            </a:r>
            <a:r>
              <a:rPr lang="en-US" sz="1600" baseline="0">
                <a:latin typeface="Calibri" pitchFamily="34" charset="0"/>
              </a:rPr>
              <a:t> </a:t>
            </a:r>
            <a:r>
              <a:rPr lang="en-US" sz="1600">
                <a:latin typeface="Calibri" pitchFamily="34" charset="0"/>
              </a:rPr>
              <a:t>Entidades de CCI</a:t>
            </a:r>
          </a:p>
        </c:rich>
      </c:tx>
      <c:layout>
        <c:manualLayout>
          <c:xMode val="edge"/>
          <c:yMode val="edge"/>
          <c:x val="0.37169378738150005"/>
          <c:y val="4.3368529000438152E-2"/>
        </c:manualLayout>
      </c:layout>
      <c:overlay val="0"/>
    </c:title>
    <c:autoTitleDeleted val="0"/>
    <c:view3D>
      <c:rotX val="15"/>
      <c:rotY val="20"/>
      <c:depthPercent val="100"/>
      <c:rAngAx val="1"/>
    </c:view3D>
    <c:floor>
      <c:thickness val="0"/>
    </c:floor>
    <c:sideWall>
      <c:thickness val="0"/>
      <c:spPr>
        <a:ln>
          <a:noFill/>
        </a:ln>
      </c:spPr>
    </c:sideWall>
    <c:backWall>
      <c:thickness val="0"/>
      <c:spPr>
        <a:noFill/>
        <a:ln>
          <a:noFill/>
        </a:ln>
      </c:spPr>
    </c:backWall>
    <c:plotArea>
      <c:layout>
        <c:manualLayout>
          <c:layoutTarget val="inner"/>
          <c:xMode val="edge"/>
          <c:yMode val="edge"/>
          <c:x val="4.4779862668213856E-2"/>
          <c:y val="0.25692211422295969"/>
          <c:w val="0.92872111926271006"/>
          <c:h val="0.54100592038880702"/>
        </c:manualLayout>
      </c:layout>
      <c:bar3DChart>
        <c:barDir val="col"/>
        <c:grouping val="stacked"/>
        <c:varyColors val="0"/>
        <c:ser>
          <c:idx val="0"/>
          <c:order val="0"/>
          <c:tx>
            <c:strRef>
              <c:f>'III.5.14.Trasp. netos'!$B$4</c:f>
              <c:strCache>
                <c:ptCount val="1"/>
                <c:pt idx="0">
                  <c:v>JMMB-BDI</c:v>
                </c:pt>
              </c:strCache>
            </c:strRef>
          </c:tx>
          <c:invertIfNegative val="0"/>
          <c:cat>
            <c:strRef>
              <c:f>'III.5.14.Trasp. netos'!$A$5:$A$19</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Ene.2019</c:v>
                </c:pt>
              </c:strCache>
            </c:strRef>
          </c:cat>
          <c:val>
            <c:numRef>
              <c:f>'III.5.14.Trasp. netos'!$B$5:$B$19</c:f>
              <c:numCache>
                <c:formatCode>#,##0_);[Red]\(#,##0\)</c:formatCode>
                <c:ptCount val="15"/>
                <c:pt idx="0">
                  <c:v>0</c:v>
                </c:pt>
                <c:pt idx="1">
                  <c:v>0</c:v>
                </c:pt>
                <c:pt idx="2">
                  <c:v>0</c:v>
                </c:pt>
                <c:pt idx="3">
                  <c:v>0</c:v>
                </c:pt>
                <c:pt idx="4">
                  <c:v>0</c:v>
                </c:pt>
                <c:pt idx="5">
                  <c:v>0</c:v>
                </c:pt>
                <c:pt idx="6">
                  <c:v>0</c:v>
                </c:pt>
                <c:pt idx="7">
                  <c:v>0</c:v>
                </c:pt>
                <c:pt idx="8">
                  <c:v>0</c:v>
                </c:pt>
                <c:pt idx="9">
                  <c:v>0</c:v>
                </c:pt>
                <c:pt idx="10">
                  <c:v>0</c:v>
                </c:pt>
                <c:pt idx="11">
                  <c:v>0</c:v>
                </c:pt>
                <c:pt idx="12">
                  <c:v>287</c:v>
                </c:pt>
                <c:pt idx="13">
                  <c:v>2541</c:v>
                </c:pt>
                <c:pt idx="14">
                  <c:v>255</c:v>
                </c:pt>
              </c:numCache>
            </c:numRef>
          </c:val>
          <c:extLst>
            <c:ext xmlns:c16="http://schemas.microsoft.com/office/drawing/2014/chart" uri="{C3380CC4-5D6E-409C-BE32-E72D297353CC}">
              <c16:uniqueId val="{00000000-BA3E-4CD4-8144-37D760A08815}"/>
            </c:ext>
          </c:extLst>
        </c:ser>
        <c:ser>
          <c:idx val="1"/>
          <c:order val="1"/>
          <c:tx>
            <c:strRef>
              <c:f>'III.5.14.Trasp. netos'!$C$4</c:f>
              <c:strCache>
                <c:ptCount val="1"/>
                <c:pt idx="0">
                  <c:v>Atlántico</c:v>
                </c:pt>
              </c:strCache>
            </c:strRef>
          </c:tx>
          <c:invertIfNegative val="0"/>
          <c:cat>
            <c:strRef>
              <c:f>'III.5.14.Trasp. netos'!$A$5:$A$19</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Ene.2019</c:v>
                </c:pt>
              </c:strCache>
            </c:strRef>
          </c:cat>
          <c:val>
            <c:numRef>
              <c:f>'III.5.14.Trasp. netos'!$C$5:$C$19</c:f>
              <c:numCache>
                <c:formatCode>#,##0_);[Red]\(#,##0\)</c:formatCode>
                <c:ptCount val="15"/>
                <c:pt idx="0">
                  <c:v>0</c:v>
                </c:pt>
                <c:pt idx="1">
                  <c:v>0</c:v>
                </c:pt>
                <c:pt idx="2">
                  <c:v>0</c:v>
                </c:pt>
                <c:pt idx="3">
                  <c:v>0</c:v>
                </c:pt>
                <c:pt idx="4">
                  <c:v>0</c:v>
                </c:pt>
                <c:pt idx="5">
                  <c:v>0</c:v>
                </c:pt>
                <c:pt idx="6">
                  <c:v>0</c:v>
                </c:pt>
                <c:pt idx="7">
                  <c:v>0</c:v>
                </c:pt>
                <c:pt idx="8">
                  <c:v>0</c:v>
                </c:pt>
                <c:pt idx="9">
                  <c:v>0</c:v>
                </c:pt>
                <c:pt idx="10">
                  <c:v>0</c:v>
                </c:pt>
                <c:pt idx="11">
                  <c:v>11382</c:v>
                </c:pt>
                <c:pt idx="12">
                  <c:v>12537</c:v>
                </c:pt>
                <c:pt idx="13">
                  <c:v>578</c:v>
                </c:pt>
                <c:pt idx="14">
                  <c:v>15</c:v>
                </c:pt>
              </c:numCache>
            </c:numRef>
          </c:val>
          <c:extLst>
            <c:ext xmlns:c16="http://schemas.microsoft.com/office/drawing/2014/chart" uri="{C3380CC4-5D6E-409C-BE32-E72D297353CC}">
              <c16:uniqueId val="{00000001-BA3E-4CD4-8144-37D760A08815}"/>
            </c:ext>
          </c:extLst>
        </c:ser>
        <c:ser>
          <c:idx val="2"/>
          <c:order val="2"/>
          <c:tx>
            <c:strRef>
              <c:f>'III.5.14.Trasp. netos'!$D$4</c:f>
              <c:strCache>
                <c:ptCount val="1"/>
                <c:pt idx="0">
                  <c:v>Camino </c:v>
                </c:pt>
              </c:strCache>
            </c:strRef>
          </c:tx>
          <c:invertIfNegative val="0"/>
          <c:cat>
            <c:strRef>
              <c:f>'III.5.14.Trasp. netos'!$A$5:$A$19</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Ene.2019</c:v>
                </c:pt>
              </c:strCache>
            </c:strRef>
          </c:cat>
          <c:val>
            <c:numRef>
              <c:f>'III.5.14.Trasp. netos'!$D$5:$D$19</c:f>
              <c:numCache>
                <c:formatCode>#,##0_);[Red]\(#,##0\)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2-BA3E-4CD4-8144-37D760A08815}"/>
            </c:ext>
          </c:extLst>
        </c:ser>
        <c:ser>
          <c:idx val="3"/>
          <c:order val="3"/>
          <c:tx>
            <c:strRef>
              <c:f>'III.5.14.Trasp. netos'!$E$4</c:f>
              <c:strCache>
                <c:ptCount val="1"/>
                <c:pt idx="0">
                  <c:v>Caribalico</c:v>
                </c:pt>
              </c:strCache>
            </c:strRef>
          </c:tx>
          <c:invertIfNegative val="0"/>
          <c:cat>
            <c:strRef>
              <c:f>'III.5.14.Trasp. netos'!$A$5:$A$19</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Ene.2019</c:v>
                </c:pt>
              </c:strCache>
            </c:strRef>
          </c:cat>
          <c:val>
            <c:numRef>
              <c:f>'III.5.14.Trasp. netos'!$E$5:$E$19</c:f>
              <c:numCache>
                <c:formatCode>#,##0_);[Red]\(#,##0\)</c:formatCode>
                <c:ptCount val="15"/>
                <c:pt idx="0">
                  <c:v>-53</c:v>
                </c:pt>
                <c:pt idx="1">
                  <c:v>-62</c:v>
                </c:pt>
                <c:pt idx="2">
                  <c:v>-363</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3-BA3E-4CD4-8144-37D760A08815}"/>
            </c:ext>
          </c:extLst>
        </c:ser>
        <c:ser>
          <c:idx val="4"/>
          <c:order val="4"/>
          <c:tx>
            <c:strRef>
              <c:f>'III.5.14.Trasp. netos'!$F$4</c:f>
              <c:strCache>
                <c:ptCount val="1"/>
                <c:pt idx="0">
                  <c:v>León</c:v>
                </c:pt>
              </c:strCache>
            </c:strRef>
          </c:tx>
          <c:invertIfNegative val="0"/>
          <c:cat>
            <c:strRef>
              <c:f>'III.5.14.Trasp. netos'!$A$5:$A$19</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Ene.2019</c:v>
                </c:pt>
              </c:strCache>
            </c:strRef>
          </c:cat>
          <c:val>
            <c:numRef>
              <c:f>'III.5.14.Trasp. netos'!$F$5:$F$19</c:f>
              <c:numCache>
                <c:formatCode>#,##0_);[Red]\(#,##0\)</c:formatCode>
                <c:ptCount val="15"/>
                <c:pt idx="0">
                  <c:v>265</c:v>
                </c:pt>
                <c:pt idx="1">
                  <c:v>336</c:v>
                </c:pt>
                <c:pt idx="2">
                  <c:v>47</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4-BA3E-4CD4-8144-37D760A08815}"/>
            </c:ext>
          </c:extLst>
        </c:ser>
        <c:ser>
          <c:idx val="5"/>
          <c:order val="5"/>
          <c:tx>
            <c:strRef>
              <c:f>'III.5.14.Trasp. netos'!$G$4</c:f>
              <c:strCache>
                <c:ptCount val="1"/>
                <c:pt idx="0">
                  <c:v> Popular</c:v>
                </c:pt>
              </c:strCache>
            </c:strRef>
          </c:tx>
          <c:invertIfNegative val="0"/>
          <c:cat>
            <c:strRef>
              <c:f>'III.5.14.Trasp. netos'!$A$5:$A$19</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Ene.2019</c:v>
                </c:pt>
              </c:strCache>
            </c:strRef>
          </c:cat>
          <c:val>
            <c:numRef>
              <c:f>'III.5.14.Trasp. netos'!$G$5:$G$19</c:f>
              <c:numCache>
                <c:formatCode>#,##0_);[Red]\(#,##0\)</c:formatCode>
                <c:ptCount val="15"/>
                <c:pt idx="0">
                  <c:v>-20</c:v>
                </c:pt>
                <c:pt idx="1">
                  <c:v>-5</c:v>
                </c:pt>
                <c:pt idx="2">
                  <c:v>-72</c:v>
                </c:pt>
                <c:pt idx="3">
                  <c:v>-71</c:v>
                </c:pt>
                <c:pt idx="4">
                  <c:v>-5808</c:v>
                </c:pt>
                <c:pt idx="5">
                  <c:v>-1840</c:v>
                </c:pt>
                <c:pt idx="6">
                  <c:v>-1031</c:v>
                </c:pt>
                <c:pt idx="7">
                  <c:v>-1617</c:v>
                </c:pt>
                <c:pt idx="8">
                  <c:v>-2160</c:v>
                </c:pt>
                <c:pt idx="9">
                  <c:v>-5285</c:v>
                </c:pt>
                <c:pt idx="10">
                  <c:v>-5475</c:v>
                </c:pt>
                <c:pt idx="11">
                  <c:v>-7636</c:v>
                </c:pt>
                <c:pt idx="12">
                  <c:v>-2211</c:v>
                </c:pt>
                <c:pt idx="13">
                  <c:v>6599</c:v>
                </c:pt>
                <c:pt idx="14">
                  <c:v>473</c:v>
                </c:pt>
              </c:numCache>
            </c:numRef>
          </c:val>
          <c:extLst>
            <c:ext xmlns:c16="http://schemas.microsoft.com/office/drawing/2014/chart" uri="{C3380CC4-5D6E-409C-BE32-E72D297353CC}">
              <c16:uniqueId val="{00000005-BA3E-4CD4-8144-37D760A08815}"/>
            </c:ext>
          </c:extLst>
        </c:ser>
        <c:ser>
          <c:idx val="6"/>
          <c:order val="6"/>
          <c:tx>
            <c:strRef>
              <c:f>'III.5.14.Trasp. netos'!$H$4</c:f>
              <c:strCache>
                <c:ptCount val="1"/>
                <c:pt idx="0">
                  <c:v>Porvenir </c:v>
                </c:pt>
              </c:strCache>
            </c:strRef>
          </c:tx>
          <c:invertIfNegative val="0"/>
          <c:cat>
            <c:strRef>
              <c:f>'III.5.14.Trasp. netos'!$A$5:$A$19</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Ene.2019</c:v>
                </c:pt>
              </c:strCache>
            </c:strRef>
          </c:cat>
          <c:val>
            <c:numRef>
              <c:f>'III.5.14.Trasp. netos'!$H$5:$H$19</c:f>
              <c:numCache>
                <c:formatCode>#,##0_);[Red]\(#,##0\)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6-BA3E-4CD4-8144-37D760A08815}"/>
            </c:ext>
          </c:extLst>
        </c:ser>
        <c:ser>
          <c:idx val="7"/>
          <c:order val="7"/>
          <c:tx>
            <c:strRef>
              <c:f>'III.5.14.Trasp. netos'!$I$4</c:f>
              <c:strCache>
                <c:ptCount val="1"/>
                <c:pt idx="0">
                  <c:v> Reservas </c:v>
                </c:pt>
              </c:strCache>
            </c:strRef>
          </c:tx>
          <c:invertIfNegative val="0"/>
          <c:cat>
            <c:strRef>
              <c:f>'III.5.14.Trasp. netos'!$A$5:$A$19</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Ene.2019</c:v>
                </c:pt>
              </c:strCache>
            </c:strRef>
          </c:cat>
          <c:val>
            <c:numRef>
              <c:f>'III.5.14.Trasp. netos'!$I$5:$I$19</c:f>
              <c:numCache>
                <c:formatCode>#,##0_);[Red]\(#,##0\)</c:formatCode>
                <c:ptCount val="15"/>
                <c:pt idx="0">
                  <c:v>52</c:v>
                </c:pt>
                <c:pt idx="1">
                  <c:v>989</c:v>
                </c:pt>
                <c:pt idx="2">
                  <c:v>530</c:v>
                </c:pt>
                <c:pt idx="3">
                  <c:v>432</c:v>
                </c:pt>
                <c:pt idx="4">
                  <c:v>-4380</c:v>
                </c:pt>
                <c:pt idx="5">
                  <c:v>-1137</c:v>
                </c:pt>
                <c:pt idx="6">
                  <c:v>2090</c:v>
                </c:pt>
                <c:pt idx="7">
                  <c:v>1986</c:v>
                </c:pt>
                <c:pt idx="8">
                  <c:v>4515</c:v>
                </c:pt>
                <c:pt idx="9">
                  <c:v>7338</c:v>
                </c:pt>
                <c:pt idx="10">
                  <c:v>12142</c:v>
                </c:pt>
                <c:pt idx="11">
                  <c:v>14268</c:v>
                </c:pt>
                <c:pt idx="12">
                  <c:v>10167</c:v>
                </c:pt>
                <c:pt idx="13">
                  <c:v>13594</c:v>
                </c:pt>
                <c:pt idx="14">
                  <c:v>971</c:v>
                </c:pt>
              </c:numCache>
            </c:numRef>
          </c:val>
          <c:extLst>
            <c:ext xmlns:c16="http://schemas.microsoft.com/office/drawing/2014/chart" uri="{C3380CC4-5D6E-409C-BE32-E72D297353CC}">
              <c16:uniqueId val="{00000007-BA3E-4CD4-8144-37D760A08815}"/>
            </c:ext>
          </c:extLst>
        </c:ser>
        <c:ser>
          <c:idx val="8"/>
          <c:order val="8"/>
          <c:tx>
            <c:strRef>
              <c:f>'III.5.14.Trasp. netos'!$J$4</c:f>
              <c:strCache>
                <c:ptCount val="1"/>
                <c:pt idx="0">
                  <c:v>Romana</c:v>
                </c:pt>
              </c:strCache>
            </c:strRef>
          </c:tx>
          <c:invertIfNegative val="0"/>
          <c:cat>
            <c:strRef>
              <c:f>'III.5.14.Trasp. netos'!$A$5:$A$19</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Ene.2019</c:v>
                </c:pt>
              </c:strCache>
            </c:strRef>
          </c:cat>
          <c:val>
            <c:numRef>
              <c:f>'III.5.14.Trasp. netos'!$J$5:$J$19</c:f>
              <c:numCache>
                <c:formatCode>#,##0_);[Red]\(#,##0\)</c:formatCode>
                <c:ptCount val="15"/>
                <c:pt idx="0">
                  <c:v>-5</c:v>
                </c:pt>
                <c:pt idx="1">
                  <c:v>14</c:v>
                </c:pt>
                <c:pt idx="2">
                  <c:v>0</c:v>
                </c:pt>
                <c:pt idx="3">
                  <c:v>-16</c:v>
                </c:pt>
                <c:pt idx="4">
                  <c:v>-56</c:v>
                </c:pt>
                <c:pt idx="5">
                  <c:v>-20</c:v>
                </c:pt>
                <c:pt idx="6">
                  <c:v>-15</c:v>
                </c:pt>
                <c:pt idx="7">
                  <c:v>-28</c:v>
                </c:pt>
                <c:pt idx="8">
                  <c:v>-26</c:v>
                </c:pt>
                <c:pt idx="9">
                  <c:v>661</c:v>
                </c:pt>
                <c:pt idx="10">
                  <c:v>850</c:v>
                </c:pt>
                <c:pt idx="11">
                  <c:v>310</c:v>
                </c:pt>
                <c:pt idx="12">
                  <c:v>796</c:v>
                </c:pt>
                <c:pt idx="13">
                  <c:v>470</c:v>
                </c:pt>
                <c:pt idx="14">
                  <c:v>16</c:v>
                </c:pt>
              </c:numCache>
            </c:numRef>
          </c:val>
          <c:extLst>
            <c:ext xmlns:c16="http://schemas.microsoft.com/office/drawing/2014/chart" uri="{C3380CC4-5D6E-409C-BE32-E72D297353CC}">
              <c16:uniqueId val="{00000008-BA3E-4CD4-8144-37D760A08815}"/>
            </c:ext>
          </c:extLst>
        </c:ser>
        <c:ser>
          <c:idx val="9"/>
          <c:order val="9"/>
          <c:tx>
            <c:strRef>
              <c:f>'III.5.14.Trasp. netos'!$K$4</c:f>
              <c:strCache>
                <c:ptCount val="1"/>
                <c:pt idx="0">
                  <c:v>Scotia Crecer</c:v>
                </c:pt>
              </c:strCache>
            </c:strRef>
          </c:tx>
          <c:invertIfNegative val="0"/>
          <c:cat>
            <c:strRef>
              <c:f>'III.5.14.Trasp. netos'!$A$5:$A$19</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Ene.2019</c:v>
                </c:pt>
              </c:strCache>
            </c:strRef>
          </c:cat>
          <c:val>
            <c:numRef>
              <c:f>'III.5.14.Trasp. netos'!$K$5:$K$19</c:f>
              <c:numCache>
                <c:formatCode>#,##0_);[Red]\(#,##0\)</c:formatCode>
                <c:ptCount val="15"/>
                <c:pt idx="0">
                  <c:v>-65</c:v>
                </c:pt>
                <c:pt idx="1">
                  <c:v>-136</c:v>
                </c:pt>
                <c:pt idx="2">
                  <c:v>-261</c:v>
                </c:pt>
                <c:pt idx="3">
                  <c:v>-231</c:v>
                </c:pt>
                <c:pt idx="4">
                  <c:v>-9243</c:v>
                </c:pt>
                <c:pt idx="5">
                  <c:v>-2753</c:v>
                </c:pt>
                <c:pt idx="6">
                  <c:v>-1867</c:v>
                </c:pt>
                <c:pt idx="7">
                  <c:v>-2359</c:v>
                </c:pt>
                <c:pt idx="8">
                  <c:v>-3839</c:v>
                </c:pt>
                <c:pt idx="9">
                  <c:v>-6830</c:v>
                </c:pt>
                <c:pt idx="10">
                  <c:v>-8701</c:v>
                </c:pt>
                <c:pt idx="11">
                  <c:v>-15432</c:v>
                </c:pt>
                <c:pt idx="12">
                  <c:v>-21288</c:v>
                </c:pt>
                <c:pt idx="13">
                  <c:v>-16631</c:v>
                </c:pt>
                <c:pt idx="14">
                  <c:v>-1111</c:v>
                </c:pt>
              </c:numCache>
            </c:numRef>
          </c:val>
          <c:extLst>
            <c:ext xmlns:c16="http://schemas.microsoft.com/office/drawing/2014/chart" uri="{C3380CC4-5D6E-409C-BE32-E72D297353CC}">
              <c16:uniqueId val="{00000009-BA3E-4CD4-8144-37D760A08815}"/>
            </c:ext>
          </c:extLst>
        </c:ser>
        <c:ser>
          <c:idx val="10"/>
          <c:order val="10"/>
          <c:tx>
            <c:strRef>
              <c:f>'III.5.14.Trasp. netos'!$L$4</c:f>
              <c:strCache>
                <c:ptCount val="1"/>
                <c:pt idx="0">
                  <c:v>Siembra</c:v>
                </c:pt>
              </c:strCache>
            </c:strRef>
          </c:tx>
          <c:invertIfNegative val="0"/>
          <c:cat>
            <c:strRef>
              <c:f>'III.5.14.Trasp. netos'!$A$5:$A$19</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Ene.2019</c:v>
                </c:pt>
              </c:strCache>
            </c:strRef>
          </c:cat>
          <c:val>
            <c:numRef>
              <c:f>'III.5.14.Trasp. netos'!$L$5:$L$19</c:f>
              <c:numCache>
                <c:formatCode>#,##0_);[Red]\(#,##0\)</c:formatCode>
                <c:ptCount val="15"/>
                <c:pt idx="0">
                  <c:v>-174</c:v>
                </c:pt>
                <c:pt idx="1">
                  <c:v>-178</c:v>
                </c:pt>
                <c:pt idx="2">
                  <c:v>221</c:v>
                </c:pt>
                <c:pt idx="3">
                  <c:v>-48</c:v>
                </c:pt>
                <c:pt idx="4">
                  <c:v>-4163</c:v>
                </c:pt>
                <c:pt idx="5">
                  <c:v>-1627</c:v>
                </c:pt>
                <c:pt idx="6">
                  <c:v>-1090</c:v>
                </c:pt>
                <c:pt idx="7">
                  <c:v>-1438</c:v>
                </c:pt>
                <c:pt idx="8">
                  <c:v>-2232</c:v>
                </c:pt>
                <c:pt idx="9">
                  <c:v>-3337</c:v>
                </c:pt>
                <c:pt idx="10">
                  <c:v>-4673</c:v>
                </c:pt>
                <c:pt idx="11">
                  <c:v>-5670</c:v>
                </c:pt>
                <c:pt idx="12">
                  <c:v>-6496</c:v>
                </c:pt>
                <c:pt idx="13">
                  <c:v>-8894</c:v>
                </c:pt>
                <c:pt idx="14">
                  <c:v>-654</c:v>
                </c:pt>
              </c:numCache>
            </c:numRef>
          </c:val>
          <c:extLst>
            <c:ext xmlns:c16="http://schemas.microsoft.com/office/drawing/2014/chart" uri="{C3380CC4-5D6E-409C-BE32-E72D297353CC}">
              <c16:uniqueId val="{00000000-BC72-4109-A88B-208A2CAACC0D}"/>
            </c:ext>
          </c:extLst>
        </c:ser>
        <c:dLbls>
          <c:showLegendKey val="0"/>
          <c:showVal val="0"/>
          <c:showCatName val="0"/>
          <c:showSerName val="0"/>
          <c:showPercent val="0"/>
          <c:showBubbleSize val="0"/>
        </c:dLbls>
        <c:gapWidth val="42"/>
        <c:shape val="cylinder"/>
        <c:axId val="408894320"/>
        <c:axId val="408895104"/>
        <c:axId val="0"/>
      </c:bar3DChart>
      <c:catAx>
        <c:axId val="408894320"/>
        <c:scaling>
          <c:orientation val="minMax"/>
        </c:scaling>
        <c:delete val="0"/>
        <c:axPos val="b"/>
        <c:numFmt formatCode="General" sourceLinked="1"/>
        <c:majorTickMark val="none"/>
        <c:minorTickMark val="none"/>
        <c:tickLblPos val="low"/>
        <c:txPr>
          <a:bodyPr rot="-2700000" vert="horz"/>
          <a:lstStyle/>
          <a:p>
            <a:pPr>
              <a:defRPr lang="en-US" sz="1400"/>
            </a:pPr>
            <a:endParaRPr lang="en-US"/>
          </a:p>
        </c:txPr>
        <c:crossAx val="408895104"/>
        <c:crosses val="autoZero"/>
        <c:auto val="1"/>
        <c:lblAlgn val="ctr"/>
        <c:lblOffset val="100"/>
        <c:noMultiLvlLbl val="0"/>
      </c:catAx>
      <c:valAx>
        <c:axId val="408895104"/>
        <c:scaling>
          <c:orientation val="minMax"/>
        </c:scaling>
        <c:delete val="1"/>
        <c:axPos val="l"/>
        <c:numFmt formatCode="#,##0_);[Red]\(#,##0\)" sourceLinked="1"/>
        <c:majorTickMark val="out"/>
        <c:minorTickMark val="none"/>
        <c:tickLblPos val="nextTo"/>
        <c:crossAx val="408894320"/>
        <c:crosses val="autoZero"/>
        <c:crossBetween val="between"/>
      </c:valAx>
      <c:spPr>
        <a:noFill/>
        <a:ln w="25400">
          <a:noFill/>
        </a:ln>
      </c:spPr>
    </c:plotArea>
    <c:legend>
      <c:legendPos val="b"/>
      <c:layout>
        <c:manualLayout>
          <c:xMode val="edge"/>
          <c:yMode val="edge"/>
          <c:x val="5.6248150799331903E-2"/>
          <c:y val="8.9298979644372806E-2"/>
          <c:w val="0.88314000464801612"/>
          <c:h val="7.5035237462550086E-2"/>
        </c:manualLayout>
      </c:layout>
      <c:overlay val="0"/>
      <c:txPr>
        <a:bodyPr/>
        <a:lstStyle/>
        <a:p>
          <a:pPr>
            <a:defRPr lang="en-US" sz="1600"/>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userShapes r:id="rId1"/>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a:defRPr lang="en-US" sz="1600"/>
            </a:pPr>
            <a:r>
              <a:rPr lang="en-US" sz="1600"/>
              <a:t>Traspasos Netos en Entidades de Reparto</a:t>
            </a:r>
          </a:p>
        </c:rich>
      </c:tx>
      <c:layout>
        <c:manualLayout>
          <c:xMode val="edge"/>
          <c:yMode val="edge"/>
          <c:x val="0.37041375150935424"/>
          <c:y val="3.1748126027091622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0.11675946711991692"/>
          <c:y val="0.22303176140245445"/>
          <c:w val="0.87786300370310411"/>
          <c:h val="0.56899790141939133"/>
        </c:manualLayout>
      </c:layout>
      <c:bar3DChart>
        <c:barDir val="col"/>
        <c:grouping val="stacked"/>
        <c:varyColors val="0"/>
        <c:ser>
          <c:idx val="0"/>
          <c:order val="0"/>
          <c:tx>
            <c:strRef>
              <c:f>'III.5.14.Trasp. netos'!$N$4</c:f>
              <c:strCache>
                <c:ptCount val="1"/>
                <c:pt idx="0">
                  <c:v>FPBC</c:v>
                </c:pt>
              </c:strCache>
            </c:strRef>
          </c:tx>
          <c:invertIfNegative val="0"/>
          <c:cat>
            <c:strRef>
              <c:f>'III.5.14.Trasp. netos'!$A$5:$A$19</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Ene.2019</c:v>
                </c:pt>
              </c:strCache>
            </c:strRef>
          </c:cat>
          <c:val>
            <c:numRef>
              <c:f>'III.5.14.Trasp. netos'!$N$5:$N$19</c:f>
              <c:numCache>
                <c:formatCode>#,##0_);[Red]\(#,##0\)</c:formatCode>
                <c:ptCount val="15"/>
                <c:pt idx="0">
                  <c:v>0</c:v>
                </c:pt>
                <c:pt idx="1">
                  <c:v>-259</c:v>
                </c:pt>
                <c:pt idx="2">
                  <c:v>-25</c:v>
                </c:pt>
                <c:pt idx="3">
                  <c:v>-7</c:v>
                </c:pt>
                <c:pt idx="4">
                  <c:v>-7</c:v>
                </c:pt>
                <c:pt idx="5">
                  <c:v>-5</c:v>
                </c:pt>
                <c:pt idx="6">
                  <c:v>-23</c:v>
                </c:pt>
                <c:pt idx="7">
                  <c:v>-3</c:v>
                </c:pt>
                <c:pt idx="8">
                  <c:v>-7</c:v>
                </c:pt>
                <c:pt idx="9">
                  <c:v>-5</c:v>
                </c:pt>
                <c:pt idx="10">
                  <c:v>-2</c:v>
                </c:pt>
                <c:pt idx="11">
                  <c:v>-96</c:v>
                </c:pt>
                <c:pt idx="12">
                  <c:v>-4</c:v>
                </c:pt>
                <c:pt idx="13">
                  <c:v>-50</c:v>
                </c:pt>
                <c:pt idx="14">
                  <c:v>0</c:v>
                </c:pt>
              </c:numCache>
            </c:numRef>
          </c:val>
          <c:extLst>
            <c:ext xmlns:c16="http://schemas.microsoft.com/office/drawing/2014/chart" uri="{C3380CC4-5D6E-409C-BE32-E72D297353CC}">
              <c16:uniqueId val="{00000000-9199-443D-BC57-D1B521E51D77}"/>
            </c:ext>
          </c:extLst>
        </c:ser>
        <c:ser>
          <c:idx val="1"/>
          <c:order val="1"/>
          <c:tx>
            <c:strRef>
              <c:f>'III.5.14.Trasp. netos'!$O$4</c:f>
              <c:strCache>
                <c:ptCount val="1"/>
                <c:pt idx="0">
                  <c:v>Bco Reservas</c:v>
                </c:pt>
              </c:strCache>
            </c:strRef>
          </c:tx>
          <c:invertIfNegative val="0"/>
          <c:cat>
            <c:strRef>
              <c:f>'III.5.14.Trasp. netos'!$A$5:$A$19</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Ene.2019</c:v>
                </c:pt>
              </c:strCache>
            </c:strRef>
          </c:cat>
          <c:val>
            <c:numRef>
              <c:f>'III.5.14.Trasp. netos'!$O$5:$O$19</c:f>
              <c:numCache>
                <c:formatCode>#,##0_);[Red]\(#,##0\)</c:formatCode>
                <c:ptCount val="15"/>
                <c:pt idx="0">
                  <c:v>0</c:v>
                </c:pt>
                <c:pt idx="1">
                  <c:v>-719</c:v>
                </c:pt>
                <c:pt idx="2">
                  <c:v>-77</c:v>
                </c:pt>
                <c:pt idx="3">
                  <c:v>-59</c:v>
                </c:pt>
                <c:pt idx="4">
                  <c:v>-64</c:v>
                </c:pt>
                <c:pt idx="5">
                  <c:v>-42</c:v>
                </c:pt>
                <c:pt idx="6">
                  <c:v>-41</c:v>
                </c:pt>
                <c:pt idx="7">
                  <c:v>497</c:v>
                </c:pt>
                <c:pt idx="8">
                  <c:v>-32</c:v>
                </c:pt>
                <c:pt idx="9">
                  <c:v>-32</c:v>
                </c:pt>
                <c:pt idx="10">
                  <c:v>-26</c:v>
                </c:pt>
                <c:pt idx="11">
                  <c:v>-7</c:v>
                </c:pt>
                <c:pt idx="12">
                  <c:v>-11</c:v>
                </c:pt>
                <c:pt idx="13">
                  <c:v>-5</c:v>
                </c:pt>
                <c:pt idx="14">
                  <c:v>-2</c:v>
                </c:pt>
              </c:numCache>
            </c:numRef>
          </c:val>
          <c:extLst>
            <c:ext xmlns:c16="http://schemas.microsoft.com/office/drawing/2014/chart" uri="{C3380CC4-5D6E-409C-BE32-E72D297353CC}">
              <c16:uniqueId val="{00000001-9199-443D-BC57-D1B521E51D77}"/>
            </c:ext>
          </c:extLst>
        </c:ser>
        <c:ser>
          <c:idx val="2"/>
          <c:order val="2"/>
          <c:tx>
            <c:strRef>
              <c:f>'III.5.14.Trasp. netos'!$P$4</c:f>
              <c:strCache>
                <c:ptCount val="1"/>
                <c:pt idx="0">
                  <c:v>INABIMA</c:v>
                </c:pt>
              </c:strCache>
            </c:strRef>
          </c:tx>
          <c:invertIfNegative val="0"/>
          <c:cat>
            <c:strRef>
              <c:f>'III.5.14.Trasp. netos'!$A$5:$A$19</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Ene.2019</c:v>
                </c:pt>
              </c:strCache>
            </c:strRef>
          </c:cat>
          <c:val>
            <c:numRef>
              <c:f>'III.5.14.Trasp. netos'!$P$5:$P$19</c:f>
              <c:numCache>
                <c:formatCode>#,##0_);[Red]\(#,##0\)</c:formatCode>
                <c:ptCount val="15"/>
                <c:pt idx="0">
                  <c:v>0</c:v>
                </c:pt>
                <c:pt idx="1">
                  <c:v>0</c:v>
                </c:pt>
                <c:pt idx="2">
                  <c:v>0</c:v>
                </c:pt>
                <c:pt idx="3">
                  <c:v>0</c:v>
                </c:pt>
                <c:pt idx="4">
                  <c:v>21139</c:v>
                </c:pt>
                <c:pt idx="5">
                  <c:v>3310</c:v>
                </c:pt>
                <c:pt idx="6">
                  <c:v>1778</c:v>
                </c:pt>
                <c:pt idx="7">
                  <c:v>2945</c:v>
                </c:pt>
                <c:pt idx="8">
                  <c:v>2249</c:v>
                </c:pt>
                <c:pt idx="9">
                  <c:v>7035</c:v>
                </c:pt>
                <c:pt idx="10">
                  <c:v>5549</c:v>
                </c:pt>
                <c:pt idx="11">
                  <c:v>2156</c:v>
                </c:pt>
                <c:pt idx="12">
                  <c:v>5455</c:v>
                </c:pt>
                <c:pt idx="13">
                  <c:v>1738</c:v>
                </c:pt>
                <c:pt idx="14">
                  <c:v>0</c:v>
                </c:pt>
              </c:numCache>
            </c:numRef>
          </c:val>
          <c:extLst>
            <c:ext xmlns:c16="http://schemas.microsoft.com/office/drawing/2014/chart" uri="{C3380CC4-5D6E-409C-BE32-E72D297353CC}">
              <c16:uniqueId val="{00000002-9199-443D-BC57-D1B521E51D77}"/>
            </c:ext>
          </c:extLst>
        </c:ser>
        <c:ser>
          <c:idx val="3"/>
          <c:order val="3"/>
          <c:tx>
            <c:strRef>
              <c:f>'III.5.14.Trasp. netos'!$Q$4</c:f>
              <c:strCache>
                <c:ptCount val="1"/>
                <c:pt idx="0">
                  <c:v>Ministerio de Hacienda</c:v>
                </c:pt>
              </c:strCache>
            </c:strRef>
          </c:tx>
          <c:invertIfNegative val="0"/>
          <c:cat>
            <c:strRef>
              <c:f>'III.5.14.Trasp. netos'!$A$5:$A$19</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Ene.2019</c:v>
                </c:pt>
              </c:strCache>
            </c:strRef>
          </c:cat>
          <c:val>
            <c:numRef>
              <c:f>'III.5.14.Trasp. netos'!$Q$5:$Q$19</c:f>
              <c:numCache>
                <c:formatCode>#,##0_);[Red]\(#,##0\)</c:formatCode>
                <c:ptCount val="15"/>
                <c:pt idx="0">
                  <c:v>0</c:v>
                </c:pt>
                <c:pt idx="1">
                  <c:v>20</c:v>
                </c:pt>
                <c:pt idx="2">
                  <c:v>0</c:v>
                </c:pt>
                <c:pt idx="3">
                  <c:v>0</c:v>
                </c:pt>
                <c:pt idx="4">
                  <c:v>2582</c:v>
                </c:pt>
                <c:pt idx="5">
                  <c:v>4114</c:v>
                </c:pt>
                <c:pt idx="6">
                  <c:v>199</c:v>
                </c:pt>
                <c:pt idx="7">
                  <c:v>17</c:v>
                </c:pt>
                <c:pt idx="8">
                  <c:v>1532</c:v>
                </c:pt>
                <c:pt idx="9">
                  <c:v>455</c:v>
                </c:pt>
                <c:pt idx="10">
                  <c:v>336</c:v>
                </c:pt>
                <c:pt idx="11">
                  <c:v>725</c:v>
                </c:pt>
                <c:pt idx="12">
                  <c:v>768</c:v>
                </c:pt>
                <c:pt idx="13">
                  <c:v>60</c:v>
                </c:pt>
                <c:pt idx="14">
                  <c:v>37</c:v>
                </c:pt>
              </c:numCache>
            </c:numRef>
          </c:val>
          <c:extLst>
            <c:ext xmlns:c16="http://schemas.microsoft.com/office/drawing/2014/chart" uri="{C3380CC4-5D6E-409C-BE32-E72D297353CC}">
              <c16:uniqueId val="{00000003-9199-443D-BC57-D1B521E51D77}"/>
            </c:ext>
          </c:extLst>
        </c:ser>
        <c:dLbls>
          <c:showLegendKey val="0"/>
          <c:showVal val="0"/>
          <c:showCatName val="0"/>
          <c:showSerName val="0"/>
          <c:showPercent val="0"/>
          <c:showBubbleSize val="0"/>
        </c:dLbls>
        <c:gapWidth val="41"/>
        <c:shape val="cylinder"/>
        <c:axId val="408895888"/>
        <c:axId val="408896280"/>
        <c:axId val="0"/>
      </c:bar3DChart>
      <c:catAx>
        <c:axId val="408895888"/>
        <c:scaling>
          <c:orientation val="minMax"/>
        </c:scaling>
        <c:delete val="0"/>
        <c:axPos val="b"/>
        <c:numFmt formatCode="General" sourceLinked="1"/>
        <c:majorTickMark val="none"/>
        <c:minorTickMark val="none"/>
        <c:tickLblPos val="low"/>
        <c:txPr>
          <a:bodyPr rot="-2700000" vert="horz"/>
          <a:lstStyle/>
          <a:p>
            <a:pPr>
              <a:defRPr lang="en-US" sz="1400"/>
            </a:pPr>
            <a:endParaRPr lang="en-US"/>
          </a:p>
        </c:txPr>
        <c:crossAx val="408896280"/>
        <c:crosses val="autoZero"/>
        <c:auto val="1"/>
        <c:lblAlgn val="ctr"/>
        <c:lblOffset val="100"/>
        <c:noMultiLvlLbl val="0"/>
      </c:catAx>
      <c:valAx>
        <c:axId val="408896280"/>
        <c:scaling>
          <c:orientation val="minMax"/>
        </c:scaling>
        <c:delete val="1"/>
        <c:axPos val="l"/>
        <c:numFmt formatCode="#,##0_);[Red]\(#,##0\)" sourceLinked="1"/>
        <c:majorTickMark val="out"/>
        <c:minorTickMark val="none"/>
        <c:tickLblPos val="nextTo"/>
        <c:crossAx val="408895888"/>
        <c:crosses val="autoZero"/>
        <c:crossBetween val="between"/>
      </c:valAx>
      <c:spPr>
        <a:noFill/>
        <a:ln w="25400">
          <a:noFill/>
        </a:ln>
      </c:spPr>
    </c:plotArea>
    <c:legend>
      <c:legendPos val="b"/>
      <c:layout>
        <c:manualLayout>
          <c:xMode val="edge"/>
          <c:yMode val="edge"/>
          <c:x val="1.1823013503644939E-2"/>
          <c:y val="6.8045620470700022E-2"/>
          <c:w val="0.96418189698136336"/>
          <c:h val="4.8055497260478107E-2"/>
        </c:manualLayout>
      </c:layout>
      <c:overlay val="0"/>
      <c:txPr>
        <a:bodyPr/>
        <a:lstStyle/>
        <a:p>
          <a:pPr>
            <a:defRPr lang="en-US" sz="1600"/>
          </a:pPr>
          <a:endParaRPr lang="en-US"/>
        </a:p>
      </c:txPr>
    </c:legend>
    <c:plotVisOnly val="1"/>
    <c:dispBlanksAs val="gap"/>
    <c:showDLblsOverMax val="0"/>
  </c:chart>
  <c:spPr>
    <a:ln>
      <a:noFill/>
    </a:ln>
  </c:spPr>
  <c:txPr>
    <a:bodyPr/>
    <a:lstStyle/>
    <a:p>
      <a:pPr>
        <a:defRPr sz="900"/>
      </a:pPr>
      <a:endParaRPr lang="en-US"/>
    </a:p>
  </c:txPr>
  <c:printSettings>
    <c:headerFooter/>
    <c:pageMargins b="0.75000000000001465" l="0.70000000000000062" r="0.70000000000000062" t="0.75000000000001465" header="0.30000000000000032" footer="0.30000000000000032"/>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000"/>
            </a:pPr>
            <a:r>
              <a:rPr lang="es-DO" sz="2000"/>
              <a:t>Seguro de Riesgos Laborales</a:t>
            </a:r>
          </a:p>
          <a:p>
            <a:pPr>
              <a:defRPr sz="2000"/>
            </a:pPr>
            <a:r>
              <a:rPr lang="es-DO" sz="2000"/>
              <a:t>Comparativo Afiliación al SRL en Relación a la Población Ocupada en el Sector Formal </a:t>
            </a:r>
          </a:p>
        </c:rich>
      </c:tx>
      <c:layout>
        <c:manualLayout>
          <c:xMode val="edge"/>
          <c:yMode val="edge"/>
          <c:x val="0.26743466431890023"/>
          <c:y val="2.4055581287633163E-2"/>
        </c:manualLayout>
      </c:layout>
      <c:overlay val="1"/>
    </c:title>
    <c:autoTitleDeleted val="0"/>
    <c:plotArea>
      <c:layout>
        <c:manualLayout>
          <c:layoutTarget val="inner"/>
          <c:xMode val="edge"/>
          <c:yMode val="edge"/>
          <c:x val="5.3737811803417357E-2"/>
          <c:y val="0.18517229586241335"/>
          <c:w val="0.8850960434806181"/>
          <c:h val="0.67671722840443216"/>
        </c:manualLayout>
      </c:layout>
      <c:barChart>
        <c:barDir val="col"/>
        <c:grouping val="clustered"/>
        <c:varyColors val="0"/>
        <c:ser>
          <c:idx val="0"/>
          <c:order val="0"/>
          <c:tx>
            <c:strRef>
              <c:f>'III.6.3.Afil. SRL'!$B$3</c:f>
              <c:strCache>
                <c:ptCount val="1"/>
                <c:pt idx="0">
                  <c:v>Ocupada Sector Formal</c:v>
                </c:pt>
              </c:strCache>
            </c:strRef>
          </c:tx>
          <c:spPr>
            <a:solidFill>
              <a:schemeClr val="accent3">
                <a:lumMod val="75000"/>
              </a:schemeClr>
            </a:solidFill>
          </c:spPr>
          <c:invertIfNegative val="0"/>
          <c:dLbls>
            <c:dLbl>
              <c:idx val="1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16F-458F-9092-1648E940BFE5}"/>
                </c:ext>
              </c:extLst>
            </c:dLbl>
            <c:spPr>
              <a:noFill/>
              <a:ln>
                <a:noFill/>
              </a:ln>
              <a:effectLst/>
            </c:spPr>
            <c:txPr>
              <a:bodyPr wrap="square" lIns="38100" tIns="19050" rIns="38100" bIns="19050" anchor="ctr">
                <a:spAutoFit/>
              </a:bodyPr>
              <a:lstStyle/>
              <a:p>
                <a:pPr>
                  <a:defRPr sz="2000"/>
                </a:pPr>
                <a:endParaRPr lang="en-US"/>
              </a:p>
            </c:txPr>
            <c:showLegendKey val="0"/>
            <c:showVal val="0"/>
            <c:showCatName val="0"/>
            <c:showSerName val="0"/>
            <c:showPercent val="0"/>
            <c:showBubbleSize val="0"/>
            <c:extLst>
              <c:ext xmlns:c15="http://schemas.microsoft.com/office/drawing/2012/chart" uri="{CE6537A1-D6FC-4f65-9D91-7224C49458BB}">
                <c15:showLeaderLines val="1"/>
              </c:ext>
            </c:extLst>
          </c:dLbls>
          <c:cat>
            <c:strRef>
              <c:f>'III.6.3.Afil. SRL'!$A$4:$A$15</c:f>
              <c:strCache>
                <c:ptCount val="12"/>
                <c:pt idx="0">
                  <c:v>Dic.2008</c:v>
                </c:pt>
                <c:pt idx="1">
                  <c:v>Dic.2009</c:v>
                </c:pt>
                <c:pt idx="2">
                  <c:v>Dic.2010</c:v>
                </c:pt>
                <c:pt idx="3">
                  <c:v>Dic.2011</c:v>
                </c:pt>
                <c:pt idx="4">
                  <c:v>Dic.2012</c:v>
                </c:pt>
                <c:pt idx="5">
                  <c:v>Dic.2013</c:v>
                </c:pt>
                <c:pt idx="6">
                  <c:v>Dic.2014</c:v>
                </c:pt>
                <c:pt idx="7">
                  <c:v>Dic.2015</c:v>
                </c:pt>
                <c:pt idx="8">
                  <c:v>Dic.2016</c:v>
                </c:pt>
                <c:pt idx="9">
                  <c:v>Dic.2017</c:v>
                </c:pt>
                <c:pt idx="10">
                  <c:v>Dic.2018</c:v>
                </c:pt>
                <c:pt idx="11">
                  <c:v>Ene.2019</c:v>
                </c:pt>
              </c:strCache>
            </c:strRef>
          </c:cat>
          <c:val>
            <c:numRef>
              <c:f>'III.6.3.Afil. SRL'!$B$4:$B$15</c:f>
              <c:numCache>
                <c:formatCode>#,##0_);[Red]\(#,##0\)</c:formatCode>
                <c:ptCount val="12"/>
                <c:pt idx="0">
                  <c:v>1566047</c:v>
                </c:pt>
                <c:pt idx="1">
                  <c:v>1560994</c:v>
                </c:pt>
                <c:pt idx="2">
                  <c:v>1631129</c:v>
                </c:pt>
                <c:pt idx="3">
                  <c:v>1686216</c:v>
                </c:pt>
                <c:pt idx="4">
                  <c:v>1716228</c:v>
                </c:pt>
                <c:pt idx="5">
                  <c:v>1769801</c:v>
                </c:pt>
                <c:pt idx="6">
                  <c:v>1853784.4208326009</c:v>
                </c:pt>
                <c:pt idx="7">
                  <c:v>1939410.7036625701</c:v>
                </c:pt>
                <c:pt idx="8">
                  <c:v>2012995.43601726</c:v>
                </c:pt>
                <c:pt idx="9">
                  <c:v>2050906.62490762</c:v>
                </c:pt>
                <c:pt idx="10">
                  <c:v>2202518</c:v>
                </c:pt>
                <c:pt idx="11">
                  <c:v>2202518</c:v>
                </c:pt>
              </c:numCache>
            </c:numRef>
          </c:val>
          <c:extLst>
            <c:ext xmlns:c16="http://schemas.microsoft.com/office/drawing/2014/chart" uri="{C3380CC4-5D6E-409C-BE32-E72D297353CC}">
              <c16:uniqueId val="{00000000-0950-4050-8E78-22EB6BF974EC}"/>
            </c:ext>
          </c:extLst>
        </c:ser>
        <c:ser>
          <c:idx val="1"/>
          <c:order val="1"/>
          <c:tx>
            <c:strRef>
              <c:f>'III.6.3.Afil. SRL'!$C$3</c:f>
              <c:strCache>
                <c:ptCount val="1"/>
                <c:pt idx="0">
                  <c:v>Afiliados  SRL</c:v>
                </c:pt>
              </c:strCache>
            </c:strRef>
          </c:tx>
          <c:spPr>
            <a:solidFill>
              <a:srgbClr val="0070C0"/>
            </a:solidFill>
          </c:spPr>
          <c:invertIfNegative val="0"/>
          <c:dLbls>
            <c:dLbl>
              <c:idx val="0"/>
              <c:layout>
                <c:manualLayout>
                  <c:x val="-1.0212504915368468E-3"/>
                  <c:y val="7.459384436813284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950-4050-8E78-22EB6BF974EC}"/>
                </c:ext>
              </c:extLst>
            </c:dLbl>
            <c:dLbl>
              <c:idx val="1"/>
              <c:layout>
                <c:manualLayout>
                  <c:x val="-2.387757001108192E-3"/>
                  <c:y val="-3.207967332647344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950-4050-8E78-22EB6BF974EC}"/>
                </c:ext>
              </c:extLst>
            </c:dLbl>
            <c:dLbl>
              <c:idx val="2"/>
              <c:layout>
                <c:manualLayout>
                  <c:x val="-1.9771719515233989E-3"/>
                  <c:y val="3.341549824700389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950-4050-8E78-22EB6BF974EC}"/>
                </c:ext>
              </c:extLst>
            </c:dLbl>
            <c:dLbl>
              <c:idx val="3"/>
              <c:layout>
                <c:manualLayout>
                  <c:x val="-1.6614422543482419E-3"/>
                  <c:y val="-4.6425407829335762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950-4050-8E78-22EB6BF974EC}"/>
                </c:ext>
              </c:extLst>
            </c:dLbl>
            <c:dLbl>
              <c:idx val="4"/>
              <c:layout>
                <c:manualLayout>
                  <c:x val="-1.3207707297558458E-3"/>
                  <c:y val="3.7133213021918409E-3"/>
                </c:manualLayout>
              </c:layout>
              <c:spPr/>
              <c:txPr>
                <a:bodyPr/>
                <a:lstStyle/>
                <a:p>
                  <a:pPr>
                    <a:defRPr sz="1800" b="0"/>
                  </a:pPr>
                  <a:endParaRPr lang="en-U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950-4050-8E78-22EB6BF974EC}"/>
                </c:ext>
              </c:extLst>
            </c:dLbl>
            <c:dLbl>
              <c:idx val="5"/>
              <c:layout>
                <c:manualLayout>
                  <c:x val="6.9313174660730499E-4"/>
                  <c:y val="4.3320687105659183E-3"/>
                </c:manualLayout>
              </c:layout>
              <c:spPr/>
              <c:txPr>
                <a:bodyPr/>
                <a:lstStyle/>
                <a:p>
                  <a:pPr>
                    <a:defRPr sz="1800" b="0"/>
                  </a:pPr>
                  <a:endParaRPr lang="en-U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950-4050-8E78-22EB6BF974EC}"/>
                </c:ext>
              </c:extLst>
            </c:dLbl>
            <c:dLbl>
              <c:idx val="6"/>
              <c:layout>
                <c:manualLayout>
                  <c:x val="1.6147786603837276E-3"/>
                  <c:y val="3.4350994117349237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950-4050-8E78-22EB6BF974EC}"/>
                </c:ext>
              </c:extLst>
            </c:dLbl>
            <c:dLbl>
              <c:idx val="7"/>
              <c:layout>
                <c:manualLayout>
                  <c:x val="-7.7860674243971717E-4"/>
                  <c:y val="6.7563612787478119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0950-4050-8E78-22EB6BF974EC}"/>
                </c:ext>
              </c:extLst>
            </c:dLbl>
            <c:dLbl>
              <c:idx val="8"/>
              <c:delete val="1"/>
              <c:extLst>
                <c:ext xmlns:c15="http://schemas.microsoft.com/office/drawing/2012/chart" uri="{CE6537A1-D6FC-4f65-9D91-7224C49458BB}"/>
                <c:ext xmlns:c16="http://schemas.microsoft.com/office/drawing/2014/chart" uri="{C3380CC4-5D6E-409C-BE32-E72D297353CC}">
                  <c16:uniqueId val="{00000001-EAA4-4C55-808F-AC29F0E4CFEF}"/>
                </c:ext>
              </c:extLst>
            </c:dLbl>
            <c:dLbl>
              <c:idx val="9"/>
              <c:layout>
                <c:manualLayout>
                  <c:x val="8.617345639560188E-2"/>
                  <c:y val="-1.9289149445700992E-2"/>
                </c:manualLayout>
              </c:layout>
              <c:tx>
                <c:rich>
                  <a:bodyPr/>
                  <a:lstStyle/>
                  <a:p>
                    <a:r>
                      <a:rPr lang="en-US"/>
                      <a:t>2,060</a:t>
                    </a:r>
                  </a:p>
                </c:rich>
              </c:tx>
              <c:dLblPos val="outEnd"/>
              <c:showLegendKey val="0"/>
              <c:showVal val="1"/>
              <c:showCatName val="0"/>
              <c:showSerName val="0"/>
              <c:showPercent val="0"/>
              <c:showBubbleSize val="0"/>
              <c:extLst>
                <c:ext xmlns:c15="http://schemas.microsoft.com/office/drawing/2012/chart" uri="{CE6537A1-D6FC-4f65-9D91-7224C49458BB}">
                  <c15:layout>
                    <c:manualLayout>
                      <c:w val="3.411706536650929E-2"/>
                      <c:h val="4.0185912746544247E-2"/>
                    </c:manualLayout>
                  </c15:layout>
                </c:ext>
                <c:ext xmlns:c16="http://schemas.microsoft.com/office/drawing/2014/chart" uri="{C3380CC4-5D6E-409C-BE32-E72D297353CC}">
                  <c16:uniqueId val="{00000000-EAA4-4C55-808F-AC29F0E4CFEF}"/>
                </c:ext>
              </c:extLst>
            </c:dLbl>
            <c:spPr>
              <a:noFill/>
              <a:ln>
                <a:noFill/>
              </a:ln>
              <a:effectLst/>
            </c:spPr>
            <c:txPr>
              <a:bodyPr/>
              <a:lstStyle/>
              <a:p>
                <a:pPr>
                  <a:defRPr sz="18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'III.6.3.Afil. SRL'!$A$4:$A$15</c:f>
              <c:strCache>
                <c:ptCount val="12"/>
                <c:pt idx="0">
                  <c:v>Dic.2008</c:v>
                </c:pt>
                <c:pt idx="1">
                  <c:v>Dic.2009</c:v>
                </c:pt>
                <c:pt idx="2">
                  <c:v>Dic.2010</c:v>
                </c:pt>
                <c:pt idx="3">
                  <c:v>Dic.2011</c:v>
                </c:pt>
                <c:pt idx="4">
                  <c:v>Dic.2012</c:v>
                </c:pt>
                <c:pt idx="5">
                  <c:v>Dic.2013</c:v>
                </c:pt>
                <c:pt idx="6">
                  <c:v>Dic.2014</c:v>
                </c:pt>
                <c:pt idx="7">
                  <c:v>Dic.2015</c:v>
                </c:pt>
                <c:pt idx="8">
                  <c:v>Dic.2016</c:v>
                </c:pt>
                <c:pt idx="9">
                  <c:v>Dic.2017</c:v>
                </c:pt>
                <c:pt idx="10">
                  <c:v>Dic.2018</c:v>
                </c:pt>
                <c:pt idx="11">
                  <c:v>Ene.2019</c:v>
                </c:pt>
              </c:strCache>
            </c:strRef>
          </c:cat>
          <c:val>
            <c:numRef>
              <c:f>'III.6.3.Afil. SRL'!$C$4:$C$15</c:f>
              <c:numCache>
                <c:formatCode>#,##0_);[Red]\(#,##0\)</c:formatCode>
                <c:ptCount val="12"/>
                <c:pt idx="0">
                  <c:v>1188229</c:v>
                </c:pt>
                <c:pt idx="1">
                  <c:v>1227725</c:v>
                </c:pt>
                <c:pt idx="2">
                  <c:v>1299087</c:v>
                </c:pt>
                <c:pt idx="3">
                  <c:v>1367790</c:v>
                </c:pt>
                <c:pt idx="4">
                  <c:v>1430273</c:v>
                </c:pt>
                <c:pt idx="5">
                  <c:v>1530322</c:v>
                </c:pt>
                <c:pt idx="6">
                  <c:v>1651202</c:v>
                </c:pt>
                <c:pt idx="7">
                  <c:v>1759458</c:v>
                </c:pt>
                <c:pt idx="8">
                  <c:v>1888238</c:v>
                </c:pt>
                <c:pt idx="9">
                  <c:v>2038807</c:v>
                </c:pt>
                <c:pt idx="10">
                  <c:v>2173990</c:v>
                </c:pt>
                <c:pt idx="11">
                  <c:v>2188548</c:v>
                </c:pt>
              </c:numCache>
            </c:numRef>
          </c:val>
          <c:extLst>
            <c:ext xmlns:c16="http://schemas.microsoft.com/office/drawing/2014/chart" uri="{C3380CC4-5D6E-409C-BE32-E72D297353CC}">
              <c16:uniqueId val="{00000009-0950-4050-8E78-22EB6BF974EC}"/>
            </c:ext>
          </c:extLst>
        </c:ser>
        <c:dLbls>
          <c:showLegendKey val="0"/>
          <c:showVal val="0"/>
          <c:showCatName val="0"/>
          <c:showSerName val="0"/>
          <c:showPercent val="0"/>
          <c:showBubbleSize val="0"/>
        </c:dLbls>
        <c:gapWidth val="65"/>
        <c:axId val="408897064"/>
        <c:axId val="408897456"/>
      </c:barChart>
      <c:lineChart>
        <c:grouping val="standard"/>
        <c:varyColors val="0"/>
        <c:ser>
          <c:idx val="2"/>
          <c:order val="2"/>
          <c:tx>
            <c:strRef>
              <c:f>'III.6.3.Afil. SRL'!$E$3</c:f>
              <c:strCache>
                <c:ptCount val="1"/>
                <c:pt idx="0">
                  <c:v>%  Afil./Ocup.</c:v>
                </c:pt>
              </c:strCache>
            </c:strRef>
          </c:tx>
          <c:spPr>
            <a:ln w="19050">
              <a:solidFill>
                <a:srgbClr val="C00000"/>
              </a:solidFill>
              <a:prstDash val="solid"/>
            </a:ln>
          </c:spPr>
          <c:marker>
            <c:symbol val="circle"/>
            <c:size val="5"/>
          </c:marker>
          <c:dLbls>
            <c:dLbl>
              <c:idx val="0"/>
              <c:layout>
                <c:manualLayout>
                  <c:x val="-7.8600213866419147E-3"/>
                  <c:y val="-2.684568742993980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9F12-4C77-8724-29161164B7E1}"/>
                </c:ext>
              </c:extLst>
            </c:dLbl>
            <c:dLbl>
              <c:idx val="1"/>
              <c:layout>
                <c:manualLayout>
                  <c:x val="-9.317940614472775E-3"/>
                  <c:y val="-3.2159697293913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F12-4C77-8724-29161164B7E1}"/>
                </c:ext>
              </c:extLst>
            </c:dLbl>
            <c:dLbl>
              <c:idx val="2"/>
              <c:layout>
                <c:manualLayout>
                  <c:x val="-1.0046900228388266E-2"/>
                  <c:y val="-2.551718496394637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F12-4C77-8724-29161164B7E1}"/>
                </c:ext>
              </c:extLst>
            </c:dLbl>
            <c:dLbl>
              <c:idx val="3"/>
              <c:layout>
                <c:manualLayout>
                  <c:x val="-3.4862637031492778E-3"/>
                  <c:y val="-2.551718496394632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F12-4C77-8724-29161164B7E1}"/>
                </c:ext>
              </c:extLst>
            </c:dLbl>
            <c:dLbl>
              <c:idx val="4"/>
              <c:layout>
                <c:manualLayout>
                  <c:x val="-6.4747111282285347E-3"/>
                  <c:y val="-3.348819975990722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AA4-4C55-808F-AC29F0E4CFEF}"/>
                </c:ext>
              </c:extLst>
            </c:dLbl>
            <c:dLbl>
              <c:idx val="5"/>
              <c:layout>
                <c:manualLayout>
                  <c:x val="-2.6741912135685212E-3"/>
                  <c:y val="-2.418868249795285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AA4-4C55-808F-AC29F0E4CFEF}"/>
                </c:ext>
              </c:extLst>
            </c:dLbl>
            <c:dLbl>
              <c:idx val="6"/>
              <c:layout>
                <c:manualLayout>
                  <c:x val="-2.8984496999225416E-2"/>
                  <c:y val="-2.282370422354124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F12-4C77-8724-29161164B7E1}"/>
                </c:ext>
              </c:extLst>
            </c:dLbl>
            <c:dLbl>
              <c:idx val="7"/>
              <c:layout>
                <c:manualLayout>
                  <c:x val="8.8749398034334572E-4"/>
                  <c:y val="-2.684568742993985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F12-4C77-8724-29161164B7E1}"/>
                </c:ext>
              </c:extLst>
            </c:dLbl>
            <c:dLbl>
              <c:idx val="8"/>
              <c:layout>
                <c:manualLayout>
                  <c:x val="-4.2152233170647153E-3"/>
                  <c:y val="-4.278771702186150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F12-4C77-8724-29161164B7E1}"/>
                </c:ext>
              </c:extLst>
            </c:dLbl>
            <c:dLbl>
              <c:idx val="9"/>
              <c:layout>
                <c:manualLayout>
                  <c:x val="-1.6294388531887465E-2"/>
                  <c:y val="1.168088408387095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AA4-4C55-808F-AC29F0E4CFEF}"/>
                </c:ext>
              </c:extLst>
            </c:dLbl>
            <c:spPr>
              <a:noFill/>
              <a:ln>
                <a:noFill/>
              </a:ln>
              <a:effectLst/>
            </c:spPr>
            <c:txPr>
              <a:bodyPr wrap="square" lIns="38100" tIns="19050" rIns="38100" bIns="19050" anchor="ctr">
                <a:spAutoFit/>
              </a:bodyPr>
              <a:lstStyle/>
              <a:p>
                <a:pPr>
                  <a:defRPr sz="2000"/>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'III.6.3.Afil. SRL'!$A$4:$A$15</c:f>
              <c:strCache>
                <c:ptCount val="12"/>
                <c:pt idx="0">
                  <c:v>Dic.2008</c:v>
                </c:pt>
                <c:pt idx="1">
                  <c:v>Dic.2009</c:v>
                </c:pt>
                <c:pt idx="2">
                  <c:v>Dic.2010</c:v>
                </c:pt>
                <c:pt idx="3">
                  <c:v>Dic.2011</c:v>
                </c:pt>
                <c:pt idx="4">
                  <c:v>Dic.2012</c:v>
                </c:pt>
                <c:pt idx="5">
                  <c:v>Dic.2013</c:v>
                </c:pt>
                <c:pt idx="6">
                  <c:v>Dic.2014</c:v>
                </c:pt>
                <c:pt idx="7">
                  <c:v>Dic.2015</c:v>
                </c:pt>
                <c:pt idx="8">
                  <c:v>Dic.2016</c:v>
                </c:pt>
                <c:pt idx="9">
                  <c:v>Dic.2017</c:v>
                </c:pt>
                <c:pt idx="10">
                  <c:v>Dic.2018</c:v>
                </c:pt>
                <c:pt idx="11">
                  <c:v>Ene.2019</c:v>
                </c:pt>
              </c:strCache>
            </c:strRef>
          </c:cat>
          <c:val>
            <c:numRef>
              <c:f>'III.6.3.Afil. SRL'!$E$4:$E$15</c:f>
              <c:numCache>
                <c:formatCode>0%</c:formatCode>
                <c:ptCount val="12"/>
                <c:pt idx="0">
                  <c:v>0.75874415007978691</c:v>
                </c:pt>
                <c:pt idx="1">
                  <c:v>0.78650206214758034</c:v>
                </c:pt>
                <c:pt idx="2">
                  <c:v>0.79643424891593495</c:v>
                </c:pt>
                <c:pt idx="3">
                  <c:v>0.81115942441537736</c:v>
                </c:pt>
                <c:pt idx="4">
                  <c:v>0.83338169520599825</c:v>
                </c:pt>
                <c:pt idx="5">
                  <c:v>0.864685916665207</c:v>
                </c:pt>
                <c:pt idx="6">
                  <c:v>0.89071953644878843</c:v>
                </c:pt>
                <c:pt idx="7">
                  <c:v>0.90721268923455456</c:v>
                </c:pt>
                <c:pt idx="8">
                  <c:v>0.93802398466233272</c:v>
                </c:pt>
                <c:pt idx="9">
                  <c:v>0.99410035310205069</c:v>
                </c:pt>
                <c:pt idx="10">
                  <c:v>0.98704755193828153</c:v>
                </c:pt>
                <c:pt idx="11">
                  <c:v>0.99365725955474593</c:v>
                </c:pt>
              </c:numCache>
            </c:numRef>
          </c:val>
          <c:smooth val="0"/>
          <c:extLst>
            <c:ext xmlns:c16="http://schemas.microsoft.com/office/drawing/2014/chart" uri="{C3380CC4-5D6E-409C-BE32-E72D297353CC}">
              <c16:uniqueId val="{00000013-0950-4050-8E78-22EB6BF974EC}"/>
            </c:ext>
          </c:extLst>
        </c:ser>
        <c:dLbls>
          <c:showLegendKey val="0"/>
          <c:showVal val="0"/>
          <c:showCatName val="0"/>
          <c:showSerName val="0"/>
          <c:showPercent val="0"/>
          <c:showBubbleSize val="0"/>
        </c:dLbls>
        <c:marker val="1"/>
        <c:smooth val="0"/>
        <c:axId val="408898240"/>
        <c:axId val="408897848"/>
      </c:lineChart>
      <c:catAx>
        <c:axId val="408897064"/>
        <c:scaling>
          <c:orientation val="minMax"/>
        </c:scaling>
        <c:delete val="0"/>
        <c:axPos val="b"/>
        <c:numFmt formatCode="General" sourceLinked="1"/>
        <c:majorTickMark val="none"/>
        <c:minorTickMark val="none"/>
        <c:tickLblPos val="nextTo"/>
        <c:txPr>
          <a:bodyPr/>
          <a:lstStyle/>
          <a:p>
            <a:pPr>
              <a:defRPr sz="2000"/>
            </a:pPr>
            <a:endParaRPr lang="en-US"/>
          </a:p>
        </c:txPr>
        <c:crossAx val="408897456"/>
        <c:crosses val="autoZero"/>
        <c:auto val="1"/>
        <c:lblAlgn val="ctr"/>
        <c:lblOffset val="100"/>
        <c:noMultiLvlLbl val="0"/>
      </c:catAx>
      <c:valAx>
        <c:axId val="408897456"/>
        <c:scaling>
          <c:orientation val="minMax"/>
        </c:scaling>
        <c:delete val="0"/>
        <c:axPos val="l"/>
        <c:numFmt formatCode="#,##0_);[Red]\(#,##0\)" sourceLinked="1"/>
        <c:majorTickMark val="none"/>
        <c:minorTickMark val="none"/>
        <c:tickLblPos val="nextTo"/>
        <c:txPr>
          <a:bodyPr/>
          <a:lstStyle/>
          <a:p>
            <a:pPr>
              <a:defRPr sz="1400"/>
            </a:pPr>
            <a:endParaRPr lang="en-US"/>
          </a:p>
        </c:txPr>
        <c:crossAx val="408897064"/>
        <c:crosses val="autoZero"/>
        <c:crossBetween val="between"/>
        <c:majorUnit val="200000"/>
        <c:minorUnit val="40000"/>
        <c:dispUnits>
          <c:builtInUnit val="thousands"/>
          <c:dispUnitsLbl>
            <c:layout>
              <c:manualLayout>
                <c:xMode val="edge"/>
                <c:yMode val="edge"/>
                <c:x val="1.8831139672088738E-3"/>
                <c:y val="0.55199752701590765"/>
              </c:manualLayout>
            </c:layout>
            <c:txPr>
              <a:bodyPr/>
              <a:lstStyle/>
              <a:p>
                <a:pPr>
                  <a:defRPr sz="1800" b="0"/>
                </a:pPr>
                <a:endParaRPr lang="en-US"/>
              </a:p>
            </c:txPr>
          </c:dispUnitsLbl>
        </c:dispUnits>
      </c:valAx>
      <c:valAx>
        <c:axId val="408897848"/>
        <c:scaling>
          <c:orientation val="minMax"/>
          <c:max val="1.2"/>
          <c:min val="0.2"/>
        </c:scaling>
        <c:delete val="0"/>
        <c:axPos val="r"/>
        <c:numFmt formatCode="0%" sourceLinked="1"/>
        <c:majorTickMark val="out"/>
        <c:minorTickMark val="none"/>
        <c:tickLblPos val="nextTo"/>
        <c:txPr>
          <a:bodyPr/>
          <a:lstStyle/>
          <a:p>
            <a:pPr>
              <a:defRPr sz="1400"/>
            </a:pPr>
            <a:endParaRPr lang="en-US"/>
          </a:p>
        </c:txPr>
        <c:crossAx val="408898240"/>
        <c:crosses val="max"/>
        <c:crossBetween val="between"/>
      </c:valAx>
      <c:catAx>
        <c:axId val="408898240"/>
        <c:scaling>
          <c:orientation val="minMax"/>
        </c:scaling>
        <c:delete val="1"/>
        <c:axPos val="b"/>
        <c:numFmt formatCode="General" sourceLinked="1"/>
        <c:majorTickMark val="out"/>
        <c:minorTickMark val="none"/>
        <c:tickLblPos val="nextTo"/>
        <c:crossAx val="408897848"/>
        <c:crosses val="autoZero"/>
        <c:auto val="1"/>
        <c:lblAlgn val="ctr"/>
        <c:lblOffset val="100"/>
        <c:noMultiLvlLbl val="0"/>
      </c:catAx>
    </c:plotArea>
    <c:legend>
      <c:legendPos val="b"/>
      <c:layout>
        <c:manualLayout>
          <c:xMode val="edge"/>
          <c:yMode val="edge"/>
          <c:x val="0.25273749163334286"/>
          <c:y val="9.5064940528538283E-2"/>
          <c:w val="0.48510871512375719"/>
          <c:h val="3.8225828121789027E-2"/>
        </c:manualLayout>
      </c:layout>
      <c:overlay val="0"/>
      <c:txPr>
        <a:bodyPr/>
        <a:lstStyle/>
        <a:p>
          <a:pPr>
            <a:defRPr sz="2000"/>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s-DO" sz="2000"/>
              <a:t>Empleados Afiliados Activos al SDSS por Tipo de Riesgos Laborales de sus Empresas</a:t>
            </a:r>
          </a:p>
        </c:rich>
      </c:tx>
      <c:layout>
        <c:manualLayout>
          <c:xMode val="edge"/>
          <c:yMode val="edge"/>
          <c:x val="0.17207038073009237"/>
          <c:y val="2.5084400458019004E-2"/>
        </c:manualLayout>
      </c:layout>
      <c:overlay val="1"/>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7.9807450015815986E-3"/>
          <c:y val="0.24503384216896482"/>
          <c:w val="0.9877915050673084"/>
          <c:h val="0.59221742067080474"/>
        </c:manualLayout>
      </c:layout>
      <c:bar3DChart>
        <c:barDir val="col"/>
        <c:grouping val="clustered"/>
        <c:varyColors val="0"/>
        <c:ser>
          <c:idx val="0"/>
          <c:order val="0"/>
          <c:tx>
            <c:strRef>
              <c:f>'III.6.5.Afil. ARL x riesgo'!$B$4</c:f>
              <c:strCache>
                <c:ptCount val="1"/>
                <c:pt idx="0">
                  <c:v> Tipo I  </c:v>
                </c:pt>
              </c:strCache>
            </c:strRef>
          </c:tx>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'III.6.5.Afil. ARL x riesgo'!$A$5:$A$17</c:f>
              <c:strCache>
                <c:ptCount val="13"/>
                <c:pt idx="0">
                  <c:v>Ene.18</c:v>
                </c:pt>
                <c:pt idx="1">
                  <c:v>Feb.18</c:v>
                </c:pt>
                <c:pt idx="2">
                  <c:v>Mar.18</c:v>
                </c:pt>
                <c:pt idx="3">
                  <c:v>Abr.18</c:v>
                </c:pt>
                <c:pt idx="4">
                  <c:v>May.18</c:v>
                </c:pt>
                <c:pt idx="5">
                  <c:v>Jun.18</c:v>
                </c:pt>
                <c:pt idx="6">
                  <c:v>Jul.18</c:v>
                </c:pt>
                <c:pt idx="7">
                  <c:v>Ago.18</c:v>
                </c:pt>
                <c:pt idx="8">
                  <c:v>Sep.18</c:v>
                </c:pt>
                <c:pt idx="9">
                  <c:v>Oct.18</c:v>
                </c:pt>
                <c:pt idx="10">
                  <c:v>Nov.18</c:v>
                </c:pt>
                <c:pt idx="11">
                  <c:v>Dic.18</c:v>
                </c:pt>
                <c:pt idx="12">
                  <c:v>Ene.19</c:v>
                </c:pt>
              </c:strCache>
            </c:strRef>
          </c:cat>
          <c:val>
            <c:numRef>
              <c:f>'III.6.5.Afil. ARL x riesgo'!$B$5:$B$17</c:f>
              <c:numCache>
                <c:formatCode>#,##0</c:formatCode>
                <c:ptCount val="13"/>
                <c:pt idx="0">
                  <c:v>414976</c:v>
                </c:pt>
                <c:pt idx="1">
                  <c:v>405731</c:v>
                </c:pt>
                <c:pt idx="2">
                  <c:v>411124</c:v>
                </c:pt>
                <c:pt idx="3">
                  <c:v>420265</c:v>
                </c:pt>
                <c:pt idx="4">
                  <c:v>430036</c:v>
                </c:pt>
                <c:pt idx="5">
                  <c:v>432640</c:v>
                </c:pt>
                <c:pt idx="6">
                  <c:v>437888</c:v>
                </c:pt>
                <c:pt idx="7">
                  <c:v>441206</c:v>
                </c:pt>
                <c:pt idx="8">
                  <c:v>430296</c:v>
                </c:pt>
                <c:pt idx="9">
                  <c:v>432274</c:v>
                </c:pt>
                <c:pt idx="10">
                  <c:v>440077</c:v>
                </c:pt>
                <c:pt idx="11">
                  <c:v>437228</c:v>
                </c:pt>
                <c:pt idx="12">
                  <c:v>445313</c:v>
                </c:pt>
              </c:numCache>
            </c:numRef>
          </c:val>
          <c:extLst>
            <c:ext xmlns:c16="http://schemas.microsoft.com/office/drawing/2014/chart" uri="{C3380CC4-5D6E-409C-BE32-E72D297353CC}">
              <c16:uniqueId val="{00000000-9B90-4C19-BEE1-1C4E98256CFB}"/>
            </c:ext>
          </c:extLst>
        </c:ser>
        <c:ser>
          <c:idx val="1"/>
          <c:order val="1"/>
          <c:tx>
            <c:strRef>
              <c:f>'III.6.5.Afil. ARL x riesgo'!$C$4</c:f>
              <c:strCache>
                <c:ptCount val="1"/>
                <c:pt idx="0">
                  <c:v>Tipo  II  </c:v>
                </c:pt>
              </c:strCache>
            </c:strRef>
          </c:tx>
          <c:spPr>
            <a:solidFill>
              <a:srgbClr val="0070C0"/>
            </a:solidFill>
          </c:spPr>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'III.6.5.Afil. ARL x riesgo'!$A$5:$A$17</c:f>
              <c:strCache>
                <c:ptCount val="13"/>
                <c:pt idx="0">
                  <c:v>Ene.18</c:v>
                </c:pt>
                <c:pt idx="1">
                  <c:v>Feb.18</c:v>
                </c:pt>
                <c:pt idx="2">
                  <c:v>Mar.18</c:v>
                </c:pt>
                <c:pt idx="3">
                  <c:v>Abr.18</c:v>
                </c:pt>
                <c:pt idx="4">
                  <c:v>May.18</c:v>
                </c:pt>
                <c:pt idx="5">
                  <c:v>Jun.18</c:v>
                </c:pt>
                <c:pt idx="6">
                  <c:v>Jul.18</c:v>
                </c:pt>
                <c:pt idx="7">
                  <c:v>Ago.18</c:v>
                </c:pt>
                <c:pt idx="8">
                  <c:v>Sep.18</c:v>
                </c:pt>
                <c:pt idx="9">
                  <c:v>Oct.18</c:v>
                </c:pt>
                <c:pt idx="10">
                  <c:v>Nov.18</c:v>
                </c:pt>
                <c:pt idx="11">
                  <c:v>Dic.18</c:v>
                </c:pt>
                <c:pt idx="12">
                  <c:v>Ene.19</c:v>
                </c:pt>
              </c:strCache>
            </c:strRef>
          </c:cat>
          <c:val>
            <c:numRef>
              <c:f>'III.6.5.Afil. ARL x riesgo'!$C$5:$C$17</c:f>
              <c:numCache>
                <c:formatCode>#,##0</c:formatCode>
                <c:ptCount val="13"/>
                <c:pt idx="0">
                  <c:v>847124</c:v>
                </c:pt>
                <c:pt idx="1">
                  <c:v>859326</c:v>
                </c:pt>
                <c:pt idx="2">
                  <c:v>861545</c:v>
                </c:pt>
                <c:pt idx="3">
                  <c:v>867594</c:v>
                </c:pt>
                <c:pt idx="4">
                  <c:v>875891</c:v>
                </c:pt>
                <c:pt idx="5">
                  <c:v>871441</c:v>
                </c:pt>
                <c:pt idx="6">
                  <c:v>869371</c:v>
                </c:pt>
                <c:pt idx="7">
                  <c:v>874125</c:v>
                </c:pt>
                <c:pt idx="8">
                  <c:v>890984</c:v>
                </c:pt>
                <c:pt idx="9">
                  <c:v>895215</c:v>
                </c:pt>
                <c:pt idx="10">
                  <c:v>902190</c:v>
                </c:pt>
                <c:pt idx="11">
                  <c:v>909467</c:v>
                </c:pt>
                <c:pt idx="12">
                  <c:v>912305</c:v>
                </c:pt>
              </c:numCache>
            </c:numRef>
          </c:val>
          <c:extLst>
            <c:ext xmlns:c16="http://schemas.microsoft.com/office/drawing/2014/chart" uri="{C3380CC4-5D6E-409C-BE32-E72D297353CC}">
              <c16:uniqueId val="{00000001-9B90-4C19-BEE1-1C4E98256CFB}"/>
            </c:ext>
          </c:extLst>
        </c:ser>
        <c:ser>
          <c:idx val="2"/>
          <c:order val="2"/>
          <c:tx>
            <c:strRef>
              <c:f>'III.6.5.Afil. ARL x riesgo'!$D$4</c:f>
              <c:strCache>
                <c:ptCount val="1"/>
                <c:pt idx="0">
                  <c:v>Tipo  III  </c:v>
                </c:pt>
              </c:strCache>
            </c:strRef>
          </c:tx>
          <c:invertIfNegative val="0"/>
          <c:dLbls>
            <c:dLbl>
              <c:idx val="11"/>
              <c:layout>
                <c:manualLayout>
                  <c:x val="3.8017651865177434E-3"/>
                  <c:y val="-4.3428708539737657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B90-4C19-BEE1-1C4E98256CFB}"/>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'III.6.5.Afil. ARL x riesgo'!$A$5:$A$17</c:f>
              <c:strCache>
                <c:ptCount val="13"/>
                <c:pt idx="0">
                  <c:v>Ene.18</c:v>
                </c:pt>
                <c:pt idx="1">
                  <c:v>Feb.18</c:v>
                </c:pt>
                <c:pt idx="2">
                  <c:v>Mar.18</c:v>
                </c:pt>
                <c:pt idx="3">
                  <c:v>Abr.18</c:v>
                </c:pt>
                <c:pt idx="4">
                  <c:v>May.18</c:v>
                </c:pt>
                <c:pt idx="5">
                  <c:v>Jun.18</c:v>
                </c:pt>
                <c:pt idx="6">
                  <c:v>Jul.18</c:v>
                </c:pt>
                <c:pt idx="7">
                  <c:v>Ago.18</c:v>
                </c:pt>
                <c:pt idx="8">
                  <c:v>Sep.18</c:v>
                </c:pt>
                <c:pt idx="9">
                  <c:v>Oct.18</c:v>
                </c:pt>
                <c:pt idx="10">
                  <c:v>Nov.18</c:v>
                </c:pt>
                <c:pt idx="11">
                  <c:v>Dic.18</c:v>
                </c:pt>
                <c:pt idx="12">
                  <c:v>Ene.19</c:v>
                </c:pt>
              </c:strCache>
            </c:strRef>
          </c:cat>
          <c:val>
            <c:numRef>
              <c:f>'III.6.5.Afil. ARL x riesgo'!$D$5:$D$17</c:f>
              <c:numCache>
                <c:formatCode>#,##0</c:formatCode>
                <c:ptCount val="13"/>
                <c:pt idx="0">
                  <c:v>654642</c:v>
                </c:pt>
                <c:pt idx="1">
                  <c:v>651907</c:v>
                </c:pt>
                <c:pt idx="2">
                  <c:v>654165</c:v>
                </c:pt>
                <c:pt idx="3">
                  <c:v>657060</c:v>
                </c:pt>
                <c:pt idx="4">
                  <c:v>666601</c:v>
                </c:pt>
                <c:pt idx="5">
                  <c:v>662123</c:v>
                </c:pt>
                <c:pt idx="6">
                  <c:v>660776</c:v>
                </c:pt>
                <c:pt idx="7">
                  <c:v>662407</c:v>
                </c:pt>
                <c:pt idx="8">
                  <c:v>669968</c:v>
                </c:pt>
                <c:pt idx="9">
                  <c:v>674454</c:v>
                </c:pt>
                <c:pt idx="10">
                  <c:v>675639</c:v>
                </c:pt>
                <c:pt idx="11">
                  <c:v>681721</c:v>
                </c:pt>
                <c:pt idx="12">
                  <c:v>684371</c:v>
                </c:pt>
              </c:numCache>
            </c:numRef>
          </c:val>
          <c:extLst>
            <c:ext xmlns:c16="http://schemas.microsoft.com/office/drawing/2014/chart" uri="{C3380CC4-5D6E-409C-BE32-E72D297353CC}">
              <c16:uniqueId val="{00000003-9B90-4C19-BEE1-1C4E98256CFB}"/>
            </c:ext>
          </c:extLst>
        </c:ser>
        <c:ser>
          <c:idx val="3"/>
          <c:order val="3"/>
          <c:tx>
            <c:strRef>
              <c:f>'III.6.5.Afil. ARL x riesgo'!$E$4</c:f>
              <c:strCache>
                <c:ptCount val="1"/>
                <c:pt idx="0">
                  <c:v>Tipo  IV  </c:v>
                </c:pt>
              </c:strCache>
            </c:strRef>
          </c:tx>
          <c:spPr>
            <a:solidFill>
              <a:schemeClr val="accent5">
                <a:lumMod val="50000"/>
              </a:schemeClr>
            </a:solidFill>
          </c:spPr>
          <c:invertIfNegative val="0"/>
          <c:dLbls>
            <c:dLbl>
              <c:idx val="11"/>
              <c:layout>
                <c:manualLayout>
                  <c:x val="3.8017651865177434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B90-4C19-BEE1-1C4E98256CFB}"/>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'III.6.5.Afil. ARL x riesgo'!$A$5:$A$17</c:f>
              <c:strCache>
                <c:ptCount val="13"/>
                <c:pt idx="0">
                  <c:v>Ene.18</c:v>
                </c:pt>
                <c:pt idx="1">
                  <c:v>Feb.18</c:v>
                </c:pt>
                <c:pt idx="2">
                  <c:v>Mar.18</c:v>
                </c:pt>
                <c:pt idx="3">
                  <c:v>Abr.18</c:v>
                </c:pt>
                <c:pt idx="4">
                  <c:v>May.18</c:v>
                </c:pt>
                <c:pt idx="5">
                  <c:v>Jun.18</c:v>
                </c:pt>
                <c:pt idx="6">
                  <c:v>Jul.18</c:v>
                </c:pt>
                <c:pt idx="7">
                  <c:v>Ago.18</c:v>
                </c:pt>
                <c:pt idx="8">
                  <c:v>Sep.18</c:v>
                </c:pt>
                <c:pt idx="9">
                  <c:v>Oct.18</c:v>
                </c:pt>
                <c:pt idx="10">
                  <c:v>Nov.18</c:v>
                </c:pt>
                <c:pt idx="11">
                  <c:v>Dic.18</c:v>
                </c:pt>
                <c:pt idx="12">
                  <c:v>Ene.19</c:v>
                </c:pt>
              </c:strCache>
            </c:strRef>
          </c:cat>
          <c:val>
            <c:numRef>
              <c:f>'III.6.5.Afil. ARL x riesgo'!$E$5:$E$17</c:f>
              <c:numCache>
                <c:formatCode>#,##0</c:formatCode>
                <c:ptCount val="13"/>
                <c:pt idx="0">
                  <c:v>141161</c:v>
                </c:pt>
                <c:pt idx="1">
                  <c:v>141097</c:v>
                </c:pt>
                <c:pt idx="2">
                  <c:v>141784</c:v>
                </c:pt>
                <c:pt idx="3">
                  <c:v>142789</c:v>
                </c:pt>
                <c:pt idx="4">
                  <c:v>144925</c:v>
                </c:pt>
                <c:pt idx="5">
                  <c:v>143676</c:v>
                </c:pt>
                <c:pt idx="6">
                  <c:v>144264</c:v>
                </c:pt>
                <c:pt idx="7">
                  <c:v>145243</c:v>
                </c:pt>
                <c:pt idx="8">
                  <c:v>145308</c:v>
                </c:pt>
                <c:pt idx="9">
                  <c:v>144678</c:v>
                </c:pt>
                <c:pt idx="10">
                  <c:v>144866</c:v>
                </c:pt>
                <c:pt idx="11">
                  <c:v>145574</c:v>
                </c:pt>
                <c:pt idx="12">
                  <c:v>146559</c:v>
                </c:pt>
              </c:numCache>
            </c:numRef>
          </c:val>
          <c:extLst>
            <c:ext xmlns:c16="http://schemas.microsoft.com/office/drawing/2014/chart" uri="{C3380CC4-5D6E-409C-BE32-E72D297353CC}">
              <c16:uniqueId val="{00000005-9B90-4C19-BEE1-1C4E98256CFB}"/>
            </c:ext>
          </c:extLst>
        </c:ser>
        <c:dLbls>
          <c:showLegendKey val="0"/>
          <c:showVal val="0"/>
          <c:showCatName val="0"/>
          <c:showSerName val="0"/>
          <c:showPercent val="0"/>
          <c:showBubbleSize val="0"/>
        </c:dLbls>
        <c:gapWidth val="15"/>
        <c:shape val="cylinder"/>
        <c:axId val="408900592"/>
        <c:axId val="408900984"/>
        <c:axId val="0"/>
      </c:bar3DChart>
      <c:catAx>
        <c:axId val="408900592"/>
        <c:scaling>
          <c:orientation val="minMax"/>
        </c:scaling>
        <c:delete val="0"/>
        <c:axPos val="b"/>
        <c:numFmt formatCode="mmm\-yy" sourceLinked="0"/>
        <c:majorTickMark val="none"/>
        <c:minorTickMark val="none"/>
        <c:tickLblPos val="nextTo"/>
        <c:txPr>
          <a:bodyPr rot="-2700000" vert="horz"/>
          <a:lstStyle/>
          <a:p>
            <a:pPr>
              <a:defRPr sz="1400"/>
            </a:pPr>
            <a:endParaRPr lang="en-US"/>
          </a:p>
        </c:txPr>
        <c:crossAx val="408900984"/>
        <c:crosses val="autoZero"/>
        <c:auto val="1"/>
        <c:lblAlgn val="ctr"/>
        <c:lblOffset val="100"/>
        <c:noMultiLvlLbl val="1"/>
      </c:catAx>
      <c:valAx>
        <c:axId val="408900984"/>
        <c:scaling>
          <c:orientation val="minMax"/>
        </c:scaling>
        <c:delete val="1"/>
        <c:axPos val="l"/>
        <c:numFmt formatCode="#,##0" sourceLinked="1"/>
        <c:majorTickMark val="out"/>
        <c:minorTickMark val="none"/>
        <c:tickLblPos val="nextTo"/>
        <c:crossAx val="408900592"/>
        <c:crosses val="autoZero"/>
        <c:crossBetween val="between"/>
      </c:valAx>
      <c:spPr>
        <a:noFill/>
        <a:ln w="25400">
          <a:noFill/>
        </a:ln>
      </c:spPr>
    </c:plotArea>
    <c:legend>
      <c:legendPos val="b"/>
      <c:layout>
        <c:manualLayout>
          <c:xMode val="edge"/>
          <c:yMode val="edge"/>
          <c:x val="0.16716711783660268"/>
          <c:y val="7.0888241020265808E-2"/>
          <c:w val="0.64918814863748553"/>
          <c:h val="4.6912964924303781E-2"/>
        </c:manualLayout>
      </c:layout>
      <c:overlay val="0"/>
      <c:txPr>
        <a:bodyPr/>
        <a:lstStyle/>
        <a:p>
          <a:pPr>
            <a:defRPr sz="1600"/>
          </a:pPr>
          <a:endParaRPr lang="en-US"/>
        </a:p>
      </c:txPr>
    </c:legend>
    <c:plotVisOnly val="1"/>
    <c:dispBlanksAs val="gap"/>
    <c:showDLblsOverMax val="0"/>
  </c:chart>
  <c:spPr>
    <a:ln>
      <a:noFill/>
    </a:ln>
  </c:spPr>
  <c:txPr>
    <a:bodyPr/>
    <a:lstStyle/>
    <a:p>
      <a:pPr>
        <a:defRPr sz="1100"/>
      </a:pPr>
      <a:endParaRPr lang="en-US"/>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title>
      <c:tx>
        <c:rich>
          <a:bodyPr/>
          <a:lstStyle/>
          <a:p>
            <a:pPr>
              <a:defRPr/>
            </a:pPr>
            <a:r>
              <a:rPr lang="es-DO"/>
              <a:t>Seguro de Riesgos Laborales</a:t>
            </a:r>
          </a:p>
          <a:p>
            <a:pPr>
              <a:defRPr/>
            </a:pPr>
            <a:r>
              <a:rPr lang="es-DO"/>
              <a:t>Accidentabilidad Laboral de los Afiliados al SRL</a:t>
            </a:r>
          </a:p>
        </c:rich>
      </c:tx>
      <c:layout>
        <c:manualLayout>
          <c:xMode val="edge"/>
          <c:yMode val="edge"/>
          <c:x val="0.35110757534006692"/>
          <c:y val="1.8962609762110973E-2"/>
        </c:manualLayout>
      </c:layout>
      <c:overlay val="1"/>
    </c:title>
    <c:autoTitleDeleted val="0"/>
    <c:view3D>
      <c:rotX val="10"/>
      <c:rotY val="0"/>
      <c:rAngAx val="0"/>
      <c:perspective val="0"/>
    </c:view3D>
    <c:floor>
      <c:thickness val="0"/>
    </c:floor>
    <c:sideWall>
      <c:thickness val="0"/>
    </c:sideWall>
    <c:backWall>
      <c:thickness val="0"/>
    </c:backWall>
    <c:plotArea>
      <c:layout>
        <c:manualLayout>
          <c:layoutTarget val="inner"/>
          <c:xMode val="edge"/>
          <c:yMode val="edge"/>
          <c:x val="2.2801478666900955E-2"/>
          <c:y val="0.11106707334276848"/>
          <c:w val="0.97263677446134378"/>
          <c:h val="0.69353775157844055"/>
        </c:manualLayout>
      </c:layout>
      <c:bar3DChart>
        <c:barDir val="col"/>
        <c:grouping val="clustered"/>
        <c:varyColors val="0"/>
        <c:ser>
          <c:idx val="0"/>
          <c:order val="0"/>
          <c:tx>
            <c:strRef>
              <c:f>'III.6.6.ID. Accidentabilidad'!$D$3</c:f>
              <c:strCache>
                <c:ptCount val="1"/>
                <c:pt idx="0">
                  <c:v>Accidentabilidad Afiliados
(No. de accidentes por cada 100,000 afiliados)</c:v>
                </c:pt>
              </c:strCache>
            </c:strRef>
          </c:tx>
          <c:spPr>
            <a:solidFill>
              <a:srgbClr val="0070C0"/>
            </a:solidFill>
          </c:spPr>
          <c:invertIfNegative val="0"/>
          <c:dPt>
            <c:idx val="8"/>
            <c:invertIfNegative val="0"/>
            <c:bubble3D val="0"/>
            <c:extLst>
              <c:ext xmlns:c16="http://schemas.microsoft.com/office/drawing/2014/chart" uri="{C3380CC4-5D6E-409C-BE32-E72D297353CC}">
                <c16:uniqueId val="{00000000-AB6C-4499-A868-B558232CF1E8}"/>
              </c:ext>
            </c:extLst>
          </c:dPt>
          <c:dPt>
            <c:idx val="9"/>
            <c:invertIfNegative val="0"/>
            <c:bubble3D val="0"/>
            <c:extLst>
              <c:ext xmlns:c16="http://schemas.microsoft.com/office/drawing/2014/chart" uri="{C3380CC4-5D6E-409C-BE32-E72D297353CC}">
                <c16:uniqueId val="{00000001-AB6C-4499-A868-B558232CF1E8}"/>
              </c:ext>
            </c:extLst>
          </c:dPt>
          <c:dPt>
            <c:idx val="10"/>
            <c:invertIfNegative val="0"/>
            <c:bubble3D val="0"/>
            <c:extLst>
              <c:ext xmlns:c16="http://schemas.microsoft.com/office/drawing/2014/chart" uri="{C3380CC4-5D6E-409C-BE32-E72D297353CC}">
                <c16:uniqueId val="{00000002-AB6C-4499-A868-B558232CF1E8}"/>
              </c:ext>
            </c:extLst>
          </c:dPt>
          <c:dLbls>
            <c:dLbl>
              <c:idx val="0"/>
              <c:layout>
                <c:manualLayout>
                  <c:x val="-2.5664451466667661E-3"/>
                  <c:y val="-1.385102712077808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B6C-4499-A868-B558232CF1E8}"/>
                </c:ext>
              </c:extLst>
            </c:dLbl>
            <c:dLbl>
              <c:idx val="1"/>
              <c:layout>
                <c:manualLayout>
                  <c:x val="3.8002650779353947E-4"/>
                  <c:y val="-1.61501884067699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B6C-4499-A868-B558232CF1E8}"/>
                </c:ext>
              </c:extLst>
            </c:dLbl>
            <c:dLbl>
              <c:idx val="2"/>
              <c:layout>
                <c:manualLayout>
                  <c:x val="-2.2750941705204316E-3"/>
                  <c:y val="-2.07606662542340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B6C-4499-A868-B558232CF1E8}"/>
                </c:ext>
              </c:extLst>
            </c:dLbl>
            <c:dLbl>
              <c:idx val="3"/>
              <c:layout>
                <c:manualLayout>
                  <c:x val="9.6274312959591392E-4"/>
                  <c:y val="-1.614533635875264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AB6C-4499-A868-B558232CF1E8}"/>
                </c:ext>
              </c:extLst>
            </c:dLbl>
            <c:dLbl>
              <c:idx val="4"/>
              <c:layout>
                <c:manualLayout>
                  <c:x val="9.6274312959591392E-4"/>
                  <c:y val="-1.383904134840614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B6C-4499-A868-B558232CF1E8}"/>
                </c:ext>
              </c:extLst>
            </c:dLbl>
            <c:dLbl>
              <c:idx val="5"/>
              <c:layout>
                <c:manualLayout>
                  <c:x val="-7.0600347255797632E-17"/>
                  <c:y val="-1.8451812981431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AB6C-4499-A868-B558232CF1E8}"/>
                </c:ext>
              </c:extLst>
            </c:dLbl>
            <c:dLbl>
              <c:idx val="6"/>
              <c:layout>
                <c:manualLayout>
                  <c:x val="-9.627431295960552E-4"/>
                  <c:y val="-1.38388597360736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AB6C-4499-A868-B558232CF1E8}"/>
                </c:ext>
              </c:extLst>
            </c:dLbl>
            <c:dLbl>
              <c:idx val="7"/>
              <c:layout>
                <c:manualLayout>
                  <c:x val="9.5331374861581844E-4"/>
                  <c:y val="-1.559115194235237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AB6C-4499-A868-B558232CF1E8}"/>
                </c:ext>
              </c:extLst>
            </c:dLbl>
            <c:dLbl>
              <c:idx val="8"/>
              <c:layout>
                <c:manualLayout>
                  <c:x val="9.0967854764968249E-5"/>
                  <c:y val="-1.0217691438467786E-2"/>
                </c:manualLayout>
              </c:layout>
              <c:spPr/>
              <c:txPr>
                <a:bodyPr/>
                <a:lstStyle/>
                <a:p>
                  <a:pPr>
                    <a:defRPr sz="16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B6C-4499-A868-B558232CF1E8}"/>
                </c:ext>
              </c:extLst>
            </c:dLbl>
            <c:dLbl>
              <c:idx val="9"/>
              <c:layout>
                <c:manualLayout>
                  <c:x val="3.2087912458110958E-3"/>
                  <c:y val="-1.324262540436063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B6C-4499-A868-B558232CF1E8}"/>
                </c:ext>
              </c:extLst>
            </c:dLbl>
            <c:dLbl>
              <c:idx val="10"/>
              <c:layout>
                <c:manualLayout>
                  <c:x val="3.063044202863247E-3"/>
                  <c:y val="-1.612841776411879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B6C-4499-A868-B558232CF1E8}"/>
                </c:ext>
              </c:extLst>
            </c:dLbl>
            <c:dLbl>
              <c:idx val="11"/>
              <c:layout>
                <c:manualLayout>
                  <c:x val="-2.646502861800514E-3"/>
                  <c:y val="-1.338112607970936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AB6C-4499-A868-B558232CF1E8}"/>
                </c:ext>
              </c:extLst>
            </c:dLbl>
            <c:dLbl>
              <c:idx val="12"/>
              <c:layout>
                <c:manualLayout>
                  <c:x val="-2.7370481230530861E-3"/>
                  <c:y val="-8.531384612821645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FD0-4C80-A40A-4EB6005FEC85}"/>
                </c:ext>
              </c:extLst>
            </c:dLbl>
            <c:dLbl>
              <c:idx val="13"/>
              <c:layout>
                <c:manualLayout>
                  <c:x val="9.1234937435089481E-4"/>
                  <c:y val="-1.35511204682605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C7D-4E79-8ADC-2BFF5A1D1D5B}"/>
                </c:ext>
              </c:extLst>
            </c:dLbl>
            <c:spPr>
              <a:noFill/>
              <a:ln>
                <a:noFill/>
              </a:ln>
              <a:effectLst/>
            </c:spPr>
            <c:txPr>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'III.6.6.ID. Accidentabilidad'!$A$4:$A$18</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Ene.2019</c:v>
                </c:pt>
              </c:strCache>
            </c:strRef>
          </c:cat>
          <c:val>
            <c:numRef>
              <c:f>'III.6.6.ID. Accidentabilidad'!$D$4:$D$18</c:f>
              <c:numCache>
                <c:formatCode>_(* #,##0.0_);_(* \(#,##0.0\);_(* "-"??_);_(@_)</c:formatCode>
                <c:ptCount val="15"/>
                <c:pt idx="0">
                  <c:v>595.42143102223849</c:v>
                </c:pt>
                <c:pt idx="1">
                  <c:v>684.60450020779331</c:v>
                </c:pt>
                <c:pt idx="2">
                  <c:v>935.60796449420332</c:v>
                </c:pt>
                <c:pt idx="3">
                  <c:v>1105.7208994042787</c:v>
                </c:pt>
                <c:pt idx="4">
                  <c:v>1353.6399297504852</c:v>
                </c:pt>
                <c:pt idx="5">
                  <c:v>1474.9933035506815</c:v>
                </c:pt>
                <c:pt idx="6">
                  <c:v>1652.0810943200345</c:v>
                </c:pt>
                <c:pt idx="7">
                  <c:v>1865.9374818653503</c:v>
                </c:pt>
                <c:pt idx="8">
                  <c:v>1871.174824644748</c:v>
                </c:pt>
                <c:pt idx="9">
                  <c:v>1879.3581887618836</c:v>
                </c:pt>
                <c:pt idx="10">
                  <c:v>1963.6160681300721</c:v>
                </c:pt>
                <c:pt idx="11">
                  <c:v>2057.7914436633519</c:v>
                </c:pt>
                <c:pt idx="12">
                  <c:v>2023.5358153499792</c:v>
                </c:pt>
                <c:pt idx="13">
                  <c:v>2064.4553188668606</c:v>
                </c:pt>
                <c:pt idx="14">
                  <c:v>181.79193087184757</c:v>
                </c:pt>
              </c:numCache>
            </c:numRef>
          </c:val>
          <c:extLst>
            <c:ext xmlns:c16="http://schemas.microsoft.com/office/drawing/2014/chart" uri="{C3380CC4-5D6E-409C-BE32-E72D297353CC}">
              <c16:uniqueId val="{0000000C-AB6C-4499-A868-B558232CF1E8}"/>
            </c:ext>
          </c:extLst>
        </c:ser>
        <c:dLbls>
          <c:showLegendKey val="0"/>
          <c:showVal val="0"/>
          <c:showCatName val="0"/>
          <c:showSerName val="0"/>
          <c:showPercent val="0"/>
          <c:showBubbleSize val="0"/>
        </c:dLbls>
        <c:gapWidth val="35"/>
        <c:gapDepth val="186"/>
        <c:shape val="cylinder"/>
        <c:axId val="409619840"/>
        <c:axId val="409620232"/>
        <c:axId val="0"/>
      </c:bar3DChart>
      <c:catAx>
        <c:axId val="409619840"/>
        <c:scaling>
          <c:orientation val="minMax"/>
        </c:scaling>
        <c:delete val="0"/>
        <c:axPos val="b"/>
        <c:numFmt formatCode="General" sourceLinked="1"/>
        <c:majorTickMark val="none"/>
        <c:minorTickMark val="none"/>
        <c:tickLblPos val="nextTo"/>
        <c:txPr>
          <a:bodyPr rot="-2700000" vert="horz"/>
          <a:lstStyle/>
          <a:p>
            <a:pPr>
              <a:defRPr sz="1600"/>
            </a:pPr>
            <a:endParaRPr lang="en-US"/>
          </a:p>
        </c:txPr>
        <c:crossAx val="409620232"/>
        <c:crosses val="autoZero"/>
        <c:auto val="1"/>
        <c:lblAlgn val="ctr"/>
        <c:lblOffset val="100"/>
        <c:noMultiLvlLbl val="0"/>
      </c:catAx>
      <c:valAx>
        <c:axId val="409620232"/>
        <c:scaling>
          <c:orientation val="minMax"/>
        </c:scaling>
        <c:delete val="1"/>
        <c:axPos val="l"/>
        <c:numFmt formatCode="_(* #,##0.0_);_(* \(#,##0.0\);_(* &quot;-&quot;??_);_(@_)" sourceLinked="1"/>
        <c:majorTickMark val="out"/>
        <c:minorTickMark val="none"/>
        <c:tickLblPos val="nextTo"/>
        <c:crossAx val="409619840"/>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800"/>
            </a:pPr>
            <a:r>
              <a:rPr lang="en-US" sz="2800"/>
              <a:t>Afiliación</a:t>
            </a:r>
            <a:r>
              <a:rPr lang="en-US" sz="2800" baseline="0"/>
              <a:t> del </a:t>
            </a:r>
            <a:r>
              <a:rPr lang="en-US" sz="2800"/>
              <a:t>SFS a la Población Nacional</a:t>
            </a:r>
          </a:p>
        </c:rich>
      </c:tx>
      <c:layout>
        <c:manualLayout>
          <c:xMode val="edge"/>
          <c:yMode val="edge"/>
          <c:x val="0.35869389296318321"/>
          <c:y val="6.2678515606820247E-3"/>
        </c:manualLayout>
      </c:layout>
      <c:overlay val="0"/>
    </c:title>
    <c:autoTitleDeleted val="0"/>
    <c:plotArea>
      <c:layout>
        <c:manualLayout>
          <c:layoutTarget val="inner"/>
          <c:xMode val="edge"/>
          <c:yMode val="edge"/>
          <c:x val="5.7371289830217047E-2"/>
          <c:y val="0.1402685876486266"/>
          <c:w val="0.90415542762128431"/>
          <c:h val="0.71534510927263883"/>
        </c:manualLayout>
      </c:layout>
      <c:barChart>
        <c:barDir val="col"/>
        <c:grouping val="clustered"/>
        <c:varyColors val="0"/>
        <c:ser>
          <c:idx val="0"/>
          <c:order val="0"/>
          <c:tx>
            <c:strRef>
              <c:f>III.1.3.Afil.SFSPob.Nac.!$C$3</c:f>
              <c:strCache>
                <c:ptCount val="1"/>
                <c:pt idx="0">
                  <c:v>Población Nacional Total</c:v>
                </c:pt>
              </c:strCache>
            </c:strRef>
          </c:tx>
          <c:spPr>
            <a:solidFill>
              <a:schemeClr val="accent5">
                <a:lumMod val="50000"/>
              </a:schemeClr>
            </a:solidFill>
          </c:spPr>
          <c:invertIfNegative val="0"/>
          <c:dLbls>
            <c:spPr>
              <a:noFill/>
              <a:ln>
                <a:noFill/>
              </a:ln>
              <a:effectLst/>
            </c:spPr>
            <c:txPr>
              <a:bodyPr rot="-5400000" vert="horz"/>
              <a:lstStyle/>
              <a:p>
                <a:pPr>
                  <a:defRPr sz="2000" b="1">
                    <a:solidFill>
                      <a:srgbClr val="00206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III.1.3.Afil.SFSPob.Nac.!$A$4:$A$18</c:f>
              <c:strCach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Ene.19</c:v>
                </c:pt>
              </c:strCache>
            </c:strRef>
          </c:cat>
          <c:val>
            <c:numRef>
              <c:f>III.1.3.Afil.SFSPob.Nac.!$C$4:$C$18</c:f>
              <c:numCache>
                <c:formatCode>#,##0_);[Red]\(#,##0\)</c:formatCode>
                <c:ptCount val="15"/>
                <c:pt idx="0">
                  <c:v>9020226</c:v>
                </c:pt>
                <c:pt idx="1">
                  <c:v>9123786.5</c:v>
                </c:pt>
                <c:pt idx="2">
                  <c:v>9226223</c:v>
                </c:pt>
                <c:pt idx="3">
                  <c:v>9327818</c:v>
                </c:pt>
                <c:pt idx="4">
                  <c:v>9428533.4999999963</c:v>
                </c:pt>
                <c:pt idx="5">
                  <c:v>9529297.5000000037</c:v>
                </c:pt>
                <c:pt idx="6">
                  <c:v>9630258.5</c:v>
                </c:pt>
                <c:pt idx="7">
                  <c:v>9730638.5</c:v>
                </c:pt>
                <c:pt idx="8">
                  <c:v>9830624</c:v>
                </c:pt>
                <c:pt idx="9">
                  <c:v>9930374</c:v>
                </c:pt>
                <c:pt idx="10">
                  <c:v>10028012</c:v>
                </c:pt>
                <c:pt idx="11">
                  <c:v>10123139</c:v>
                </c:pt>
                <c:pt idx="12">
                  <c:v>10217441</c:v>
                </c:pt>
                <c:pt idx="13">
                  <c:v>10310703</c:v>
                </c:pt>
                <c:pt idx="14">
                  <c:v>10318422</c:v>
                </c:pt>
              </c:numCache>
            </c:numRef>
          </c:val>
          <c:extLst>
            <c:ext xmlns:c16="http://schemas.microsoft.com/office/drawing/2014/chart" uri="{C3380CC4-5D6E-409C-BE32-E72D297353CC}">
              <c16:uniqueId val="{00000000-6CE1-4D84-A290-9A7664D1250A}"/>
            </c:ext>
          </c:extLst>
        </c:ser>
        <c:dLbls>
          <c:showLegendKey val="0"/>
          <c:showVal val="0"/>
          <c:showCatName val="0"/>
          <c:showSerName val="0"/>
          <c:showPercent val="0"/>
          <c:showBubbleSize val="0"/>
        </c:dLbls>
        <c:gapWidth val="39"/>
        <c:axId val="401191904"/>
        <c:axId val="401191512"/>
      </c:barChart>
      <c:lineChart>
        <c:grouping val="standard"/>
        <c:varyColors val="0"/>
        <c:ser>
          <c:idx val="1"/>
          <c:order val="1"/>
          <c:tx>
            <c:strRef>
              <c:f>III.1.3.Afil.SFSPob.Nac.!$D$3</c:f>
              <c:strCache>
                <c:ptCount val="1"/>
                <c:pt idx="0">
                  <c:v>% Población Total Afiliada al  SFS</c:v>
                </c:pt>
              </c:strCache>
            </c:strRef>
          </c:tx>
          <c:spPr>
            <a:ln>
              <a:noFill/>
            </a:ln>
            <a:effectLst>
              <a:glow rad="228600">
                <a:schemeClr val="accent2">
                  <a:satMod val="175000"/>
                  <a:alpha val="40000"/>
                </a:schemeClr>
              </a:glow>
            </a:effectLst>
          </c:spPr>
          <c:marker>
            <c:symbol val="circle"/>
            <c:size val="13"/>
            <c:spPr>
              <a:gradFill>
                <a:gsLst>
                  <a:gs pos="0">
                    <a:srgbClr val="FFF200"/>
                  </a:gs>
                  <a:gs pos="45000">
                    <a:srgbClr val="FF7A00"/>
                  </a:gs>
                  <a:gs pos="70000">
                    <a:srgbClr val="FF0300"/>
                  </a:gs>
                  <a:gs pos="100000">
                    <a:srgbClr val="4D0808"/>
                  </a:gs>
                </a:gsLst>
                <a:lin ang="5400000" scaled="0"/>
              </a:gradFill>
              <a:ln>
                <a:noFill/>
              </a:ln>
              <a:effectLst>
                <a:glow rad="228600">
                  <a:schemeClr val="accent2">
                    <a:satMod val="175000"/>
                    <a:alpha val="40000"/>
                  </a:schemeClr>
                </a:glow>
              </a:effectLst>
            </c:spPr>
          </c:marker>
          <c:dLbls>
            <c:spPr>
              <a:noFill/>
              <a:ln>
                <a:noFill/>
              </a:ln>
              <a:effectLst/>
            </c:spPr>
            <c:txPr>
              <a:bodyPr/>
              <a:lstStyle/>
              <a:p>
                <a:pPr>
                  <a:defRPr sz="2400" b="1">
                    <a:solidFill>
                      <a:schemeClr val="bg1"/>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III.1.3.Afil.SFSPob.Nac.!$A$4:$A$18</c:f>
              <c:strCach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Ene.19</c:v>
                </c:pt>
              </c:strCache>
            </c:strRef>
          </c:cat>
          <c:val>
            <c:numRef>
              <c:f>III.1.3.Afil.SFSPob.Nac.!$D$4:$D$18</c:f>
              <c:numCache>
                <c:formatCode>0.0%</c:formatCode>
                <c:ptCount val="15"/>
                <c:pt idx="0">
                  <c:v>2.8089540106866501E-2</c:v>
                </c:pt>
                <c:pt idx="1">
                  <c:v>5.6340643218689958E-2</c:v>
                </c:pt>
                <c:pt idx="2">
                  <c:v>0.27737428414639448</c:v>
                </c:pt>
                <c:pt idx="3">
                  <c:v>0.31273734114452062</c:v>
                </c:pt>
                <c:pt idx="4">
                  <c:v>0.37200143585426104</c:v>
                </c:pt>
                <c:pt idx="5">
                  <c:v>0.46230543227347015</c:v>
                </c:pt>
                <c:pt idx="6">
                  <c:v>0.47252895651762616</c:v>
                </c:pt>
                <c:pt idx="7">
                  <c:v>0.51614958257877941</c:v>
                </c:pt>
                <c:pt idx="8">
                  <c:v>0.57354772189435788</c:v>
                </c:pt>
                <c:pt idx="9">
                  <c:v>0.6231099654454102</c:v>
                </c:pt>
                <c:pt idx="10">
                  <c:v>0.66691254458012217</c:v>
                </c:pt>
                <c:pt idx="11">
                  <c:v>0.68963816460487204</c:v>
                </c:pt>
                <c:pt idx="12">
                  <c:v>0.73638751620880416</c:v>
                </c:pt>
                <c:pt idx="13">
                  <c:v>0.76387285929037663</c:v>
                </c:pt>
                <c:pt idx="14">
                  <c:v>0.7633014216615549</c:v>
                </c:pt>
              </c:numCache>
            </c:numRef>
          </c:val>
          <c:smooth val="0"/>
          <c:extLst>
            <c:ext xmlns:c16="http://schemas.microsoft.com/office/drawing/2014/chart" uri="{C3380CC4-5D6E-409C-BE32-E72D297353CC}">
              <c16:uniqueId val="{00000001-6CE1-4D84-A290-9A7664D1250A}"/>
            </c:ext>
          </c:extLst>
        </c:ser>
        <c:dLbls>
          <c:showLegendKey val="0"/>
          <c:showVal val="0"/>
          <c:showCatName val="0"/>
          <c:showSerName val="0"/>
          <c:showPercent val="0"/>
          <c:showBubbleSize val="0"/>
        </c:dLbls>
        <c:marker val="1"/>
        <c:smooth val="0"/>
        <c:axId val="401190728"/>
        <c:axId val="401191120"/>
      </c:lineChart>
      <c:catAx>
        <c:axId val="401191904"/>
        <c:scaling>
          <c:orientation val="minMax"/>
        </c:scaling>
        <c:delete val="0"/>
        <c:axPos val="b"/>
        <c:numFmt formatCode="General" sourceLinked="0"/>
        <c:majorTickMark val="none"/>
        <c:minorTickMark val="none"/>
        <c:tickLblPos val="nextTo"/>
        <c:txPr>
          <a:bodyPr/>
          <a:lstStyle/>
          <a:p>
            <a:pPr>
              <a:defRPr sz="2000"/>
            </a:pPr>
            <a:endParaRPr lang="en-US"/>
          </a:p>
        </c:txPr>
        <c:crossAx val="401191512"/>
        <c:crosses val="autoZero"/>
        <c:auto val="1"/>
        <c:lblAlgn val="ctr"/>
        <c:lblOffset val="100"/>
        <c:noMultiLvlLbl val="0"/>
      </c:catAx>
      <c:valAx>
        <c:axId val="401191512"/>
        <c:scaling>
          <c:orientation val="minMax"/>
        </c:scaling>
        <c:delete val="0"/>
        <c:axPos val="l"/>
        <c:numFmt formatCode="#,##0_);[Red]\(#,##0\)" sourceLinked="1"/>
        <c:majorTickMark val="none"/>
        <c:minorTickMark val="none"/>
        <c:tickLblPos val="nextTo"/>
        <c:txPr>
          <a:bodyPr/>
          <a:lstStyle/>
          <a:p>
            <a:pPr>
              <a:defRPr sz="1200"/>
            </a:pPr>
            <a:endParaRPr lang="en-US"/>
          </a:p>
        </c:txPr>
        <c:crossAx val="401191904"/>
        <c:crosses val="autoZero"/>
        <c:crossBetween val="between"/>
      </c:valAx>
      <c:valAx>
        <c:axId val="401191120"/>
        <c:scaling>
          <c:orientation val="minMax"/>
          <c:max val="1"/>
        </c:scaling>
        <c:delete val="0"/>
        <c:axPos val="r"/>
        <c:numFmt formatCode="0.0%" sourceLinked="1"/>
        <c:majorTickMark val="out"/>
        <c:minorTickMark val="none"/>
        <c:tickLblPos val="nextTo"/>
        <c:txPr>
          <a:bodyPr/>
          <a:lstStyle/>
          <a:p>
            <a:pPr>
              <a:defRPr sz="1200"/>
            </a:pPr>
            <a:endParaRPr lang="en-US"/>
          </a:p>
        </c:txPr>
        <c:crossAx val="401190728"/>
        <c:crosses val="max"/>
        <c:crossBetween val="between"/>
      </c:valAx>
      <c:catAx>
        <c:axId val="401190728"/>
        <c:scaling>
          <c:orientation val="minMax"/>
        </c:scaling>
        <c:delete val="1"/>
        <c:axPos val="b"/>
        <c:numFmt formatCode="General" sourceLinked="1"/>
        <c:majorTickMark val="out"/>
        <c:minorTickMark val="none"/>
        <c:tickLblPos val="nextTo"/>
        <c:crossAx val="401191120"/>
        <c:crosses val="autoZero"/>
        <c:auto val="1"/>
        <c:lblAlgn val="ctr"/>
        <c:lblOffset val="100"/>
        <c:noMultiLvlLbl val="0"/>
      </c:catAx>
    </c:plotArea>
    <c:legend>
      <c:legendPos val="t"/>
      <c:layout>
        <c:manualLayout>
          <c:xMode val="edge"/>
          <c:yMode val="edge"/>
          <c:x val="0.2962376061058844"/>
          <c:y val="4.7459461641204792E-2"/>
          <c:w val="0.39223226582059434"/>
          <c:h val="3.0504859695540617E-2"/>
        </c:manualLayout>
      </c:layout>
      <c:overlay val="0"/>
      <c:txPr>
        <a:bodyPr/>
        <a:lstStyle/>
        <a:p>
          <a:pPr>
            <a:defRPr sz="20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2000"/>
            </a:pPr>
            <a:r>
              <a:rPr lang="es-DO" sz="2000"/>
              <a:t>Datos Generales del Sistema Dominicano de Seguridad Social (SDSS) </a:t>
            </a:r>
          </a:p>
          <a:p>
            <a:pPr>
              <a:defRPr sz="2000"/>
            </a:pPr>
            <a:r>
              <a:rPr lang="es-DO" sz="2000"/>
              <a:t>Ingresos y Egresos Anuales del SDSS</a:t>
            </a:r>
          </a:p>
        </c:rich>
      </c:tx>
      <c:layout>
        <c:manualLayout>
          <c:xMode val="edge"/>
          <c:yMode val="edge"/>
          <c:x val="0.34339409457444936"/>
          <c:y val="1.1934321893027804E-2"/>
        </c:manualLayout>
      </c:layout>
      <c:overlay val="1"/>
    </c:title>
    <c:autoTitleDeleted val="0"/>
    <c:plotArea>
      <c:layout>
        <c:manualLayout>
          <c:layoutTarget val="inner"/>
          <c:xMode val="edge"/>
          <c:yMode val="edge"/>
          <c:x val="2.169396496244869E-2"/>
          <c:y val="0.21572529134052643"/>
          <c:w val="0.96356413710014077"/>
          <c:h val="0.6142227662178702"/>
        </c:manualLayout>
      </c:layout>
      <c:barChart>
        <c:barDir val="col"/>
        <c:grouping val="clustered"/>
        <c:varyColors val="0"/>
        <c:ser>
          <c:idx val="0"/>
          <c:order val="0"/>
          <c:tx>
            <c:strRef>
              <c:f>'IV.1.3. Ingr y egr SDSS'!$G$4</c:f>
              <c:strCache>
                <c:ptCount val="1"/>
                <c:pt idx="0">
                  <c:v>Ingresos SDSS</c:v>
                </c:pt>
              </c:strCache>
            </c:strRef>
          </c:tx>
          <c:spPr>
            <a:solidFill>
              <a:schemeClr val="accent3">
                <a:lumMod val="75000"/>
              </a:schemeClr>
            </a:solidFill>
          </c:spPr>
          <c:invertIfNegative val="0"/>
          <c:dLbls>
            <c:spPr>
              <a:noFill/>
              <a:ln>
                <a:noFill/>
              </a:ln>
              <a:effectLst/>
            </c:spPr>
            <c:txPr>
              <a:bodyPr rot="-5400000" vert="horz"/>
              <a:lstStyle/>
              <a:p>
                <a:pPr>
                  <a:defRPr sz="2000"/>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'IV.1.3. Ingr y egr SDSS'!$A$5:$A$20</c:f>
              <c:numCache>
                <c:formatCode>General</c:formatCode>
                <c:ptCount val="16"/>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numCache>
            </c:numRef>
          </c:cat>
          <c:val>
            <c:numRef>
              <c:f>'IV.1.3. Ingr y egr SDSS'!$G$5:$G$20</c:f>
              <c:numCache>
                <c:formatCode>#,##0.00_);[Red]\(#,##0.00\)</c:formatCode>
                <c:ptCount val="16"/>
                <c:pt idx="0">
                  <c:v>1889323722.0100002</c:v>
                </c:pt>
                <c:pt idx="1">
                  <c:v>7456913118.4899998</c:v>
                </c:pt>
                <c:pt idx="2">
                  <c:v>10262783294.169996</c:v>
                </c:pt>
                <c:pt idx="3">
                  <c:v>11796610414.139999</c:v>
                </c:pt>
                <c:pt idx="4">
                  <c:v>22894223560.149998</c:v>
                </c:pt>
                <c:pt idx="5">
                  <c:v>35711293302.380005</c:v>
                </c:pt>
                <c:pt idx="6">
                  <c:v>42017486994.770004</c:v>
                </c:pt>
                <c:pt idx="7">
                  <c:v>48029951369.389999</c:v>
                </c:pt>
                <c:pt idx="8">
                  <c:v>54549494495.069992</c:v>
                </c:pt>
                <c:pt idx="9">
                  <c:v>60742865824.650002</c:v>
                </c:pt>
                <c:pt idx="10">
                  <c:v>67694940459.490005</c:v>
                </c:pt>
                <c:pt idx="11">
                  <c:v>77611284130.220001</c:v>
                </c:pt>
                <c:pt idx="12">
                  <c:v>86884766331.37999</c:v>
                </c:pt>
                <c:pt idx="13">
                  <c:v>98602561905.37999</c:v>
                </c:pt>
                <c:pt idx="14">
                  <c:v>109761671437.35001</c:v>
                </c:pt>
                <c:pt idx="15">
                  <c:v>123691157117.06</c:v>
                </c:pt>
              </c:numCache>
            </c:numRef>
          </c:val>
          <c:extLst>
            <c:ext xmlns:c16="http://schemas.microsoft.com/office/drawing/2014/chart" uri="{C3380CC4-5D6E-409C-BE32-E72D297353CC}">
              <c16:uniqueId val="{00000000-035C-4E02-8C81-955B2A4F6364}"/>
            </c:ext>
          </c:extLst>
        </c:ser>
        <c:ser>
          <c:idx val="1"/>
          <c:order val="1"/>
          <c:tx>
            <c:strRef>
              <c:f>'IV.1.3. Ingr y egr SDSS'!$K$4</c:f>
              <c:strCache>
                <c:ptCount val="1"/>
                <c:pt idx="0">
                  <c:v>Egresos SDSS</c:v>
                </c:pt>
              </c:strCache>
            </c:strRef>
          </c:tx>
          <c:spPr>
            <a:solidFill>
              <a:srgbClr val="C00000"/>
            </a:solidFill>
          </c:spPr>
          <c:invertIfNegative val="0"/>
          <c:dLbls>
            <c:spPr>
              <a:noFill/>
              <a:ln>
                <a:noFill/>
              </a:ln>
              <a:effectLst/>
            </c:spPr>
            <c:txPr>
              <a:bodyPr rot="-5400000" vert="horz"/>
              <a:lstStyle/>
              <a:p>
                <a:pPr>
                  <a:defRPr sz="1800"/>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'IV.1.3. Ingr y egr SDSS'!$A$5:$A$20</c:f>
              <c:numCache>
                <c:formatCode>General</c:formatCode>
                <c:ptCount val="16"/>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numCache>
            </c:numRef>
          </c:cat>
          <c:val>
            <c:numRef>
              <c:f>'IV.1.3. Ingr y egr SDSS'!$K$5:$K$20</c:f>
              <c:numCache>
                <c:formatCode>#,##0.00_);[Red]\(#,##0.00\)</c:formatCode>
                <c:ptCount val="16"/>
                <c:pt idx="0">
                  <c:v>1864366292.3099999</c:v>
                </c:pt>
                <c:pt idx="1">
                  <c:v>7411785684.4499989</c:v>
                </c:pt>
                <c:pt idx="2">
                  <c:v>9853566780.3449593</c:v>
                </c:pt>
                <c:pt idx="3">
                  <c:v>11808873938.42</c:v>
                </c:pt>
                <c:pt idx="4">
                  <c:v>21028301074.758999</c:v>
                </c:pt>
                <c:pt idx="5">
                  <c:v>32941378906.730003</c:v>
                </c:pt>
                <c:pt idx="6">
                  <c:v>39221302255.099998</c:v>
                </c:pt>
                <c:pt idx="7">
                  <c:v>50719425140.439987</c:v>
                </c:pt>
                <c:pt idx="8">
                  <c:v>54342847242.37001</c:v>
                </c:pt>
                <c:pt idx="9">
                  <c:v>61089518822.399994</c:v>
                </c:pt>
                <c:pt idx="10">
                  <c:v>67697663532.259995</c:v>
                </c:pt>
                <c:pt idx="11">
                  <c:v>77919978415.960007</c:v>
                </c:pt>
                <c:pt idx="12">
                  <c:v>85765652637.12001</c:v>
                </c:pt>
                <c:pt idx="13">
                  <c:v>97587315108.51001</c:v>
                </c:pt>
                <c:pt idx="14">
                  <c:v>108387838045.39999</c:v>
                </c:pt>
                <c:pt idx="15">
                  <c:v>123371232676.84001</c:v>
                </c:pt>
              </c:numCache>
            </c:numRef>
          </c:val>
          <c:extLst>
            <c:ext xmlns:c16="http://schemas.microsoft.com/office/drawing/2014/chart" uri="{C3380CC4-5D6E-409C-BE32-E72D297353CC}">
              <c16:uniqueId val="{00000001-035C-4E02-8C81-955B2A4F6364}"/>
            </c:ext>
          </c:extLst>
        </c:ser>
        <c:ser>
          <c:idx val="2"/>
          <c:order val="2"/>
          <c:tx>
            <c:strRef>
              <c:f>'IV.1.3. Ingr y egr SDSS'!$M$3:$M$4</c:f>
              <c:strCache>
                <c:ptCount val="2"/>
                <c:pt idx="0">
                  <c:v>Egreso del SDSS</c:v>
                </c:pt>
                <c:pt idx="1">
                  <c:v>Saldo  (Ingresos - Egresos SDSS)</c:v>
                </c:pt>
              </c:strCache>
            </c:strRef>
          </c:tx>
          <c:spPr>
            <a:solidFill>
              <a:schemeClr val="accent6">
                <a:lumMod val="50000"/>
              </a:schemeClr>
            </a:solidFill>
            <a:ln w="47625">
              <a:gradFill>
                <a:gsLst>
                  <a:gs pos="0">
                    <a:srgbClr val="D6B19C"/>
                  </a:gs>
                  <a:gs pos="30000">
                    <a:srgbClr val="D49E6C"/>
                  </a:gs>
                  <a:gs pos="70000">
                    <a:srgbClr val="A65528"/>
                  </a:gs>
                  <a:gs pos="100000">
                    <a:srgbClr val="663012"/>
                  </a:gs>
                </a:gsLst>
                <a:lin ang="5400000" scaled="0"/>
              </a:gradFill>
            </a:ln>
          </c:spPr>
          <c:invertIfNegative val="0"/>
          <c:dPt>
            <c:idx val="0"/>
            <c:invertIfNegative val="0"/>
            <c:bubble3D val="0"/>
            <c:extLst>
              <c:ext xmlns:c16="http://schemas.microsoft.com/office/drawing/2014/chart" uri="{C3380CC4-5D6E-409C-BE32-E72D297353CC}">
                <c16:uniqueId val="{00000002-035C-4E02-8C81-955B2A4F6364}"/>
              </c:ext>
            </c:extLst>
          </c:dPt>
          <c:dPt>
            <c:idx val="1"/>
            <c:invertIfNegative val="0"/>
            <c:bubble3D val="0"/>
            <c:extLst>
              <c:ext xmlns:c16="http://schemas.microsoft.com/office/drawing/2014/chart" uri="{C3380CC4-5D6E-409C-BE32-E72D297353CC}">
                <c16:uniqueId val="{00000003-035C-4E02-8C81-955B2A4F6364}"/>
              </c:ext>
            </c:extLst>
          </c:dPt>
          <c:dPt>
            <c:idx val="2"/>
            <c:invertIfNegative val="0"/>
            <c:bubble3D val="0"/>
            <c:extLst>
              <c:ext xmlns:c16="http://schemas.microsoft.com/office/drawing/2014/chart" uri="{C3380CC4-5D6E-409C-BE32-E72D297353CC}">
                <c16:uniqueId val="{00000004-035C-4E02-8C81-955B2A4F6364}"/>
              </c:ext>
            </c:extLst>
          </c:dPt>
          <c:dPt>
            <c:idx val="3"/>
            <c:invertIfNegative val="0"/>
            <c:bubble3D val="0"/>
            <c:extLst>
              <c:ext xmlns:c16="http://schemas.microsoft.com/office/drawing/2014/chart" uri="{C3380CC4-5D6E-409C-BE32-E72D297353CC}">
                <c16:uniqueId val="{00000005-035C-4E02-8C81-955B2A4F6364}"/>
              </c:ext>
            </c:extLst>
          </c:dPt>
          <c:dPt>
            <c:idx val="4"/>
            <c:invertIfNegative val="0"/>
            <c:bubble3D val="0"/>
            <c:extLst>
              <c:ext xmlns:c16="http://schemas.microsoft.com/office/drawing/2014/chart" uri="{C3380CC4-5D6E-409C-BE32-E72D297353CC}">
                <c16:uniqueId val="{00000006-035C-4E02-8C81-955B2A4F6364}"/>
              </c:ext>
            </c:extLst>
          </c:dPt>
          <c:dPt>
            <c:idx val="5"/>
            <c:invertIfNegative val="0"/>
            <c:bubble3D val="0"/>
            <c:extLst>
              <c:ext xmlns:c16="http://schemas.microsoft.com/office/drawing/2014/chart" uri="{C3380CC4-5D6E-409C-BE32-E72D297353CC}">
                <c16:uniqueId val="{00000007-035C-4E02-8C81-955B2A4F6364}"/>
              </c:ext>
            </c:extLst>
          </c:dPt>
          <c:dPt>
            <c:idx val="6"/>
            <c:invertIfNegative val="0"/>
            <c:bubble3D val="0"/>
            <c:extLst>
              <c:ext xmlns:c16="http://schemas.microsoft.com/office/drawing/2014/chart" uri="{C3380CC4-5D6E-409C-BE32-E72D297353CC}">
                <c16:uniqueId val="{00000008-035C-4E02-8C81-955B2A4F6364}"/>
              </c:ext>
            </c:extLst>
          </c:dPt>
          <c:dPt>
            <c:idx val="7"/>
            <c:invertIfNegative val="0"/>
            <c:bubble3D val="0"/>
            <c:extLst>
              <c:ext xmlns:c16="http://schemas.microsoft.com/office/drawing/2014/chart" uri="{C3380CC4-5D6E-409C-BE32-E72D297353CC}">
                <c16:uniqueId val="{00000009-035C-4E02-8C81-955B2A4F6364}"/>
              </c:ext>
            </c:extLst>
          </c:dPt>
          <c:dPt>
            <c:idx val="8"/>
            <c:invertIfNegative val="0"/>
            <c:bubble3D val="0"/>
            <c:extLst>
              <c:ext xmlns:c16="http://schemas.microsoft.com/office/drawing/2014/chart" uri="{C3380CC4-5D6E-409C-BE32-E72D297353CC}">
                <c16:uniqueId val="{0000000A-035C-4E02-8C81-955B2A4F6364}"/>
              </c:ext>
            </c:extLst>
          </c:dPt>
          <c:dPt>
            <c:idx val="9"/>
            <c:invertIfNegative val="0"/>
            <c:bubble3D val="0"/>
            <c:extLst>
              <c:ext xmlns:c16="http://schemas.microsoft.com/office/drawing/2014/chart" uri="{C3380CC4-5D6E-409C-BE32-E72D297353CC}">
                <c16:uniqueId val="{0000000B-035C-4E02-8C81-955B2A4F6364}"/>
              </c:ext>
            </c:extLst>
          </c:dPt>
          <c:dLbls>
            <c:dLbl>
              <c:idx val="0"/>
              <c:layout>
                <c:manualLayout>
                  <c:x val="-1.8099925450765502E-4"/>
                  <c:y val="-6.815790191792646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35C-4E02-8C81-955B2A4F6364}"/>
                </c:ext>
              </c:extLst>
            </c:dLbl>
            <c:dLbl>
              <c:idx val="1"/>
              <c:layout>
                <c:manualLayout>
                  <c:x val="-1.9652851677033108E-4"/>
                  <c:y val="-6.815790191792559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35C-4E02-8C81-955B2A4F6364}"/>
                </c:ext>
              </c:extLst>
            </c:dLbl>
            <c:dLbl>
              <c:idx val="2"/>
              <c:layout>
                <c:manualLayout>
                  <c:x val="-1.8601336376366849E-3"/>
                  <c:y val="-4.985530311094732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35C-4E02-8C81-955B2A4F6364}"/>
                </c:ext>
              </c:extLst>
            </c:dLbl>
            <c:dLbl>
              <c:idx val="4"/>
              <c:layout>
                <c:manualLayout>
                  <c:x val="3.6835936502689062E-4"/>
                  <c:y val="-4.636559022016111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35C-4E02-8C81-955B2A4F6364}"/>
                </c:ext>
              </c:extLst>
            </c:dLbl>
            <c:dLbl>
              <c:idx val="5"/>
              <c:layout>
                <c:manualLayout>
                  <c:x val="9.1776185253395013E-4"/>
                  <c:y val="-4.636559022016024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35C-4E02-8C81-955B2A4F6364}"/>
                </c:ext>
              </c:extLst>
            </c:dLbl>
            <c:dLbl>
              <c:idx val="6"/>
              <c:layout>
                <c:manualLayout>
                  <c:x val="-1.9648464879783769E-4"/>
                  <c:y val="-1.088172015371041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035C-4E02-8C81-955B2A4F6364}"/>
                </c:ext>
              </c:extLst>
            </c:dLbl>
            <c:dLbl>
              <c:idx val="7"/>
              <c:layout>
                <c:manualLayout>
                  <c:x val="2.235424142317529E-3"/>
                  <c:y val="-7.203132489972081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035C-4E02-8C81-955B2A4F6364}"/>
                </c:ext>
              </c:extLst>
            </c:dLbl>
            <c:dLbl>
              <c:idx val="8"/>
              <c:layout>
                <c:manualLayout>
                  <c:x val="-1.6644386123437281E-3"/>
                  <c:y val="-1.0626534316487995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035C-4E02-8C81-955B2A4F6364}"/>
                </c:ext>
              </c:extLst>
            </c:dLbl>
            <c:dLbl>
              <c:idx val="10"/>
              <c:layout>
                <c:manualLayout>
                  <c:x val="5.4400672689021066E-4"/>
                  <c:y val="-1.193422203198149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035C-4E02-8C81-955B2A4F6364}"/>
                </c:ext>
              </c:extLst>
            </c:dLbl>
            <c:spPr>
              <a:noFill/>
              <a:ln>
                <a:noFill/>
              </a:ln>
              <a:effectLst/>
            </c:spPr>
            <c:txPr>
              <a:bodyPr rot="-5400000" vert="horz"/>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'IV.1.3. Ingr y egr SDSS'!$A$5:$A$20</c:f>
              <c:numCache>
                <c:formatCode>General</c:formatCode>
                <c:ptCount val="16"/>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numCache>
            </c:numRef>
          </c:cat>
          <c:val>
            <c:numRef>
              <c:f>'IV.1.3. Ingr y egr SDSS'!$M$5:$M$20</c:f>
              <c:numCache>
                <c:formatCode>#,##0.00_);[Red]\(#,##0.00\)</c:formatCode>
                <c:ptCount val="16"/>
                <c:pt idx="0">
                  <c:v>24957429.700000286</c:v>
                </c:pt>
                <c:pt idx="1">
                  <c:v>45127434.040000916</c:v>
                </c:pt>
                <c:pt idx="2">
                  <c:v>409216513.825037</c:v>
                </c:pt>
                <c:pt idx="3">
                  <c:v>-12263524.280000687</c:v>
                </c:pt>
                <c:pt idx="4">
                  <c:v>1865922485.3909988</c:v>
                </c:pt>
                <c:pt idx="5">
                  <c:v>2769914395.6500015</c:v>
                </c:pt>
                <c:pt idx="6">
                  <c:v>2796184739.6700058</c:v>
                </c:pt>
                <c:pt idx="7">
                  <c:v>-2689473771.0499878</c:v>
                </c:pt>
                <c:pt idx="8">
                  <c:v>206647252.69998169</c:v>
                </c:pt>
                <c:pt idx="9">
                  <c:v>-346652997.74999237</c:v>
                </c:pt>
                <c:pt idx="10">
                  <c:v>-2723072.7699890137</c:v>
                </c:pt>
                <c:pt idx="11">
                  <c:v>-308694285.74000549</c:v>
                </c:pt>
                <c:pt idx="12">
                  <c:v>1119113694.2599792</c:v>
                </c:pt>
                <c:pt idx="13">
                  <c:v>1015246796.8699799</c:v>
                </c:pt>
                <c:pt idx="14">
                  <c:v>1373833391.9500122</c:v>
                </c:pt>
                <c:pt idx="15">
                  <c:v>319924440.21998596</c:v>
                </c:pt>
              </c:numCache>
            </c:numRef>
          </c:val>
          <c:extLst>
            <c:ext xmlns:c16="http://schemas.microsoft.com/office/drawing/2014/chart" uri="{C3380CC4-5D6E-409C-BE32-E72D297353CC}">
              <c16:uniqueId val="{0000000D-035C-4E02-8C81-955B2A4F6364}"/>
            </c:ext>
          </c:extLst>
        </c:ser>
        <c:dLbls>
          <c:showLegendKey val="0"/>
          <c:showVal val="0"/>
          <c:showCatName val="0"/>
          <c:showSerName val="0"/>
          <c:showPercent val="0"/>
          <c:showBubbleSize val="0"/>
        </c:dLbls>
        <c:gapWidth val="39"/>
        <c:axId val="409621016"/>
        <c:axId val="409621408"/>
      </c:barChart>
      <c:catAx>
        <c:axId val="409621016"/>
        <c:scaling>
          <c:orientation val="minMax"/>
        </c:scaling>
        <c:delete val="0"/>
        <c:axPos val="b"/>
        <c:numFmt formatCode="General" sourceLinked="1"/>
        <c:majorTickMark val="none"/>
        <c:minorTickMark val="none"/>
        <c:tickLblPos val="low"/>
        <c:txPr>
          <a:bodyPr rot="-2700000" vert="horz"/>
          <a:lstStyle/>
          <a:p>
            <a:pPr>
              <a:defRPr sz="1800"/>
            </a:pPr>
            <a:endParaRPr lang="en-US"/>
          </a:p>
        </c:txPr>
        <c:crossAx val="409621408"/>
        <c:crosses val="autoZero"/>
        <c:auto val="1"/>
        <c:lblAlgn val="ctr"/>
        <c:lblOffset val="100"/>
        <c:noMultiLvlLbl val="0"/>
      </c:catAx>
      <c:valAx>
        <c:axId val="409621408"/>
        <c:scaling>
          <c:orientation val="minMax"/>
        </c:scaling>
        <c:delete val="0"/>
        <c:axPos val="l"/>
        <c:numFmt formatCode="#,##0.00_);[Red]\(#,##0.00\)" sourceLinked="1"/>
        <c:majorTickMark val="none"/>
        <c:minorTickMark val="none"/>
        <c:tickLblPos val="none"/>
        <c:spPr>
          <a:ln>
            <a:solidFill>
              <a:schemeClr val="bg1"/>
            </a:solidFill>
          </a:ln>
        </c:spPr>
        <c:crossAx val="409621016"/>
        <c:crosses val="autoZero"/>
        <c:crossBetween val="between"/>
        <c:dispUnits>
          <c:builtInUnit val="millions"/>
          <c:dispUnitsLbl>
            <c:layout>
              <c:manualLayout>
                <c:xMode val="edge"/>
                <c:yMode val="edge"/>
                <c:x val="7.6274863796122246E-3"/>
                <c:y val="0.44578457085209094"/>
              </c:manualLayout>
            </c:layout>
            <c:txPr>
              <a:bodyPr/>
              <a:lstStyle/>
              <a:p>
                <a:pPr>
                  <a:defRPr sz="2000" b="1"/>
                </a:pPr>
                <a:endParaRPr lang="en-US"/>
              </a:p>
            </c:txPr>
          </c:dispUnitsLbl>
        </c:dispUnits>
      </c:valAx>
    </c:plotArea>
    <c:legend>
      <c:legendPos val="b"/>
      <c:layout>
        <c:manualLayout>
          <c:xMode val="edge"/>
          <c:yMode val="edge"/>
          <c:x val="0.24908195574034409"/>
          <c:y val="9.3198214414284691E-2"/>
          <c:w val="0.52947389261897937"/>
          <c:h val="4.1468220777699086E-2"/>
        </c:manualLayout>
      </c:layout>
      <c:overlay val="0"/>
      <c:txPr>
        <a:bodyPr/>
        <a:lstStyle/>
        <a:p>
          <a:pPr>
            <a:defRPr sz="1600"/>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autoTitleDeleted val="0"/>
    <c:plotArea>
      <c:layout>
        <c:manualLayout>
          <c:layoutTarget val="inner"/>
          <c:xMode val="edge"/>
          <c:yMode val="edge"/>
          <c:x val="4.3199534151995581E-2"/>
          <c:y val="0.10006839135953496"/>
          <c:w val="0.93158395246747239"/>
          <c:h val="0.76673209329330239"/>
        </c:manualLayout>
      </c:layout>
      <c:barChart>
        <c:barDir val="col"/>
        <c:grouping val="stacked"/>
        <c:varyColors val="0"/>
        <c:ser>
          <c:idx val="0"/>
          <c:order val="0"/>
          <c:tx>
            <c:strRef>
              <c:f>'IV.1.4. Recaudo x sector'!$B$3</c:f>
              <c:strCache>
                <c:ptCount val="1"/>
                <c:pt idx="0">
                  <c:v>Sector  Público</c:v>
                </c:pt>
              </c:strCache>
            </c:strRef>
          </c:tx>
          <c:spPr>
            <a:solidFill>
              <a:schemeClr val="accent3">
                <a:lumMod val="75000"/>
              </a:schemeClr>
            </a:solidFill>
          </c:spPr>
          <c:invertIfNegative val="0"/>
          <c:dLbls>
            <c:spPr>
              <a:noFill/>
              <a:ln>
                <a:noFill/>
              </a:ln>
              <a:effectLst/>
            </c:spPr>
            <c:txPr>
              <a:bodyPr/>
              <a:lstStyle/>
              <a:p>
                <a:pPr>
                  <a:defRPr sz="1600" b="1">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'IV.1.4. Recaudo x sector'!$A$4:$A$20</c:f>
              <c:strCache>
                <c:ptCount val="17"/>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Ene.2019</c:v>
                </c:pt>
              </c:strCache>
            </c:strRef>
          </c:cat>
          <c:val>
            <c:numRef>
              <c:f>'IV.1.4. Recaudo x sector'!$B$4:$B$20</c:f>
              <c:numCache>
                <c:formatCode>_(* #,##0.00_);_(* \(#,##0.00\);_(* "-"??_);_(@_)</c:formatCode>
                <c:ptCount val="17"/>
                <c:pt idx="0">
                  <c:v>211522228.03</c:v>
                </c:pt>
                <c:pt idx="1">
                  <c:v>2087223951.9878604</c:v>
                </c:pt>
                <c:pt idx="2">
                  <c:v>2740119047.3900003</c:v>
                </c:pt>
                <c:pt idx="3">
                  <c:v>2679574110.783494</c:v>
                </c:pt>
                <c:pt idx="4">
                  <c:v>7440643704.1800003</c:v>
                </c:pt>
                <c:pt idx="5">
                  <c:v>10090935314.219999</c:v>
                </c:pt>
                <c:pt idx="6">
                  <c:v>12419428715.15</c:v>
                </c:pt>
                <c:pt idx="7">
                  <c:v>13982932933.34</c:v>
                </c:pt>
                <c:pt idx="8">
                  <c:v>15631836986.009998</c:v>
                </c:pt>
                <c:pt idx="9">
                  <c:v>17595724643.350403</c:v>
                </c:pt>
                <c:pt idx="10">
                  <c:v>20873289030.960003</c:v>
                </c:pt>
                <c:pt idx="11">
                  <c:v>24657599719.139999</c:v>
                </c:pt>
                <c:pt idx="12">
                  <c:v>29250900435.389999</c:v>
                </c:pt>
                <c:pt idx="13">
                  <c:v>33197918782.480003</c:v>
                </c:pt>
                <c:pt idx="14">
                  <c:v>37563341220.540001</c:v>
                </c:pt>
                <c:pt idx="15">
                  <c:v>42779387567.769997</c:v>
                </c:pt>
                <c:pt idx="16">
                  <c:v>3598019935.0900002</c:v>
                </c:pt>
              </c:numCache>
            </c:numRef>
          </c:val>
          <c:extLst>
            <c:ext xmlns:c16="http://schemas.microsoft.com/office/drawing/2014/chart" uri="{C3380CC4-5D6E-409C-BE32-E72D297353CC}">
              <c16:uniqueId val="{00000000-43B6-4A1A-B484-9D9BAC59B1A1}"/>
            </c:ext>
          </c:extLst>
        </c:ser>
        <c:ser>
          <c:idx val="1"/>
          <c:order val="1"/>
          <c:tx>
            <c:strRef>
              <c:f>'IV.1.4. Recaudo x sector'!$C$3</c:f>
              <c:strCache>
                <c:ptCount val="1"/>
                <c:pt idx="0">
                  <c:v>Sector Privado</c:v>
                </c:pt>
              </c:strCache>
            </c:strRef>
          </c:tx>
          <c:spPr>
            <a:solidFill>
              <a:srgbClr val="0070C0"/>
            </a:solidFill>
          </c:spPr>
          <c:invertIfNegative val="0"/>
          <c:dLbls>
            <c:spPr>
              <a:noFill/>
              <a:ln>
                <a:noFill/>
              </a:ln>
              <a:effectLst/>
            </c:spPr>
            <c:txPr>
              <a:bodyPr/>
              <a:lstStyle/>
              <a:p>
                <a:pPr>
                  <a:defRPr sz="1600" b="1">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'IV.1.4. Recaudo x sector'!$A$4:$A$20</c:f>
              <c:strCache>
                <c:ptCount val="17"/>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Ene.2019</c:v>
                </c:pt>
              </c:strCache>
            </c:strRef>
          </c:cat>
          <c:val>
            <c:numRef>
              <c:f>'IV.1.4. Recaudo x sector'!$C$4:$C$20</c:f>
              <c:numCache>
                <c:formatCode>_(* #,##0.00_);_(* \(#,##0.00\);_(* "-"??_);_(@_)</c:formatCode>
                <c:ptCount val="17"/>
                <c:pt idx="0">
                  <c:v>1627801493.98</c:v>
                </c:pt>
                <c:pt idx="1">
                  <c:v>5269675834.1821394</c:v>
                </c:pt>
                <c:pt idx="2">
                  <c:v>6918059326.1500006</c:v>
                </c:pt>
                <c:pt idx="3">
                  <c:v>8392526306.6965065</c:v>
                </c:pt>
                <c:pt idx="4">
                  <c:v>13755990830.42</c:v>
                </c:pt>
                <c:pt idx="5">
                  <c:v>22987229737.049999</c:v>
                </c:pt>
                <c:pt idx="6">
                  <c:v>25453341929.369999</c:v>
                </c:pt>
                <c:pt idx="7">
                  <c:v>29622073160.660004</c:v>
                </c:pt>
                <c:pt idx="8">
                  <c:v>33784047829.830002</c:v>
                </c:pt>
                <c:pt idx="9">
                  <c:v>37469807664.639603</c:v>
                </c:pt>
                <c:pt idx="10">
                  <c:v>40609714567.439995</c:v>
                </c:pt>
                <c:pt idx="11">
                  <c:v>45263293195.400002</c:v>
                </c:pt>
                <c:pt idx="12">
                  <c:v>49801471613.939987</c:v>
                </c:pt>
                <c:pt idx="13">
                  <c:v>55851245438.969994</c:v>
                </c:pt>
                <c:pt idx="14">
                  <c:v>62094410132.149994</c:v>
                </c:pt>
                <c:pt idx="15">
                  <c:v>70074621814.729996</c:v>
                </c:pt>
                <c:pt idx="16">
                  <c:v>5984566723.7200003</c:v>
                </c:pt>
              </c:numCache>
            </c:numRef>
          </c:val>
          <c:extLst>
            <c:ext xmlns:c16="http://schemas.microsoft.com/office/drawing/2014/chart" uri="{C3380CC4-5D6E-409C-BE32-E72D297353CC}">
              <c16:uniqueId val="{00000001-43B6-4A1A-B484-9D9BAC59B1A1}"/>
            </c:ext>
          </c:extLst>
        </c:ser>
        <c:dLbls>
          <c:showLegendKey val="0"/>
          <c:showVal val="0"/>
          <c:showCatName val="0"/>
          <c:showSerName val="0"/>
          <c:showPercent val="0"/>
          <c:showBubbleSize val="0"/>
        </c:dLbls>
        <c:gapWidth val="24"/>
        <c:overlap val="87"/>
        <c:axId val="409622192"/>
        <c:axId val="409622584"/>
      </c:barChart>
      <c:catAx>
        <c:axId val="409622192"/>
        <c:scaling>
          <c:orientation val="minMax"/>
        </c:scaling>
        <c:delete val="0"/>
        <c:axPos val="b"/>
        <c:numFmt formatCode="General" sourceLinked="1"/>
        <c:majorTickMark val="out"/>
        <c:minorTickMark val="none"/>
        <c:tickLblPos val="nextTo"/>
        <c:txPr>
          <a:bodyPr/>
          <a:lstStyle/>
          <a:p>
            <a:pPr>
              <a:defRPr sz="1400"/>
            </a:pPr>
            <a:endParaRPr lang="en-US"/>
          </a:p>
        </c:txPr>
        <c:crossAx val="409622584"/>
        <c:crosses val="autoZero"/>
        <c:auto val="1"/>
        <c:lblAlgn val="ctr"/>
        <c:lblOffset val="100"/>
        <c:noMultiLvlLbl val="0"/>
      </c:catAx>
      <c:valAx>
        <c:axId val="409622584"/>
        <c:scaling>
          <c:orientation val="minMax"/>
        </c:scaling>
        <c:delete val="0"/>
        <c:axPos val="l"/>
        <c:numFmt formatCode="_(* #,##0.00_);_(* \(#,##0.00\);_(* &quot;-&quot;??_);_(@_)" sourceLinked="1"/>
        <c:majorTickMark val="out"/>
        <c:minorTickMark val="none"/>
        <c:tickLblPos val="nextTo"/>
        <c:spPr>
          <a:ln>
            <a:solidFill>
              <a:schemeClr val="bg1"/>
            </a:solidFill>
          </a:ln>
        </c:spPr>
        <c:txPr>
          <a:bodyPr/>
          <a:lstStyle/>
          <a:p>
            <a:pPr>
              <a:defRPr>
                <a:solidFill>
                  <a:schemeClr val="bg1"/>
                </a:solidFill>
              </a:defRPr>
            </a:pPr>
            <a:endParaRPr lang="en-US"/>
          </a:p>
        </c:txPr>
        <c:crossAx val="409622192"/>
        <c:crosses val="autoZero"/>
        <c:crossBetween val="between"/>
        <c:dispUnits>
          <c:builtInUnit val="billions"/>
          <c:dispUnitsLbl>
            <c:layout>
              <c:manualLayout>
                <c:xMode val="edge"/>
                <c:yMode val="edge"/>
                <c:x val="1.773791638020232E-2"/>
                <c:y val="0.31417470485533894"/>
              </c:manualLayout>
            </c:layout>
            <c:txPr>
              <a:bodyPr/>
              <a:lstStyle/>
              <a:p>
                <a:pPr>
                  <a:defRPr sz="1800" b="0"/>
                </a:pPr>
                <a:endParaRPr lang="en-US"/>
              </a:p>
            </c:txPr>
          </c:dispUnitsLbl>
        </c:dispUnits>
      </c:valAx>
    </c:plotArea>
    <c:legend>
      <c:legendPos val="r"/>
      <c:layout>
        <c:manualLayout>
          <c:xMode val="edge"/>
          <c:yMode val="edge"/>
          <c:x val="0.30921936628230801"/>
          <c:y val="7.8698065880570836E-2"/>
          <c:w val="0.42926758418570254"/>
          <c:h val="5.8515971529759646E-2"/>
        </c:manualLayout>
      </c:layout>
      <c:overlay val="0"/>
      <c:txPr>
        <a:bodyPr/>
        <a:lstStyle/>
        <a:p>
          <a:pPr>
            <a:defRPr sz="1400" b="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n-US" sz="1600"/>
              <a:t>Recaudo del Régimen Contributivo del SDSS por Origen de los Aportes                                                 </a:t>
            </a:r>
          </a:p>
        </c:rich>
      </c:tx>
      <c:layout>
        <c:manualLayout>
          <c:xMode val="edge"/>
          <c:yMode val="edge"/>
          <c:x val="0.28843083443357687"/>
          <c:y val="2.7752125817526847E-2"/>
        </c:manualLayout>
      </c:layout>
      <c:overlay val="0"/>
      <c:spPr>
        <a:ln>
          <a:noFill/>
        </a:ln>
      </c:spPr>
    </c:title>
    <c:autoTitleDeleted val="0"/>
    <c:view3D>
      <c:rotX val="15"/>
      <c:rotY val="0"/>
      <c:rAngAx val="0"/>
    </c:view3D>
    <c:floor>
      <c:thickness val="0"/>
    </c:floor>
    <c:sideWall>
      <c:thickness val="0"/>
    </c:sideWall>
    <c:backWall>
      <c:thickness val="0"/>
    </c:backWall>
    <c:plotArea>
      <c:layout>
        <c:manualLayout>
          <c:layoutTarget val="inner"/>
          <c:xMode val="edge"/>
          <c:yMode val="edge"/>
          <c:x val="9.3218759716208847E-3"/>
          <c:y val="0.10310813370045138"/>
          <c:w val="0.98201546733945055"/>
          <c:h val="0.71802355805939155"/>
        </c:manualLayout>
      </c:layout>
      <c:bar3DChart>
        <c:barDir val="col"/>
        <c:grouping val="standard"/>
        <c:varyColors val="0"/>
        <c:ser>
          <c:idx val="0"/>
          <c:order val="0"/>
          <c:tx>
            <c:strRef>
              <c:f>'IV.1.5 Rec. x origen'!$B$3</c:f>
              <c:strCache>
                <c:ptCount val="1"/>
                <c:pt idx="0">
                  <c:v>Trabajador Sector Público</c:v>
                </c:pt>
              </c:strCache>
            </c:strRef>
          </c:tx>
          <c:invertIfNegative val="0"/>
          <c:cat>
            <c:strRef>
              <c:f>'IV.1.5 Rec. x origen'!$A$4:$A$20</c:f>
              <c:strCache>
                <c:ptCount val="17"/>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Ene.19</c:v>
                </c:pt>
              </c:strCache>
            </c:strRef>
          </c:cat>
          <c:val>
            <c:numRef>
              <c:f>'IV.1.5 Rec. x origen'!$B$4:$B$20</c:f>
              <c:numCache>
                <c:formatCode>_(* #,##0.00_);_(* \(#,##0.00\);_(* "-"??_);_(@_)</c:formatCode>
                <c:ptCount val="17"/>
                <c:pt idx="0">
                  <c:v>63456668.409345008</c:v>
                </c:pt>
                <c:pt idx="1">
                  <c:v>542678227.51684356</c:v>
                </c:pt>
                <c:pt idx="2">
                  <c:v>712430952.32140017</c:v>
                </c:pt>
                <c:pt idx="3">
                  <c:v>696689268.80370843</c:v>
                </c:pt>
                <c:pt idx="4">
                  <c:v>2008973800.1286001</c:v>
                </c:pt>
                <c:pt idx="5">
                  <c:v>2875916564.5526996</c:v>
                </c:pt>
                <c:pt idx="6">
                  <c:v>3539537183.8177495</c:v>
                </c:pt>
                <c:pt idx="7">
                  <c:v>3985135886.0018997</c:v>
                </c:pt>
                <c:pt idx="8">
                  <c:v>4455073541.0128489</c:v>
                </c:pt>
                <c:pt idx="9">
                  <c:v>5014781523.3548641</c:v>
                </c:pt>
                <c:pt idx="10">
                  <c:v>5948887373.8236008</c:v>
                </c:pt>
                <c:pt idx="11">
                  <c:v>7027415919.9548988</c:v>
                </c:pt>
                <c:pt idx="12">
                  <c:v>8336506624.0861492</c:v>
                </c:pt>
                <c:pt idx="13">
                  <c:v>9461406853.0067997</c:v>
                </c:pt>
                <c:pt idx="14">
                  <c:v>10705552247.853899</c:v>
                </c:pt>
                <c:pt idx="15">
                  <c:v>12192125456.814447</c:v>
                </c:pt>
                <c:pt idx="16">
                  <c:v>1025435681.5006499</c:v>
                </c:pt>
              </c:numCache>
            </c:numRef>
          </c:val>
          <c:extLst>
            <c:ext xmlns:c16="http://schemas.microsoft.com/office/drawing/2014/chart" uri="{C3380CC4-5D6E-409C-BE32-E72D297353CC}">
              <c16:uniqueId val="{00000000-6147-4820-B25A-7F621268FBD9}"/>
            </c:ext>
          </c:extLst>
        </c:ser>
        <c:ser>
          <c:idx val="1"/>
          <c:order val="1"/>
          <c:tx>
            <c:strRef>
              <c:f>'IV.1.5 Rec. x origen'!$C$3</c:f>
              <c:strCache>
                <c:ptCount val="1"/>
                <c:pt idx="0">
                  <c:v>Trabajador Sector Privado</c:v>
                </c:pt>
              </c:strCache>
            </c:strRef>
          </c:tx>
          <c:invertIfNegative val="0"/>
          <c:cat>
            <c:strRef>
              <c:f>'IV.1.5 Rec. x origen'!$A$4:$A$20</c:f>
              <c:strCache>
                <c:ptCount val="17"/>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Ene.19</c:v>
                </c:pt>
              </c:strCache>
            </c:strRef>
          </c:cat>
          <c:val>
            <c:numRef>
              <c:f>'IV.1.5 Rec. x origen'!$C$4:$C$20</c:f>
              <c:numCache>
                <c:formatCode>_(* #,##0.00_);_(* \(#,##0.00\);_(* "-"??_);_(@_)</c:formatCode>
                <c:ptCount val="17"/>
                <c:pt idx="0">
                  <c:v>488340448.19365501</c:v>
                </c:pt>
                <c:pt idx="1">
                  <c:v>1370115716.8873563</c:v>
                </c:pt>
                <c:pt idx="2">
                  <c:v>1798695424.7990003</c:v>
                </c:pt>
                <c:pt idx="3">
                  <c:v>2182056839.7410917</c:v>
                </c:pt>
                <c:pt idx="4">
                  <c:v>3714117524.2134004</c:v>
                </c:pt>
                <c:pt idx="5">
                  <c:v>6551360475.0592489</c:v>
                </c:pt>
                <c:pt idx="6">
                  <c:v>7254202449.8704491</c:v>
                </c:pt>
                <c:pt idx="7">
                  <c:v>8442290850.7881002</c:v>
                </c:pt>
                <c:pt idx="8">
                  <c:v>9628453631.5015488</c:v>
                </c:pt>
                <c:pt idx="9">
                  <c:v>10678895184.422285</c:v>
                </c:pt>
                <c:pt idx="10">
                  <c:v>11573768651.720398</c:v>
                </c:pt>
                <c:pt idx="11">
                  <c:v>12900038560.688999</c:v>
                </c:pt>
                <c:pt idx="12">
                  <c:v>14193419409.972895</c:v>
                </c:pt>
                <c:pt idx="13">
                  <c:v>15917604950.106447</c:v>
                </c:pt>
                <c:pt idx="14">
                  <c:v>17696906887.662746</c:v>
                </c:pt>
                <c:pt idx="15">
                  <c:v>19971267217.198051</c:v>
                </c:pt>
                <c:pt idx="16">
                  <c:v>1705601516.2602</c:v>
                </c:pt>
              </c:numCache>
            </c:numRef>
          </c:val>
          <c:extLst>
            <c:ext xmlns:c16="http://schemas.microsoft.com/office/drawing/2014/chart" uri="{C3380CC4-5D6E-409C-BE32-E72D297353CC}">
              <c16:uniqueId val="{00000001-6147-4820-B25A-7F621268FBD9}"/>
            </c:ext>
          </c:extLst>
        </c:ser>
        <c:ser>
          <c:idx val="2"/>
          <c:order val="2"/>
          <c:tx>
            <c:strRef>
              <c:f>'IV.1.5 Rec. x origen'!$D$3</c:f>
              <c:strCache>
                <c:ptCount val="1"/>
                <c:pt idx="0">
                  <c:v> Empleador Sector Público</c:v>
                </c:pt>
              </c:strCache>
            </c:strRef>
          </c:tx>
          <c:invertIfNegative val="0"/>
          <c:cat>
            <c:strRef>
              <c:f>'IV.1.5 Rec. x origen'!$A$4:$A$20</c:f>
              <c:strCache>
                <c:ptCount val="17"/>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Ene.19</c:v>
                </c:pt>
              </c:strCache>
            </c:strRef>
          </c:cat>
          <c:val>
            <c:numRef>
              <c:f>'IV.1.5 Rec. x origen'!$D$4:$D$20</c:f>
              <c:numCache>
                <c:formatCode>_(* #,##0.00_);_(* \(#,##0.00\);_(* "-"??_);_(@_)</c:formatCode>
                <c:ptCount val="17"/>
                <c:pt idx="0">
                  <c:v>148065559.62180501</c:v>
                </c:pt>
                <c:pt idx="1">
                  <c:v>1544545724.4710164</c:v>
                </c:pt>
                <c:pt idx="2">
                  <c:v>2027688095.0686002</c:v>
                </c:pt>
                <c:pt idx="3">
                  <c:v>1982884841.9797854</c:v>
                </c:pt>
                <c:pt idx="4">
                  <c:v>5431669904.0514002</c:v>
                </c:pt>
                <c:pt idx="5">
                  <c:v>7215018749.6672993</c:v>
                </c:pt>
                <c:pt idx="6">
                  <c:v>8879891531.3322487</c:v>
                </c:pt>
                <c:pt idx="7">
                  <c:v>9997797047.3381004</c:v>
                </c:pt>
                <c:pt idx="8">
                  <c:v>11176763444.997149</c:v>
                </c:pt>
                <c:pt idx="9">
                  <c:v>12580943119.995537</c:v>
                </c:pt>
                <c:pt idx="10">
                  <c:v>14924401657.136402</c:v>
                </c:pt>
                <c:pt idx="11">
                  <c:v>17630183799.185101</c:v>
                </c:pt>
                <c:pt idx="12">
                  <c:v>20914393811.303848</c:v>
                </c:pt>
                <c:pt idx="13">
                  <c:v>23736511929.473202</c:v>
                </c:pt>
                <c:pt idx="14">
                  <c:v>26857788972.6861</c:v>
                </c:pt>
                <c:pt idx="15">
                  <c:v>30587262110.955547</c:v>
                </c:pt>
                <c:pt idx="16">
                  <c:v>2572584253.5893502</c:v>
                </c:pt>
              </c:numCache>
            </c:numRef>
          </c:val>
          <c:extLst>
            <c:ext xmlns:c16="http://schemas.microsoft.com/office/drawing/2014/chart" uri="{C3380CC4-5D6E-409C-BE32-E72D297353CC}">
              <c16:uniqueId val="{00000002-6147-4820-B25A-7F621268FBD9}"/>
            </c:ext>
          </c:extLst>
        </c:ser>
        <c:ser>
          <c:idx val="3"/>
          <c:order val="3"/>
          <c:tx>
            <c:strRef>
              <c:f>'IV.1.5 Rec. x origen'!$E$3</c:f>
              <c:strCache>
                <c:ptCount val="1"/>
                <c:pt idx="0">
                  <c:v>Empleador  Sector Privado</c:v>
                </c:pt>
              </c:strCache>
            </c:strRef>
          </c:tx>
          <c:invertIfNegative val="0"/>
          <c:cat>
            <c:strRef>
              <c:f>'IV.1.5 Rec. x origen'!$A$4:$A$20</c:f>
              <c:strCache>
                <c:ptCount val="17"/>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Ene.19</c:v>
                </c:pt>
              </c:strCache>
            </c:strRef>
          </c:cat>
          <c:val>
            <c:numRef>
              <c:f>'IV.1.5 Rec. x origen'!$E$4:$E$20</c:f>
              <c:numCache>
                <c:formatCode>_(* #,##0.00_);_(* \(#,##0.00\);_(* "-"??_);_(@_)</c:formatCode>
                <c:ptCount val="17"/>
                <c:pt idx="0">
                  <c:v>1139461045.7851951</c:v>
                </c:pt>
                <c:pt idx="1">
                  <c:v>3899560117.2947831</c:v>
                </c:pt>
                <c:pt idx="2">
                  <c:v>5119363901.3510008</c:v>
                </c:pt>
                <c:pt idx="3">
                  <c:v>6210469466.9554148</c:v>
                </c:pt>
                <c:pt idx="4">
                  <c:v>10041873306.2066</c:v>
                </c:pt>
                <c:pt idx="5">
                  <c:v>16435869261.990749</c:v>
                </c:pt>
                <c:pt idx="6">
                  <c:v>18199139479.49955</c:v>
                </c:pt>
                <c:pt idx="7">
                  <c:v>21179782309.871902</c:v>
                </c:pt>
                <c:pt idx="8">
                  <c:v>24155594198.328449</c:v>
                </c:pt>
                <c:pt idx="9">
                  <c:v>26790912480.217316</c:v>
                </c:pt>
                <c:pt idx="10">
                  <c:v>29035945915.719597</c:v>
                </c:pt>
                <c:pt idx="11">
                  <c:v>32363254634.710999</c:v>
                </c:pt>
                <c:pt idx="12">
                  <c:v>35608052203.967087</c:v>
                </c:pt>
                <c:pt idx="13">
                  <c:v>39933640488.863541</c:v>
                </c:pt>
                <c:pt idx="14">
                  <c:v>44397503244.487244</c:v>
                </c:pt>
                <c:pt idx="15">
                  <c:v>50103354597.531952</c:v>
                </c:pt>
                <c:pt idx="16">
                  <c:v>4278965207.4597998</c:v>
                </c:pt>
              </c:numCache>
            </c:numRef>
          </c:val>
          <c:extLst>
            <c:ext xmlns:c16="http://schemas.microsoft.com/office/drawing/2014/chart" uri="{C3380CC4-5D6E-409C-BE32-E72D297353CC}">
              <c16:uniqueId val="{00000003-6147-4820-B25A-7F621268FBD9}"/>
            </c:ext>
          </c:extLst>
        </c:ser>
        <c:ser>
          <c:idx val="4"/>
          <c:order val="4"/>
          <c:tx>
            <c:strRef>
              <c:f>'IV.1.5 Rec. x origen'!$F$3</c:f>
              <c:strCache>
                <c:ptCount val="1"/>
                <c:pt idx="0">
                  <c:v>Total Recaudo</c:v>
                </c:pt>
              </c:strCache>
            </c:strRef>
          </c:tx>
          <c:invertIfNegative val="0"/>
          <c:dLbls>
            <c:dLbl>
              <c:idx val="0"/>
              <c:layout>
                <c:manualLayout>
                  <c:x val="0"/>
                  <c:y val="-2.01760620630385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147-4820-B25A-7F621268FBD9}"/>
                </c:ext>
              </c:extLst>
            </c:dLbl>
            <c:dLbl>
              <c:idx val="1"/>
              <c:layout>
                <c:manualLayout>
                  <c:x val="1.4710192965007734E-3"/>
                  <c:y val="1.606708470570174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147-4820-B25A-7F621268FBD9}"/>
                </c:ext>
              </c:extLst>
            </c:dLbl>
            <c:dLbl>
              <c:idx val="2"/>
              <c:layout>
                <c:manualLayout>
                  <c:x val="0"/>
                  <c:y val="-6.911944115301156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147-4820-B25A-7F621268FBD9}"/>
                </c:ext>
              </c:extLst>
            </c:dLbl>
            <c:dLbl>
              <c:idx val="3"/>
              <c:layout>
                <c:manualLayout>
                  <c:x val="-4.2708194978681663E-17"/>
                  <c:y val="-7.026500266713216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147-4820-B25A-7F621268FBD9}"/>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'IV.1.5 Rec. x origen'!$A$4:$A$20</c:f>
              <c:strCache>
                <c:ptCount val="17"/>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Ene.19</c:v>
                </c:pt>
              </c:strCache>
            </c:strRef>
          </c:cat>
          <c:val>
            <c:numRef>
              <c:f>'IV.1.5 Rec. x origen'!$F$4:$F$20</c:f>
              <c:numCache>
                <c:formatCode>_(* #,##0.00_);_(* \(#,##0.00\);_(* "-"??_);_(@_)</c:formatCode>
                <c:ptCount val="17"/>
                <c:pt idx="0">
                  <c:v>1839323722.0100002</c:v>
                </c:pt>
                <c:pt idx="1">
                  <c:v>7356899786.1700001</c:v>
                </c:pt>
                <c:pt idx="2">
                  <c:v>9658178373.5400009</c:v>
                </c:pt>
                <c:pt idx="3">
                  <c:v>11072100417.48</c:v>
                </c:pt>
                <c:pt idx="4">
                  <c:v>21196634534.600002</c:v>
                </c:pt>
                <c:pt idx="5">
                  <c:v>33078165051.269997</c:v>
                </c:pt>
                <c:pt idx="6">
                  <c:v>37872770644.519997</c:v>
                </c:pt>
                <c:pt idx="7">
                  <c:v>43605006094</c:v>
                </c:pt>
                <c:pt idx="8">
                  <c:v>49415884815.839996</c:v>
                </c:pt>
                <c:pt idx="9">
                  <c:v>55065532307.990005</c:v>
                </c:pt>
                <c:pt idx="10">
                  <c:v>61483003598.399994</c:v>
                </c:pt>
                <c:pt idx="11">
                  <c:v>69920892914.539993</c:v>
                </c:pt>
                <c:pt idx="12">
                  <c:v>79052372049.329987</c:v>
                </c:pt>
                <c:pt idx="13">
                  <c:v>89049164221.449982</c:v>
                </c:pt>
                <c:pt idx="14">
                  <c:v>99657751352.689987</c:v>
                </c:pt>
                <c:pt idx="15">
                  <c:v>112854009382.5</c:v>
                </c:pt>
                <c:pt idx="16">
                  <c:v>9582586658.8100014</c:v>
                </c:pt>
              </c:numCache>
            </c:numRef>
          </c:val>
          <c:extLst>
            <c:ext xmlns:c16="http://schemas.microsoft.com/office/drawing/2014/chart" uri="{C3380CC4-5D6E-409C-BE32-E72D297353CC}">
              <c16:uniqueId val="{00000008-6147-4820-B25A-7F621268FBD9}"/>
            </c:ext>
          </c:extLst>
        </c:ser>
        <c:dLbls>
          <c:showLegendKey val="0"/>
          <c:showVal val="0"/>
          <c:showCatName val="0"/>
          <c:showSerName val="0"/>
          <c:showPercent val="0"/>
          <c:showBubbleSize val="0"/>
        </c:dLbls>
        <c:gapWidth val="75"/>
        <c:shape val="cylinder"/>
        <c:axId val="409623368"/>
        <c:axId val="409623760"/>
        <c:axId val="431714712"/>
      </c:bar3DChart>
      <c:catAx>
        <c:axId val="409623368"/>
        <c:scaling>
          <c:orientation val="minMax"/>
        </c:scaling>
        <c:delete val="0"/>
        <c:axPos val="b"/>
        <c:numFmt formatCode="General" sourceLinked="1"/>
        <c:majorTickMark val="none"/>
        <c:minorTickMark val="none"/>
        <c:tickLblPos val="nextTo"/>
        <c:txPr>
          <a:bodyPr/>
          <a:lstStyle/>
          <a:p>
            <a:pPr>
              <a:defRPr sz="1400"/>
            </a:pPr>
            <a:endParaRPr lang="en-US"/>
          </a:p>
        </c:txPr>
        <c:crossAx val="409623760"/>
        <c:crosses val="autoZero"/>
        <c:auto val="1"/>
        <c:lblAlgn val="ctr"/>
        <c:lblOffset val="600"/>
        <c:tickLblSkip val="1"/>
        <c:noMultiLvlLbl val="0"/>
      </c:catAx>
      <c:valAx>
        <c:axId val="409623760"/>
        <c:scaling>
          <c:orientation val="minMax"/>
        </c:scaling>
        <c:delete val="1"/>
        <c:axPos val="l"/>
        <c:numFmt formatCode="_(* #,##0.00_);_(* \(#,##0.00\);_(* &quot;-&quot;??_);_(@_)" sourceLinked="1"/>
        <c:majorTickMark val="none"/>
        <c:minorTickMark val="none"/>
        <c:tickLblPos val="nextTo"/>
        <c:crossAx val="409623368"/>
        <c:crosses val="autoZero"/>
        <c:crossBetween val="between"/>
        <c:dispUnits>
          <c:builtInUnit val="billions"/>
          <c:dispUnitsLbl/>
        </c:dispUnits>
      </c:valAx>
      <c:serAx>
        <c:axId val="431714712"/>
        <c:scaling>
          <c:orientation val="minMax"/>
        </c:scaling>
        <c:delete val="1"/>
        <c:axPos val="b"/>
        <c:majorTickMark val="out"/>
        <c:minorTickMark val="none"/>
        <c:tickLblPos val="nextTo"/>
        <c:crossAx val="409623760"/>
        <c:crosses val="autoZero"/>
      </c:serAx>
    </c:plotArea>
    <c:legend>
      <c:legendPos val="l"/>
      <c:layout>
        <c:manualLayout>
          <c:xMode val="edge"/>
          <c:yMode val="edge"/>
          <c:x val="0.12958722455397501"/>
          <c:y val="7.1234094137057433E-2"/>
          <c:w val="0.71704162786103354"/>
          <c:h val="4.3659279614929138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s-DO" sz="1600"/>
              <a:t>Aportes del Gobierno a la Seguridad Social</a:t>
            </a:r>
          </a:p>
        </c:rich>
      </c:tx>
      <c:layout>
        <c:manualLayout>
          <c:xMode val="edge"/>
          <c:yMode val="edge"/>
          <c:x val="0.35434963002838971"/>
          <c:y val="3.8228092277196604E-2"/>
        </c:manualLayout>
      </c:layout>
      <c:overlay val="1"/>
    </c:title>
    <c:autoTitleDeleted val="0"/>
    <c:view3D>
      <c:rotX val="15"/>
      <c:rotY val="0"/>
      <c:rAngAx val="0"/>
    </c:view3D>
    <c:floor>
      <c:thickness val="0"/>
    </c:floor>
    <c:sideWall>
      <c:thickness val="0"/>
    </c:sideWall>
    <c:backWall>
      <c:thickness val="0"/>
    </c:backWall>
    <c:plotArea>
      <c:layout>
        <c:manualLayout>
          <c:layoutTarget val="inner"/>
          <c:xMode val="edge"/>
          <c:yMode val="edge"/>
          <c:x val="7.0881038612614436E-5"/>
          <c:y val="0.14516878035182193"/>
          <c:w val="0.98367293741032502"/>
          <c:h val="0.76279642160837247"/>
        </c:manualLayout>
      </c:layout>
      <c:bar3DChart>
        <c:barDir val="col"/>
        <c:grouping val="standard"/>
        <c:varyColors val="0"/>
        <c:ser>
          <c:idx val="0"/>
          <c:order val="0"/>
          <c:tx>
            <c:strRef>
              <c:f>'IV.1.6 Aport.Gob.SS'!$B$4</c:f>
              <c:strCache>
                <c:ptCount val="1"/>
                <c:pt idx="0">
                  <c:v>Pago Salud Pensionados
 (RET, PN, FFAA, SS)</c:v>
                </c:pt>
              </c:strCache>
            </c:strRef>
          </c:tx>
          <c:spPr>
            <a:solidFill>
              <a:schemeClr val="accent6">
                <a:lumMod val="75000"/>
              </a:schemeClr>
            </a:solidFill>
          </c:spPr>
          <c:invertIfNegative val="0"/>
          <c:cat>
            <c:strRef>
              <c:f>'IV.1.6 Aport.Gob.SS'!$A$5:$A$19</c:f>
              <c:strCach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Ene.19</c:v>
                </c:pt>
              </c:strCache>
            </c:strRef>
          </c:cat>
          <c:val>
            <c:numRef>
              <c:f>'IV.1.6 Aport.Gob.SS'!$B$5:$B$19</c:f>
              <c:numCache>
                <c:formatCode>_(* #,##0.00_);_(* \(#,##0.00\);_(* "-"??_);_(@_)</c:formatCode>
                <c:ptCount val="15"/>
                <c:pt idx="4">
                  <c:v>178872817.62</c:v>
                </c:pt>
                <c:pt idx="5">
                  <c:v>95767340.060000002</c:v>
                </c:pt>
                <c:pt idx="6">
                  <c:v>320281085.42000002</c:v>
                </c:pt>
                <c:pt idx="7">
                  <c:v>349151178.95999998</c:v>
                </c:pt>
                <c:pt idx="8">
                  <c:v>362641633.79000002</c:v>
                </c:pt>
                <c:pt idx="9">
                  <c:v>332071916.05000001</c:v>
                </c:pt>
                <c:pt idx="10">
                  <c:v>355290192.04999995</c:v>
                </c:pt>
                <c:pt idx="11">
                  <c:v>371308008.60000002</c:v>
                </c:pt>
                <c:pt idx="12">
                  <c:v>666539596.8900001</c:v>
                </c:pt>
                <c:pt idx="13">
                  <c:v>793166886.71000004</c:v>
                </c:pt>
                <c:pt idx="14">
                  <c:v>67267382.379999995</c:v>
                </c:pt>
              </c:numCache>
            </c:numRef>
          </c:val>
          <c:extLst>
            <c:ext xmlns:c16="http://schemas.microsoft.com/office/drawing/2014/chart" uri="{C3380CC4-5D6E-409C-BE32-E72D297353CC}">
              <c16:uniqueId val="{00000000-EA67-4959-B6D6-9F15CFACD114}"/>
            </c:ext>
          </c:extLst>
        </c:ser>
        <c:ser>
          <c:idx val="1"/>
          <c:order val="1"/>
          <c:tx>
            <c:strRef>
              <c:f>'IV.1.6 Aport.Gob.SS'!$C$4</c:f>
              <c:strCache>
                <c:ptCount val="1"/>
                <c:pt idx="0">
                  <c:v> FONAMAT</c:v>
                </c:pt>
              </c:strCache>
            </c:strRef>
          </c:tx>
          <c:spPr>
            <a:solidFill>
              <a:schemeClr val="accent4">
                <a:lumMod val="75000"/>
              </a:schemeClr>
            </a:solidFill>
          </c:spPr>
          <c:invertIfNegative val="0"/>
          <c:cat>
            <c:strRef>
              <c:f>'IV.1.6 Aport.Gob.SS'!$A$5:$A$19</c:f>
              <c:strCach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Ene.19</c:v>
                </c:pt>
              </c:strCache>
            </c:strRef>
          </c:cat>
          <c:val>
            <c:numRef>
              <c:f>'IV.1.6 Aport.Gob.SS'!$C$5:$C$19</c:f>
              <c:numCache>
                <c:formatCode>_(* #,##0.00_);_(* \(#,##0.00\);_(* "-"??_);_(@_)</c:formatCode>
                <c:ptCount val="15"/>
                <c:pt idx="0">
                  <c:v>0</c:v>
                </c:pt>
                <c:pt idx="1">
                  <c:v>0</c:v>
                </c:pt>
                <c:pt idx="2">
                  <c:v>125000000</c:v>
                </c:pt>
                <c:pt idx="3">
                  <c:v>256250000</c:v>
                </c:pt>
                <c:pt idx="4">
                  <c:v>18750000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1-EA67-4959-B6D6-9F15CFACD114}"/>
            </c:ext>
          </c:extLst>
        </c:ser>
        <c:ser>
          <c:idx val="2"/>
          <c:order val="2"/>
          <c:tx>
            <c:strRef>
              <c:f>'IV.1.6 Aport.Gob.SS'!$D$4</c:f>
              <c:strCache>
                <c:ptCount val="1"/>
                <c:pt idx="0">
                  <c:v>Aportes del Gob. 
(SFS RS)</c:v>
                </c:pt>
              </c:strCache>
            </c:strRef>
          </c:tx>
          <c:spPr>
            <a:solidFill>
              <a:schemeClr val="accent2"/>
            </a:solidFill>
          </c:spPr>
          <c:invertIfNegative val="0"/>
          <c:cat>
            <c:strRef>
              <c:f>'IV.1.6 Aport.Gob.SS'!$A$5:$A$19</c:f>
              <c:strCach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Ene.19</c:v>
                </c:pt>
              </c:strCache>
            </c:strRef>
          </c:cat>
          <c:val>
            <c:numRef>
              <c:f>'IV.1.6 Aport.Gob.SS'!$D$5:$D$19</c:f>
              <c:numCache>
                <c:formatCode>_(* #,##0.00_);_(* \(#,##0.00\);_(* "-"??_);_(@_)</c:formatCode>
                <c:ptCount val="15"/>
                <c:pt idx="0">
                  <c:v>604604920.63</c:v>
                </c:pt>
                <c:pt idx="1">
                  <c:v>724509996.65999997</c:v>
                </c:pt>
                <c:pt idx="2">
                  <c:v>1566425499.9599998</c:v>
                </c:pt>
                <c:pt idx="3">
                  <c:v>2203369531</c:v>
                </c:pt>
                <c:pt idx="4">
                  <c:v>3190675855.0100002</c:v>
                </c:pt>
                <c:pt idx="5">
                  <c:v>3736675849.46</c:v>
                </c:pt>
                <c:pt idx="6">
                  <c:v>4134675852</c:v>
                </c:pt>
                <c:pt idx="7">
                  <c:v>4599999999.96</c:v>
                </c:pt>
                <c:pt idx="8">
                  <c:v>5302610000</c:v>
                </c:pt>
                <c:pt idx="9">
                  <c:v>6839999499</c:v>
                </c:pt>
                <c:pt idx="10">
                  <c:v>6922811271.25</c:v>
                </c:pt>
                <c:pt idx="11">
                  <c:v>8498167479</c:v>
                </c:pt>
                <c:pt idx="12">
                  <c:v>8861365332.7000008</c:v>
                </c:pt>
                <c:pt idx="13">
                  <c:v>9303031999.3699989</c:v>
                </c:pt>
                <c:pt idx="14">
                  <c:v>778377666.66999996</c:v>
                </c:pt>
              </c:numCache>
            </c:numRef>
          </c:val>
          <c:extLst>
            <c:ext xmlns:c16="http://schemas.microsoft.com/office/drawing/2014/chart" uri="{C3380CC4-5D6E-409C-BE32-E72D297353CC}">
              <c16:uniqueId val="{00000002-EA67-4959-B6D6-9F15CFACD114}"/>
            </c:ext>
          </c:extLst>
        </c:ser>
        <c:ser>
          <c:idx val="3"/>
          <c:order val="3"/>
          <c:tx>
            <c:strRef>
              <c:f>'IV.1.6 Aport.Gob.SS'!$E$4</c:f>
              <c:strCache>
                <c:ptCount val="1"/>
                <c:pt idx="0">
                  <c:v>RC (Empleador)</c:v>
                </c:pt>
              </c:strCache>
            </c:strRef>
          </c:tx>
          <c:invertIfNegative val="0"/>
          <c:cat>
            <c:strRef>
              <c:f>'IV.1.6 Aport.Gob.SS'!$A$5:$A$19</c:f>
              <c:strCach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Ene.19</c:v>
                </c:pt>
              </c:strCache>
            </c:strRef>
          </c:cat>
          <c:val>
            <c:numRef>
              <c:f>'IV.1.6 Aport.Gob.SS'!$E$5:$E$19</c:f>
              <c:numCache>
                <c:formatCode>_(* #,##0.00_);_(* \(#,##0.00\);_(* "-"??_);_(@_)</c:formatCode>
                <c:ptCount val="15"/>
                <c:pt idx="0">
                  <c:v>2027688095.0686002</c:v>
                </c:pt>
                <c:pt idx="1">
                  <c:v>1982884841.9797854</c:v>
                </c:pt>
                <c:pt idx="2">
                  <c:v>5431669904.0514002</c:v>
                </c:pt>
                <c:pt idx="3">
                  <c:v>7215018749.6672993</c:v>
                </c:pt>
                <c:pt idx="4">
                  <c:v>8879891531.3322487</c:v>
                </c:pt>
                <c:pt idx="5">
                  <c:v>9997797047.3381004</c:v>
                </c:pt>
                <c:pt idx="6">
                  <c:v>11176763444.997149</c:v>
                </c:pt>
                <c:pt idx="7">
                  <c:v>12580943119.995537</c:v>
                </c:pt>
                <c:pt idx="8">
                  <c:v>14924401657.136402</c:v>
                </c:pt>
                <c:pt idx="9">
                  <c:v>17630183799.185101</c:v>
                </c:pt>
                <c:pt idx="10">
                  <c:v>20914393811.303848</c:v>
                </c:pt>
                <c:pt idx="11">
                  <c:v>23736511929.473202</c:v>
                </c:pt>
                <c:pt idx="12">
                  <c:v>26857788972.6861</c:v>
                </c:pt>
                <c:pt idx="13">
                  <c:v>30587262110.955547</c:v>
                </c:pt>
                <c:pt idx="14">
                  <c:v>2572584253.5893502</c:v>
                </c:pt>
              </c:numCache>
            </c:numRef>
          </c:val>
          <c:extLst>
            <c:ext xmlns:c16="http://schemas.microsoft.com/office/drawing/2014/chart" uri="{C3380CC4-5D6E-409C-BE32-E72D297353CC}">
              <c16:uniqueId val="{00000003-EA67-4959-B6D6-9F15CFACD114}"/>
            </c:ext>
          </c:extLst>
        </c:ser>
        <c:ser>
          <c:idx val="4"/>
          <c:order val="4"/>
          <c:tx>
            <c:strRef>
              <c:f>'IV.1.6 Aport.Gob.SS'!$F$4</c:f>
              <c:strCache>
                <c:ptCount val="1"/>
                <c:pt idx="0">
                  <c:v>Total</c:v>
                </c:pt>
              </c:strCache>
            </c:strRef>
          </c:tx>
          <c:invertIfNegative val="0"/>
          <c:dLbls>
            <c:dLbl>
              <c:idx val="0"/>
              <c:layout>
                <c:manualLayout>
                  <c:x val="-8.2918750462745387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A67-4959-B6D6-9F15CFACD114}"/>
                </c:ext>
              </c:extLst>
            </c:dLbl>
            <c:dLbl>
              <c:idx val="1"/>
              <c:layout>
                <c:manualLayout>
                  <c:x val="-9.9502500555294464E-3"/>
                  <c:y val="-1.199849877050816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A67-4959-B6D6-9F15CFACD114}"/>
                </c:ext>
              </c:extLst>
            </c:dLbl>
            <c:spPr>
              <a:noFill/>
              <a:ln>
                <a:noFill/>
              </a:ln>
              <a:effectLst/>
            </c:spPr>
            <c:txPr>
              <a:bodyPr wrap="square" lIns="38100" tIns="19050" rIns="38100" bIns="19050" anchor="ctr">
                <a:spAutoFit/>
              </a:bodyPr>
              <a:lstStyle/>
              <a:p>
                <a:pPr>
                  <a:defRPr sz="16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'IV.1.6 Aport.Gob.SS'!$A$5:$A$19</c:f>
              <c:strCach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Ene.19</c:v>
                </c:pt>
              </c:strCache>
            </c:strRef>
          </c:cat>
          <c:val>
            <c:numRef>
              <c:f>'IV.1.6 Aport.Gob.SS'!$F$5:$F$19</c:f>
              <c:numCache>
                <c:formatCode>_(* #,##0.00_);_(* \(#,##0.00\);_(* "-"??_);_(@_)</c:formatCode>
                <c:ptCount val="15"/>
                <c:pt idx="0">
                  <c:v>2632293015.6986003</c:v>
                </c:pt>
                <c:pt idx="1">
                  <c:v>2707394838.6397853</c:v>
                </c:pt>
                <c:pt idx="2">
                  <c:v>7123095404.0114002</c:v>
                </c:pt>
                <c:pt idx="3">
                  <c:v>9674638280.6672993</c:v>
                </c:pt>
                <c:pt idx="4">
                  <c:v>12268190203.96225</c:v>
                </c:pt>
                <c:pt idx="5">
                  <c:v>13830240236.858101</c:v>
                </c:pt>
                <c:pt idx="6">
                  <c:v>15631720382.417149</c:v>
                </c:pt>
                <c:pt idx="7">
                  <c:v>17530094298.915535</c:v>
                </c:pt>
                <c:pt idx="8">
                  <c:v>20589653290.926403</c:v>
                </c:pt>
                <c:pt idx="9">
                  <c:v>24802255214.2351</c:v>
                </c:pt>
                <c:pt idx="10">
                  <c:v>28192495274.603848</c:v>
                </c:pt>
                <c:pt idx="11">
                  <c:v>32605987417.073204</c:v>
                </c:pt>
                <c:pt idx="12">
                  <c:v>36385693902.2761</c:v>
                </c:pt>
                <c:pt idx="13">
                  <c:v>40683460997.035545</c:v>
                </c:pt>
                <c:pt idx="14">
                  <c:v>3418229302.6393499</c:v>
                </c:pt>
              </c:numCache>
            </c:numRef>
          </c:val>
          <c:extLst>
            <c:ext xmlns:c16="http://schemas.microsoft.com/office/drawing/2014/chart" uri="{C3380CC4-5D6E-409C-BE32-E72D297353CC}">
              <c16:uniqueId val="{00000006-EA67-4959-B6D6-9F15CFACD114}"/>
            </c:ext>
          </c:extLst>
        </c:ser>
        <c:dLbls>
          <c:showLegendKey val="0"/>
          <c:showVal val="0"/>
          <c:showCatName val="0"/>
          <c:showSerName val="0"/>
          <c:showPercent val="0"/>
          <c:showBubbleSize val="0"/>
        </c:dLbls>
        <c:gapWidth val="75"/>
        <c:shape val="cylinder"/>
        <c:axId val="409624544"/>
        <c:axId val="409624936"/>
        <c:axId val="431717256"/>
      </c:bar3DChart>
      <c:catAx>
        <c:axId val="409624544"/>
        <c:scaling>
          <c:orientation val="minMax"/>
        </c:scaling>
        <c:delete val="0"/>
        <c:axPos val="b"/>
        <c:numFmt formatCode="General" sourceLinked="1"/>
        <c:majorTickMark val="none"/>
        <c:minorTickMark val="none"/>
        <c:tickLblPos val="nextTo"/>
        <c:txPr>
          <a:bodyPr/>
          <a:lstStyle/>
          <a:p>
            <a:pPr>
              <a:defRPr sz="1200" b="0"/>
            </a:pPr>
            <a:endParaRPr lang="en-US"/>
          </a:p>
        </c:txPr>
        <c:crossAx val="409624936"/>
        <c:crosses val="autoZero"/>
        <c:auto val="1"/>
        <c:lblAlgn val="ctr"/>
        <c:lblOffset val="600"/>
        <c:noMultiLvlLbl val="0"/>
      </c:catAx>
      <c:valAx>
        <c:axId val="409624936"/>
        <c:scaling>
          <c:orientation val="minMax"/>
        </c:scaling>
        <c:delete val="1"/>
        <c:axPos val="l"/>
        <c:numFmt formatCode="_(* #,##0.00_);_(* \(#,##0.00\);_(* &quot;-&quot;??_);_(@_)" sourceLinked="1"/>
        <c:majorTickMark val="none"/>
        <c:minorTickMark val="none"/>
        <c:tickLblPos val="nextTo"/>
        <c:crossAx val="409624544"/>
        <c:crosses val="autoZero"/>
        <c:crossBetween val="between"/>
        <c:dispUnits>
          <c:builtInUnit val="billions"/>
          <c:dispUnitsLbl/>
        </c:dispUnits>
      </c:valAx>
      <c:serAx>
        <c:axId val="431717256"/>
        <c:scaling>
          <c:orientation val="minMax"/>
        </c:scaling>
        <c:delete val="1"/>
        <c:axPos val="b"/>
        <c:majorTickMark val="out"/>
        <c:minorTickMark val="none"/>
        <c:tickLblPos val="nextTo"/>
        <c:crossAx val="409624936"/>
        <c:crosses val="autoZero"/>
      </c:serAx>
    </c:plotArea>
    <c:legend>
      <c:legendPos val="l"/>
      <c:layout>
        <c:manualLayout>
          <c:xMode val="edge"/>
          <c:yMode val="edge"/>
          <c:x val="2.3381230462455382E-2"/>
          <c:y val="9.2277988730237986E-2"/>
          <c:w val="0.92589654580044922"/>
          <c:h val="5.5783705992542579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ysClr val="windowText" lastClr="000000"/>
                </a:solidFill>
                <a:latin typeface="+mn-lt"/>
                <a:ea typeface="+mn-ea"/>
                <a:cs typeface="+mn-cs"/>
              </a:defRPr>
            </a:pPr>
            <a:r>
              <a:rPr lang="es-DO">
                <a:solidFill>
                  <a:sysClr val="windowText" lastClr="000000"/>
                </a:solidFill>
              </a:rPr>
              <a:t>Seguro Familiar de Salud (SFS) del Régimen Contributivo (RC)</a:t>
            </a:r>
            <a:endParaRPr lang="es-ES">
              <a:solidFill>
                <a:sysClr val="windowText" lastClr="000000"/>
              </a:solidFill>
            </a:endParaRPr>
          </a:p>
          <a:p>
            <a:pPr>
              <a:defRPr>
                <a:solidFill>
                  <a:sysClr val="windowText" lastClr="000000"/>
                </a:solidFill>
              </a:defRPr>
            </a:pPr>
            <a:r>
              <a:rPr lang="es-DO">
                <a:solidFill>
                  <a:sysClr val="windowText" lastClr="000000"/>
                </a:solidFill>
              </a:rPr>
              <a:t>Fondos Pagados Anualmente por Cuentas al SFS del RC</a:t>
            </a:r>
            <a:endParaRPr lang="es-ES">
              <a:solidFill>
                <a:sysClr val="windowText" lastClr="000000"/>
              </a:solidFill>
            </a:endParaRPr>
          </a:p>
        </c:rich>
      </c:tx>
      <c:overlay val="0"/>
      <c:spPr>
        <a:noFill/>
        <a:ln>
          <a:noFill/>
        </a:ln>
        <a:effectLst/>
      </c:spPr>
      <c:txPr>
        <a:bodyPr rot="0" spcFirstLastPara="1" vertOverflow="ellipsis" vert="horz" wrap="square" anchor="ctr" anchorCtr="1"/>
        <a:lstStyle/>
        <a:p>
          <a:pPr>
            <a:defRPr sz="1600" b="1" i="0" u="none" strike="noStrike" kern="120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3071233578176925"/>
          <c:y val="0.19187911265306107"/>
          <c:w val="0.82214378653713527"/>
          <c:h val="0.64140871582205017"/>
        </c:manualLayout>
      </c:layout>
      <c:barChart>
        <c:barDir val="bar"/>
        <c:grouping val="clustered"/>
        <c:varyColors val="0"/>
        <c:ser>
          <c:idx val="0"/>
          <c:order val="0"/>
          <c:tx>
            <c:strRef>
              <c:f>'IV.2.2. Pagos SFS A'!$J$2</c:f>
              <c:strCache>
                <c:ptCount val="1"/>
                <c:pt idx="0">
                  <c:v>Total</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Pt>
            <c:idx val="1"/>
            <c:invertIfNegative val="0"/>
            <c:bubble3D val="0"/>
            <c:spPr>
              <a:solidFill>
                <a:schemeClr val="accent3">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DC6E-4DD3-A58A-3ADDFA7C733E}"/>
              </c:ext>
            </c:extLst>
          </c:dPt>
          <c:dPt>
            <c:idx val="2"/>
            <c:invertIfNegative val="0"/>
            <c:bubble3D val="0"/>
            <c:spPr>
              <a:solidFill>
                <a:schemeClr val="accent5">
                  <a:lumMod val="60000"/>
                  <a:lumOff val="4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DC6E-4DD3-A58A-3ADDFA7C733E}"/>
              </c:ext>
            </c:extLst>
          </c:dPt>
          <c:dPt>
            <c:idx val="3"/>
            <c:invertIfNegative val="0"/>
            <c:bubble3D val="0"/>
            <c:spPr>
              <a:solidFill>
                <a:schemeClr val="accent6">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5-DC6E-4DD3-A58A-3ADDFA7C733E}"/>
              </c:ext>
            </c:extLst>
          </c:dPt>
          <c:dPt>
            <c:idx val="4"/>
            <c:invertIfNegative val="0"/>
            <c:bubble3D val="0"/>
            <c:spPr>
              <a:solidFill>
                <a:srgbClr val="FF000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7-DC6E-4DD3-A58A-3ADDFA7C733E}"/>
              </c:ext>
            </c:extLst>
          </c:dPt>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'IV.2.2. Pagos SFS A'!$A$3:$A$8</c:f>
              <c:strCache>
                <c:ptCount val="6"/>
                <c:pt idx="0">
                  <c:v>Cuidado de la Salud + ADA</c:v>
                </c:pt>
                <c:pt idx="1">
                  <c:v>FONAMAT </c:v>
                </c:pt>
                <c:pt idx="2">
                  <c:v>Subsidios </c:v>
                </c:pt>
                <c:pt idx="3">
                  <c:v>Comisión SISALRIL</c:v>
                </c:pt>
                <c:pt idx="4">
                  <c:v>Estancias Infantiles (EI)</c:v>
                </c:pt>
                <c:pt idx="5">
                  <c:v>Pago de CONDEI</c:v>
                </c:pt>
              </c:strCache>
            </c:strRef>
          </c:cat>
          <c:val>
            <c:numRef>
              <c:f>'IV.2.2. Pagos SFS A'!$J$3:$J$8</c:f>
              <c:numCache>
                <c:formatCode>_(* #,##0.00_);_(* \(#,##0.00\);_(* "-"??_);_(@_)</c:formatCode>
                <c:ptCount val="6"/>
                <c:pt idx="0">
                  <c:v>328397303613.40002</c:v>
                </c:pt>
                <c:pt idx="1">
                  <c:v>3780313224.04</c:v>
                </c:pt>
                <c:pt idx="2">
                  <c:v>15421987595.019999</c:v>
                </c:pt>
                <c:pt idx="3">
                  <c:v>2243460579.5300002</c:v>
                </c:pt>
                <c:pt idx="4">
                  <c:v>2199782337.7200003</c:v>
                </c:pt>
                <c:pt idx="5">
                  <c:v>3402850</c:v>
                </c:pt>
              </c:numCache>
            </c:numRef>
          </c:val>
          <c:extLst>
            <c:ext xmlns:c16="http://schemas.microsoft.com/office/drawing/2014/chart" uri="{C3380CC4-5D6E-409C-BE32-E72D297353CC}">
              <c16:uniqueId val="{00000008-DC6E-4DD3-A58A-3ADDFA7C733E}"/>
            </c:ext>
          </c:extLst>
        </c:ser>
        <c:dLbls>
          <c:showLegendKey val="0"/>
          <c:showVal val="0"/>
          <c:showCatName val="0"/>
          <c:showSerName val="0"/>
          <c:showPercent val="0"/>
          <c:showBubbleSize val="0"/>
        </c:dLbls>
        <c:gapWidth val="50"/>
        <c:overlap val="-20"/>
        <c:axId val="409625720"/>
        <c:axId val="409626112"/>
      </c:barChart>
      <c:catAx>
        <c:axId val="409625720"/>
        <c:scaling>
          <c:orientation val="minMax"/>
        </c:scaling>
        <c:delete val="0"/>
        <c:axPos val="l"/>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en-US"/>
          </a:p>
        </c:txPr>
        <c:crossAx val="409626112"/>
        <c:crosses val="autoZero"/>
        <c:auto val="1"/>
        <c:lblAlgn val="ctr"/>
        <c:lblOffset val="100"/>
        <c:noMultiLvlLbl val="0"/>
      </c:catAx>
      <c:valAx>
        <c:axId val="409626112"/>
        <c:scaling>
          <c:orientation val="minMax"/>
        </c:scaling>
        <c:delete val="0"/>
        <c:axPos val="b"/>
        <c:numFmt formatCode="_(* #,##0.00_);_(* \(#,##0.00\);_(* &quot;-&quot;??_);_(@_)" sourceLinked="1"/>
        <c:majorTickMark val="none"/>
        <c:minorTickMark val="none"/>
        <c:tickLblPos val="nextTo"/>
        <c:spPr>
          <a:noFill/>
          <a:ln>
            <a:noFill/>
          </a:ln>
          <a:effectLst/>
        </c:spPr>
        <c:txPr>
          <a:bodyPr rot="-2700000" spcFirstLastPara="1" vertOverflow="ellipsis"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409625720"/>
        <c:crosses val="autoZero"/>
        <c:crossBetween val="between"/>
        <c:dispUnits>
          <c:builtInUnit val="millions"/>
          <c:dispUnitsLbl>
            <c:layout>
              <c:manualLayout>
                <c:xMode val="edge"/>
                <c:yMode val="edge"/>
                <c:x val="0.46436702886103881"/>
                <c:y val="0.1210005030876093"/>
              </c:manualLayout>
            </c:layout>
            <c:spPr>
              <a:noFill/>
              <a:ln>
                <a:noFill/>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dispUnitsLbl>
        </c:dispUnits>
      </c:valAx>
      <c:spPr>
        <a:noFill/>
        <a:ln>
          <a:noFill/>
        </a:ln>
        <a:effectLst/>
      </c:spPr>
    </c:plotArea>
    <c:legend>
      <c:legendPos val="b"/>
      <c:layout>
        <c:manualLayout>
          <c:xMode val="edge"/>
          <c:yMode val="edge"/>
          <c:x val="0.11451026559222117"/>
          <c:y val="7.7170730481886537E-2"/>
          <c:w val="0.78420173948844629"/>
          <c:h val="3.7860911665822519E-2"/>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ysClr val="windowText" lastClr="000000"/>
                </a:solidFill>
                <a:latin typeface="+mn-lt"/>
                <a:ea typeface="+mn-ea"/>
                <a:cs typeface="+mn-cs"/>
              </a:defRPr>
            </a:pPr>
            <a:r>
              <a:rPr lang="es-DO" sz="1800" b="1">
                <a:solidFill>
                  <a:sysClr val="windowText" lastClr="000000"/>
                </a:solidFill>
              </a:rPr>
              <a:t>Fondos Pagados Mensualmente por Cuentas al SFS del RC</a:t>
            </a:r>
            <a:endParaRPr lang="es-ES" sz="1800" b="1">
              <a:solidFill>
                <a:sysClr val="windowText" lastClr="000000"/>
              </a:solidFill>
            </a:endParaRPr>
          </a:p>
        </c:rich>
      </c:tx>
      <c:layout>
        <c:manualLayout>
          <c:xMode val="edge"/>
          <c:yMode val="edge"/>
          <c:x val="0.29787566390184078"/>
          <c:y val="9.9180167278556941E-3"/>
        </c:manualLayout>
      </c:layout>
      <c:overlay val="0"/>
      <c:spPr>
        <a:noFill/>
        <a:ln>
          <a:noFill/>
        </a:ln>
        <a:effectLst/>
      </c:spPr>
      <c:txPr>
        <a:bodyPr rot="0" spcFirstLastPara="1" vertOverflow="ellipsis" vert="horz" wrap="square" anchor="ctr" anchorCtr="1"/>
        <a:lstStyle/>
        <a:p>
          <a:pPr>
            <a:defRPr sz="1800" b="1" i="0" u="none" strike="noStrike" kern="1200" spc="0" baseline="0">
              <a:solidFill>
                <a:sysClr val="windowText" lastClr="000000"/>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6.13872083481522E-2"/>
          <c:y val="0.30432903288543911"/>
          <c:w val="0.91570788695845018"/>
          <c:h val="0.53478473596745613"/>
        </c:manualLayout>
      </c:layout>
      <c:bar3DChart>
        <c:barDir val="col"/>
        <c:grouping val="clustered"/>
        <c:varyColors val="0"/>
        <c:ser>
          <c:idx val="0"/>
          <c:order val="0"/>
          <c:tx>
            <c:strRef>
              <c:f>'IV.2.3.Pagos_SFS M'!$B$3</c:f>
              <c:strCache>
                <c:ptCount val="1"/>
                <c:pt idx="0">
                  <c:v> Cuidado de la Salud </c:v>
                </c:pt>
              </c:strCache>
            </c:strRef>
          </c:tx>
          <c:spPr>
            <a:solidFill>
              <a:schemeClr val="accent1"/>
            </a:solidFill>
            <a:ln>
              <a:noFill/>
            </a:ln>
            <a:effectLst/>
            <a:sp3d/>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'IV.2.3.Pagos_SFS M'!$A$4:$A$16</c:f>
              <c:strCache>
                <c:ptCount val="13"/>
                <c:pt idx="0">
                  <c:v>Ene-18</c:v>
                </c:pt>
                <c:pt idx="1">
                  <c:v>Feb-18</c:v>
                </c:pt>
                <c:pt idx="2">
                  <c:v>Mar-18</c:v>
                </c:pt>
                <c:pt idx="3">
                  <c:v>Apr-18</c:v>
                </c:pt>
                <c:pt idx="4">
                  <c:v>May-18</c:v>
                </c:pt>
                <c:pt idx="5">
                  <c:v>Jun-18</c:v>
                </c:pt>
                <c:pt idx="6">
                  <c:v>Jul-18</c:v>
                </c:pt>
                <c:pt idx="7">
                  <c:v>Aug-18</c:v>
                </c:pt>
                <c:pt idx="8">
                  <c:v>Sep-18</c:v>
                </c:pt>
                <c:pt idx="9">
                  <c:v>Oct-18</c:v>
                </c:pt>
                <c:pt idx="10">
                  <c:v>Nov-18</c:v>
                </c:pt>
                <c:pt idx="11">
                  <c:v>Dec-18</c:v>
                </c:pt>
                <c:pt idx="12">
                  <c:v>Ene-19</c:v>
                </c:pt>
              </c:strCache>
            </c:strRef>
          </c:cat>
          <c:val>
            <c:numRef>
              <c:f>'IV.2.3.Pagos_SFS M'!$B$4:$B$16</c:f>
              <c:numCache>
                <c:formatCode>_(* #,##0.00_);_(* \(#,##0.00\);_(* "-"??_);_(@_)</c:formatCode>
                <c:ptCount val="13"/>
                <c:pt idx="0">
                  <c:v>4047143694.8699999</c:v>
                </c:pt>
                <c:pt idx="1">
                  <c:v>4073338432.6100001</c:v>
                </c:pt>
                <c:pt idx="2">
                  <c:v>4084084847.6300001</c:v>
                </c:pt>
                <c:pt idx="3">
                  <c:v>4161858518.7999997</c:v>
                </c:pt>
                <c:pt idx="4">
                  <c:v>4143128401.5099998</c:v>
                </c:pt>
                <c:pt idx="5">
                  <c:v>4188778707.6500001</c:v>
                </c:pt>
                <c:pt idx="6">
                  <c:v>4194044354.9099998</c:v>
                </c:pt>
                <c:pt idx="7">
                  <c:v>4176296785.4500003</c:v>
                </c:pt>
                <c:pt idx="8">
                  <c:v>4243360248.0799999</c:v>
                </c:pt>
                <c:pt idx="9">
                  <c:v>4275789073.1100001</c:v>
                </c:pt>
                <c:pt idx="10">
                  <c:v>4296998223.8299999</c:v>
                </c:pt>
                <c:pt idx="11">
                  <c:v>4297964621.6400003</c:v>
                </c:pt>
                <c:pt idx="12">
                  <c:v>4304517407.3299999</c:v>
                </c:pt>
              </c:numCache>
            </c:numRef>
          </c:val>
          <c:extLst>
            <c:ext xmlns:c16="http://schemas.microsoft.com/office/drawing/2014/chart" uri="{C3380CC4-5D6E-409C-BE32-E72D297353CC}">
              <c16:uniqueId val="{00000000-35A0-44D8-A872-518664AB33A9}"/>
            </c:ext>
          </c:extLst>
        </c:ser>
        <c:ser>
          <c:idx val="1"/>
          <c:order val="1"/>
          <c:tx>
            <c:strRef>
              <c:f>'IV.2.3.Pagos_SFS M'!$C$3</c:f>
              <c:strCache>
                <c:ptCount val="1"/>
                <c:pt idx="0">
                  <c:v> FONAMAT </c:v>
                </c:pt>
              </c:strCache>
            </c:strRef>
          </c:tx>
          <c:spPr>
            <a:solidFill>
              <a:schemeClr val="accent2"/>
            </a:solidFill>
            <a:ln>
              <a:noFill/>
            </a:ln>
            <a:effectLst/>
            <a:sp3d/>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1-35A0-44D8-A872-518664AB33A9}"/>
                </c:ext>
              </c:extLst>
            </c:dLbl>
            <c:dLbl>
              <c:idx val="1"/>
              <c:delete val="1"/>
              <c:extLst>
                <c:ext xmlns:c15="http://schemas.microsoft.com/office/drawing/2012/chart" uri="{CE6537A1-D6FC-4f65-9D91-7224C49458BB}"/>
                <c:ext xmlns:c16="http://schemas.microsoft.com/office/drawing/2014/chart" uri="{C3380CC4-5D6E-409C-BE32-E72D297353CC}">
                  <c16:uniqueId val="{00000002-35A0-44D8-A872-518664AB33A9}"/>
                </c:ext>
              </c:extLst>
            </c:dLbl>
            <c:dLbl>
              <c:idx val="2"/>
              <c:delete val="1"/>
              <c:extLst>
                <c:ext xmlns:c15="http://schemas.microsoft.com/office/drawing/2012/chart" uri="{CE6537A1-D6FC-4f65-9D91-7224C49458BB}"/>
                <c:ext xmlns:c16="http://schemas.microsoft.com/office/drawing/2014/chart" uri="{C3380CC4-5D6E-409C-BE32-E72D297353CC}">
                  <c16:uniqueId val="{00000003-35A0-44D8-A872-518664AB33A9}"/>
                </c:ext>
              </c:extLst>
            </c:dLbl>
            <c:dLbl>
              <c:idx val="12"/>
              <c:layout>
                <c:manualLayout>
                  <c:x val="1.1466010726588461E-3"/>
                  <c:y val="1.023391671493529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5A0-44D8-A872-518664AB33A9}"/>
                </c:ext>
              </c:extLst>
            </c:dLbl>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'IV.2.3.Pagos_SFS M'!$A$4:$A$16</c:f>
              <c:strCache>
                <c:ptCount val="13"/>
                <c:pt idx="0">
                  <c:v>Ene-18</c:v>
                </c:pt>
                <c:pt idx="1">
                  <c:v>Feb-18</c:v>
                </c:pt>
                <c:pt idx="2">
                  <c:v>Mar-18</c:v>
                </c:pt>
                <c:pt idx="3">
                  <c:v>Apr-18</c:v>
                </c:pt>
                <c:pt idx="4">
                  <c:v>May-18</c:v>
                </c:pt>
                <c:pt idx="5">
                  <c:v>Jun-18</c:v>
                </c:pt>
                <c:pt idx="6">
                  <c:v>Jul-18</c:v>
                </c:pt>
                <c:pt idx="7">
                  <c:v>Aug-18</c:v>
                </c:pt>
                <c:pt idx="8">
                  <c:v>Sep-18</c:v>
                </c:pt>
                <c:pt idx="9">
                  <c:v>Oct-18</c:v>
                </c:pt>
                <c:pt idx="10">
                  <c:v>Nov-18</c:v>
                </c:pt>
                <c:pt idx="11">
                  <c:v>Dec-18</c:v>
                </c:pt>
                <c:pt idx="12">
                  <c:v>Ene-19</c:v>
                </c:pt>
              </c:strCache>
            </c:strRef>
          </c:cat>
          <c:val>
            <c:numRef>
              <c:f>'IV.2.3.Pagos_SFS M'!$C$4:$C$16</c:f>
              <c:numCache>
                <c:formatCode>_(* #,##0.00_);_(* \(#,##0.00\);_(* "-"??_);_(@_)</c:formatCode>
                <c:ptCount val="13"/>
                <c:pt idx="0">
                  <c:v>67352922</c:v>
                </c:pt>
                <c:pt idx="1">
                  <c:v>67785964.5</c:v>
                </c:pt>
                <c:pt idx="2">
                  <c:v>67803584</c:v>
                </c:pt>
                <c:pt idx="3">
                  <c:v>69001504.5</c:v>
                </c:pt>
                <c:pt idx="4">
                  <c:v>68418237</c:v>
                </c:pt>
                <c:pt idx="5">
                  <c:v>70183503</c:v>
                </c:pt>
                <c:pt idx="6">
                  <c:v>70077401</c:v>
                </c:pt>
                <c:pt idx="7">
                  <c:v>69961100.5</c:v>
                </c:pt>
                <c:pt idx="8">
                  <c:v>71254371.5</c:v>
                </c:pt>
                <c:pt idx="9">
                  <c:v>87224391.299999997</c:v>
                </c:pt>
                <c:pt idx="10">
                  <c:v>88535151.25</c:v>
                </c:pt>
                <c:pt idx="11">
                  <c:v>89290619.400000006</c:v>
                </c:pt>
                <c:pt idx="12">
                  <c:v>88793477.790000007</c:v>
                </c:pt>
              </c:numCache>
            </c:numRef>
          </c:val>
          <c:extLst>
            <c:ext xmlns:c16="http://schemas.microsoft.com/office/drawing/2014/chart" uri="{C3380CC4-5D6E-409C-BE32-E72D297353CC}">
              <c16:uniqueId val="{00000005-35A0-44D8-A872-518664AB33A9}"/>
            </c:ext>
          </c:extLst>
        </c:ser>
        <c:ser>
          <c:idx val="2"/>
          <c:order val="2"/>
          <c:tx>
            <c:strRef>
              <c:f>'IV.2.3.Pagos_SFS M'!$D$3</c:f>
              <c:strCache>
                <c:ptCount val="1"/>
                <c:pt idx="0">
                  <c:v> Subsidios  </c:v>
                </c:pt>
              </c:strCache>
            </c:strRef>
          </c:tx>
          <c:spPr>
            <a:solidFill>
              <a:schemeClr val="accent3"/>
            </a:solidFill>
            <a:ln>
              <a:noFill/>
            </a:ln>
            <a:effectLst/>
            <a:sp3d/>
          </c:spPr>
          <c:invertIfNegative val="0"/>
          <c:dLbls>
            <c:dLbl>
              <c:idx val="4"/>
              <c:layout>
                <c:manualLayout>
                  <c:x val="3.8408780477064879E-3"/>
                  <c:y val="1.981598903785727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5A0-44D8-A872-518664AB33A9}"/>
                </c:ext>
              </c:extLst>
            </c:dLbl>
            <c:dLbl>
              <c:idx val="12"/>
              <c:layout>
                <c:manualLayout>
                  <c:x val="2.2932021453176922E-3"/>
                  <c:y val="1.432748340090941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35A0-44D8-A872-518664AB33A9}"/>
                </c:ext>
              </c:extLst>
            </c:dLbl>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'IV.2.3.Pagos_SFS M'!$A$4:$A$16</c:f>
              <c:strCache>
                <c:ptCount val="13"/>
                <c:pt idx="0">
                  <c:v>Ene-18</c:v>
                </c:pt>
                <c:pt idx="1">
                  <c:v>Feb-18</c:v>
                </c:pt>
                <c:pt idx="2">
                  <c:v>Mar-18</c:v>
                </c:pt>
                <c:pt idx="3">
                  <c:v>Apr-18</c:v>
                </c:pt>
                <c:pt idx="4">
                  <c:v>May-18</c:v>
                </c:pt>
                <c:pt idx="5">
                  <c:v>Jun-18</c:v>
                </c:pt>
                <c:pt idx="6">
                  <c:v>Jul-18</c:v>
                </c:pt>
                <c:pt idx="7">
                  <c:v>Aug-18</c:v>
                </c:pt>
                <c:pt idx="8">
                  <c:v>Sep-18</c:v>
                </c:pt>
                <c:pt idx="9">
                  <c:v>Oct-18</c:v>
                </c:pt>
                <c:pt idx="10">
                  <c:v>Nov-18</c:v>
                </c:pt>
                <c:pt idx="11">
                  <c:v>Dec-18</c:v>
                </c:pt>
                <c:pt idx="12">
                  <c:v>Ene-19</c:v>
                </c:pt>
              </c:strCache>
            </c:strRef>
          </c:cat>
          <c:val>
            <c:numRef>
              <c:f>'IV.2.3.Pagos_SFS M'!$D$4:$D$16</c:f>
              <c:numCache>
                <c:formatCode>_(* #,##0.00_);_(* \(#,##0.00\);_(* "-"??_);_(@_)</c:formatCode>
                <c:ptCount val="13"/>
                <c:pt idx="0">
                  <c:v>185563012.59</c:v>
                </c:pt>
                <c:pt idx="1">
                  <c:v>191313067.77000001</c:v>
                </c:pt>
                <c:pt idx="2">
                  <c:v>201810041.09999999</c:v>
                </c:pt>
                <c:pt idx="3">
                  <c:v>192075018.19999999</c:v>
                </c:pt>
                <c:pt idx="4">
                  <c:v>198049934.00999999</c:v>
                </c:pt>
                <c:pt idx="5">
                  <c:v>194715260.09999999</c:v>
                </c:pt>
                <c:pt idx="6">
                  <c:v>197288748.56</c:v>
                </c:pt>
                <c:pt idx="7">
                  <c:v>199744820.09</c:v>
                </c:pt>
                <c:pt idx="8">
                  <c:v>193103160.25999999</c:v>
                </c:pt>
                <c:pt idx="9">
                  <c:v>204617988.97</c:v>
                </c:pt>
                <c:pt idx="10">
                  <c:v>198972627.31</c:v>
                </c:pt>
                <c:pt idx="11">
                  <c:v>211658064.84</c:v>
                </c:pt>
                <c:pt idx="12">
                  <c:v>197976116.88</c:v>
                </c:pt>
              </c:numCache>
            </c:numRef>
          </c:val>
          <c:extLst>
            <c:ext xmlns:c16="http://schemas.microsoft.com/office/drawing/2014/chart" uri="{C3380CC4-5D6E-409C-BE32-E72D297353CC}">
              <c16:uniqueId val="{00000008-35A0-44D8-A872-518664AB33A9}"/>
            </c:ext>
          </c:extLst>
        </c:ser>
        <c:ser>
          <c:idx val="3"/>
          <c:order val="3"/>
          <c:tx>
            <c:strRef>
              <c:f>'IV.2.3.Pagos_SFS M'!$E$3</c:f>
              <c:strCache>
                <c:ptCount val="1"/>
                <c:pt idx="0">
                  <c:v> Comisión SISALRIL </c:v>
                </c:pt>
              </c:strCache>
            </c:strRef>
          </c:tx>
          <c:spPr>
            <a:solidFill>
              <a:schemeClr val="accent4"/>
            </a:solidFill>
            <a:ln>
              <a:noFill/>
            </a:ln>
            <a:effectLst/>
            <a:sp3d/>
          </c:spPr>
          <c:invertIfNegative val="0"/>
          <c:dLbls>
            <c:dLbl>
              <c:idx val="4"/>
              <c:layout>
                <c:manualLayout>
                  <c:x val="6.9135804858716779E-3"/>
                  <c:y val="-1.981598903785873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35A0-44D8-A872-518664AB33A9}"/>
                </c:ext>
              </c:extLst>
            </c:dLbl>
            <c:dLbl>
              <c:idx val="12"/>
              <c:layout>
                <c:manualLayout>
                  <c:x val="5.73300536329423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35A0-44D8-A872-518664AB33A9}"/>
                </c:ext>
              </c:extLst>
            </c:dLbl>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'IV.2.3.Pagos_SFS M'!$A$4:$A$16</c:f>
              <c:strCache>
                <c:ptCount val="13"/>
                <c:pt idx="0">
                  <c:v>Ene-18</c:v>
                </c:pt>
                <c:pt idx="1">
                  <c:v>Feb-18</c:v>
                </c:pt>
                <c:pt idx="2">
                  <c:v>Mar-18</c:v>
                </c:pt>
                <c:pt idx="3">
                  <c:v>Apr-18</c:v>
                </c:pt>
                <c:pt idx="4">
                  <c:v>May-18</c:v>
                </c:pt>
                <c:pt idx="5">
                  <c:v>Jun-18</c:v>
                </c:pt>
                <c:pt idx="6">
                  <c:v>Jul-18</c:v>
                </c:pt>
                <c:pt idx="7">
                  <c:v>Aug-18</c:v>
                </c:pt>
                <c:pt idx="8">
                  <c:v>Sep-18</c:v>
                </c:pt>
                <c:pt idx="9">
                  <c:v>Oct-18</c:v>
                </c:pt>
                <c:pt idx="10">
                  <c:v>Nov-18</c:v>
                </c:pt>
                <c:pt idx="11">
                  <c:v>Dec-18</c:v>
                </c:pt>
                <c:pt idx="12">
                  <c:v>Ene-19</c:v>
                </c:pt>
              </c:strCache>
            </c:strRef>
          </c:cat>
          <c:val>
            <c:numRef>
              <c:f>'IV.2.3.Pagos_SFS M'!$E$4:$E$16</c:f>
              <c:numCache>
                <c:formatCode>_(* #,##0.00_);_(* \(#,##0.00\);_(* "-"??_);_(@_)</c:formatCode>
                <c:ptCount val="13"/>
                <c:pt idx="0">
                  <c:v>27626137.25</c:v>
                </c:pt>
                <c:pt idx="1">
                  <c:v>27915149.640000001</c:v>
                </c:pt>
                <c:pt idx="2">
                  <c:v>28934685.059999999</c:v>
                </c:pt>
                <c:pt idx="3">
                  <c:v>28605496.890000001</c:v>
                </c:pt>
                <c:pt idx="4">
                  <c:v>29339517.440000001</c:v>
                </c:pt>
                <c:pt idx="5">
                  <c:v>29255191.780000001</c:v>
                </c:pt>
                <c:pt idx="6">
                  <c:v>29888401.07</c:v>
                </c:pt>
                <c:pt idx="7">
                  <c:v>29642380.859999999</c:v>
                </c:pt>
                <c:pt idx="8">
                  <c:v>29420212.57</c:v>
                </c:pt>
                <c:pt idx="9">
                  <c:v>30272993.550000001</c:v>
                </c:pt>
                <c:pt idx="10">
                  <c:v>29930072.739999998</c:v>
                </c:pt>
                <c:pt idx="11">
                  <c:v>31648347.550000001</c:v>
                </c:pt>
                <c:pt idx="12">
                  <c:v>29797581.370000001</c:v>
                </c:pt>
              </c:numCache>
            </c:numRef>
          </c:val>
          <c:extLst>
            <c:ext xmlns:c16="http://schemas.microsoft.com/office/drawing/2014/chart" uri="{C3380CC4-5D6E-409C-BE32-E72D297353CC}">
              <c16:uniqueId val="{0000000B-35A0-44D8-A872-518664AB33A9}"/>
            </c:ext>
          </c:extLst>
        </c:ser>
        <c:ser>
          <c:idx val="4"/>
          <c:order val="4"/>
          <c:tx>
            <c:strRef>
              <c:f>'IV.2.3.Pagos_SFS M'!$F$3</c:f>
              <c:strCache>
                <c:ptCount val="1"/>
                <c:pt idx="0">
                  <c:v> Estancias Infantiles (Pago cápitas/niños </c:v>
                </c:pt>
              </c:strCache>
            </c:strRef>
          </c:tx>
          <c:spPr>
            <a:solidFill>
              <a:schemeClr val="accent5"/>
            </a:solidFill>
            <a:ln>
              <a:noFill/>
            </a:ln>
            <a:effectLst/>
            <a:sp3d/>
          </c:spPr>
          <c:invertIfNegative val="0"/>
          <c:dLbls>
            <c:dLbl>
              <c:idx val="4"/>
              <c:layout>
                <c:manualLayout>
                  <c:x val="1.3058985362202114E-2"/>
                  <c:y val="-3.963197807571455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35A0-44D8-A872-518664AB33A9}"/>
                </c:ext>
              </c:extLst>
            </c:dLbl>
            <c:dLbl>
              <c:idx val="12"/>
              <c:layout>
                <c:manualLayout>
                  <c:x val="9.1728085812707687E-3"/>
                  <c:y val="4.093566685974119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35A0-44D8-A872-518664AB33A9}"/>
                </c:ext>
              </c:extLst>
            </c:dLbl>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'IV.2.3.Pagos_SFS M'!$A$4:$A$16</c:f>
              <c:strCache>
                <c:ptCount val="13"/>
                <c:pt idx="0">
                  <c:v>Ene-18</c:v>
                </c:pt>
                <c:pt idx="1">
                  <c:v>Feb-18</c:v>
                </c:pt>
                <c:pt idx="2">
                  <c:v>Mar-18</c:v>
                </c:pt>
                <c:pt idx="3">
                  <c:v>Apr-18</c:v>
                </c:pt>
                <c:pt idx="4">
                  <c:v>May-18</c:v>
                </c:pt>
                <c:pt idx="5">
                  <c:v>Jun-18</c:v>
                </c:pt>
                <c:pt idx="6">
                  <c:v>Jul-18</c:v>
                </c:pt>
                <c:pt idx="7">
                  <c:v>Aug-18</c:v>
                </c:pt>
                <c:pt idx="8">
                  <c:v>Sep-18</c:v>
                </c:pt>
                <c:pt idx="9">
                  <c:v>Oct-18</c:v>
                </c:pt>
                <c:pt idx="10">
                  <c:v>Nov-18</c:v>
                </c:pt>
                <c:pt idx="11">
                  <c:v>Dec-18</c:v>
                </c:pt>
                <c:pt idx="12">
                  <c:v>Ene-19</c:v>
                </c:pt>
              </c:strCache>
            </c:strRef>
          </c:cat>
          <c:val>
            <c:numRef>
              <c:f>'IV.2.3.Pagos_SFS M'!$F$4:$F$16</c:f>
              <c:numCache>
                <c:formatCode>_(* #,##0.00_);_(* \(#,##0.00\);_(* "-"??_);_(@_)</c:formatCode>
                <c:ptCount val="13"/>
                <c:pt idx="0">
                  <c:v>12850000</c:v>
                </c:pt>
                <c:pt idx="1">
                  <c:v>12862000</c:v>
                </c:pt>
                <c:pt idx="2">
                  <c:v>12718000</c:v>
                </c:pt>
                <c:pt idx="3">
                  <c:v>12491000</c:v>
                </c:pt>
                <c:pt idx="4">
                  <c:v>12376000.000000002</c:v>
                </c:pt>
                <c:pt idx="5">
                  <c:v>12066000</c:v>
                </c:pt>
                <c:pt idx="6">
                  <c:v>12376000</c:v>
                </c:pt>
                <c:pt idx="7">
                  <c:v>13496000</c:v>
                </c:pt>
                <c:pt idx="8">
                  <c:v>13928000</c:v>
                </c:pt>
                <c:pt idx="9">
                  <c:v>14306000</c:v>
                </c:pt>
                <c:pt idx="10">
                  <c:v>14206000</c:v>
                </c:pt>
                <c:pt idx="11">
                  <c:v>14282000</c:v>
                </c:pt>
                <c:pt idx="12">
                  <c:v>14092000</c:v>
                </c:pt>
              </c:numCache>
            </c:numRef>
          </c:val>
          <c:extLst>
            <c:ext xmlns:c16="http://schemas.microsoft.com/office/drawing/2014/chart" uri="{C3380CC4-5D6E-409C-BE32-E72D297353CC}">
              <c16:uniqueId val="{0000000E-35A0-44D8-A872-518664AB33A9}"/>
            </c:ext>
          </c:extLst>
        </c:ser>
        <c:ser>
          <c:idx val="6"/>
          <c:order val="5"/>
          <c:tx>
            <c:strRef>
              <c:f>'IV.2.3.Pagos_SFS M'!$G$3</c:f>
              <c:strCache>
                <c:ptCount val="1"/>
                <c:pt idx="0">
                  <c:v> AEISS  (Pago nómina Res. CNSS 369-04)   </c:v>
                </c:pt>
              </c:strCache>
            </c:strRef>
          </c:tx>
          <c:spPr>
            <a:solidFill>
              <a:schemeClr val="accent1">
                <a:lumMod val="60000"/>
              </a:schemeClr>
            </a:solidFill>
            <a:ln>
              <a:noFill/>
            </a:ln>
            <a:effectLst/>
            <a:sp3d/>
          </c:spPr>
          <c:invertIfNegative val="0"/>
          <c:dLbls>
            <c:dLbl>
              <c:idx val="12"/>
              <c:layout>
                <c:manualLayout>
                  <c:x val="1.2901234818727026E-2"/>
                  <c:y val="1.49333355909714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0FE-4378-9AEB-E97E30109D77}"/>
                </c:ext>
              </c:extLst>
            </c:dLbl>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'IV.2.3.Pagos_SFS M'!$A$4:$A$16</c:f>
              <c:strCache>
                <c:ptCount val="13"/>
                <c:pt idx="0">
                  <c:v>Ene-18</c:v>
                </c:pt>
                <c:pt idx="1">
                  <c:v>Feb-18</c:v>
                </c:pt>
                <c:pt idx="2">
                  <c:v>Mar-18</c:v>
                </c:pt>
                <c:pt idx="3">
                  <c:v>Apr-18</c:v>
                </c:pt>
                <c:pt idx="4">
                  <c:v>May-18</c:v>
                </c:pt>
                <c:pt idx="5">
                  <c:v>Jun-18</c:v>
                </c:pt>
                <c:pt idx="6">
                  <c:v>Jul-18</c:v>
                </c:pt>
                <c:pt idx="7">
                  <c:v>Aug-18</c:v>
                </c:pt>
                <c:pt idx="8">
                  <c:v>Sep-18</c:v>
                </c:pt>
                <c:pt idx="9">
                  <c:v>Oct-18</c:v>
                </c:pt>
                <c:pt idx="10">
                  <c:v>Nov-18</c:v>
                </c:pt>
                <c:pt idx="11">
                  <c:v>Dec-18</c:v>
                </c:pt>
                <c:pt idx="12">
                  <c:v>Ene-19</c:v>
                </c:pt>
              </c:strCache>
            </c:strRef>
          </c:cat>
          <c:val>
            <c:numRef>
              <c:f>'IV.2.3.Pagos_SFS M'!$G$4:$G$16</c:f>
              <c:numCache>
                <c:formatCode>_(* #,##0.00_);_(* \(#,##0.00\);_(* "-"??_);_(@_)</c:formatCode>
                <c:ptCount val="13"/>
                <c:pt idx="0">
                  <c:v>12813484</c:v>
                </c:pt>
                <c:pt idx="1">
                  <c:v>12813484</c:v>
                </c:pt>
                <c:pt idx="2">
                  <c:v>12813484</c:v>
                </c:pt>
                <c:pt idx="3">
                  <c:v>12813484</c:v>
                </c:pt>
                <c:pt idx="4">
                  <c:v>12813484</c:v>
                </c:pt>
                <c:pt idx="5">
                  <c:v>12813484</c:v>
                </c:pt>
                <c:pt idx="6">
                  <c:v>12813484</c:v>
                </c:pt>
                <c:pt idx="7">
                  <c:v>12813484</c:v>
                </c:pt>
                <c:pt idx="8">
                  <c:v>12813484</c:v>
                </c:pt>
                <c:pt idx="9">
                  <c:v>12813484</c:v>
                </c:pt>
                <c:pt idx="10">
                  <c:v>12813484</c:v>
                </c:pt>
                <c:pt idx="11">
                  <c:v>25626968</c:v>
                </c:pt>
                <c:pt idx="12">
                  <c:v>12813484</c:v>
                </c:pt>
              </c:numCache>
            </c:numRef>
          </c:val>
          <c:extLst>
            <c:ext xmlns:c16="http://schemas.microsoft.com/office/drawing/2014/chart" uri="{C3380CC4-5D6E-409C-BE32-E72D297353CC}">
              <c16:uniqueId val="{0000000F-35A0-44D8-A872-518664AB33A9}"/>
            </c:ext>
          </c:extLst>
        </c:ser>
        <c:ser>
          <c:idx val="5"/>
          <c:order val="6"/>
          <c:tx>
            <c:strRef>
              <c:f>'IV.2.3.Pagos_SFS M'!$H$3</c:f>
              <c:strCache>
                <c:ptCount val="1"/>
                <c:pt idx="0">
                  <c:v>Pago CONDEI</c:v>
                </c:pt>
              </c:strCache>
            </c:strRef>
          </c:tx>
          <c:spPr>
            <a:solidFill>
              <a:schemeClr val="accent6"/>
            </a:solidFill>
            <a:ln>
              <a:noFill/>
            </a:ln>
            <a:effectLst/>
            <a:sp3d/>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'IV.2.3.Pagos_SFS M'!$A$4:$A$16</c:f>
              <c:strCache>
                <c:ptCount val="13"/>
                <c:pt idx="0">
                  <c:v>Ene-18</c:v>
                </c:pt>
                <c:pt idx="1">
                  <c:v>Feb-18</c:v>
                </c:pt>
                <c:pt idx="2">
                  <c:v>Mar-18</c:v>
                </c:pt>
                <c:pt idx="3">
                  <c:v>Apr-18</c:v>
                </c:pt>
                <c:pt idx="4">
                  <c:v>May-18</c:v>
                </c:pt>
                <c:pt idx="5">
                  <c:v>Jun-18</c:v>
                </c:pt>
                <c:pt idx="6">
                  <c:v>Jul-18</c:v>
                </c:pt>
                <c:pt idx="7">
                  <c:v>Aug-18</c:v>
                </c:pt>
                <c:pt idx="8">
                  <c:v>Sep-18</c:v>
                </c:pt>
                <c:pt idx="9">
                  <c:v>Oct-18</c:v>
                </c:pt>
                <c:pt idx="10">
                  <c:v>Nov-18</c:v>
                </c:pt>
                <c:pt idx="11">
                  <c:v>Dec-18</c:v>
                </c:pt>
                <c:pt idx="12">
                  <c:v>Ene-19</c:v>
                </c:pt>
              </c:strCache>
            </c:strRef>
          </c:cat>
          <c:val>
            <c:numRef>
              <c:f>'IV.2.3.Pagos_SFS M'!$H$4:$H$16</c:f>
              <c:numCache>
                <c:formatCode>_(* #,##0.00_);_(* \(#,##0.00\);_(*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10-35A0-44D8-A872-518664AB33A9}"/>
            </c:ext>
          </c:extLst>
        </c:ser>
        <c:ser>
          <c:idx val="7"/>
          <c:order val="7"/>
          <c:tx>
            <c:strRef>
              <c:f>'IV.2.3.Pagos_SFS M'!$I$3</c:f>
              <c:strCache>
                <c:ptCount val="1"/>
                <c:pt idx="0">
                  <c:v>Proyecto XII.  Res.421-01 </c:v>
                </c:pt>
              </c:strCache>
            </c:strRef>
          </c:tx>
          <c:spPr>
            <a:solidFill>
              <a:schemeClr val="accent2">
                <a:lumMod val="60000"/>
              </a:schemeClr>
            </a:solidFill>
            <a:ln>
              <a:noFill/>
            </a:ln>
            <a:effectLst/>
            <a:sp3d/>
          </c:spPr>
          <c:invertIfNegative val="0"/>
          <c:dLbls>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'IV.2.3.Pagos_SFS M'!$A$4:$A$16</c:f>
              <c:strCache>
                <c:ptCount val="13"/>
                <c:pt idx="0">
                  <c:v>Ene-18</c:v>
                </c:pt>
                <c:pt idx="1">
                  <c:v>Feb-18</c:v>
                </c:pt>
                <c:pt idx="2">
                  <c:v>Mar-18</c:v>
                </c:pt>
                <c:pt idx="3">
                  <c:v>Apr-18</c:v>
                </c:pt>
                <c:pt idx="4">
                  <c:v>May-18</c:v>
                </c:pt>
                <c:pt idx="5">
                  <c:v>Jun-18</c:v>
                </c:pt>
                <c:pt idx="6">
                  <c:v>Jul-18</c:v>
                </c:pt>
                <c:pt idx="7">
                  <c:v>Aug-18</c:v>
                </c:pt>
                <c:pt idx="8">
                  <c:v>Sep-18</c:v>
                </c:pt>
                <c:pt idx="9">
                  <c:v>Oct-18</c:v>
                </c:pt>
                <c:pt idx="10">
                  <c:v>Nov-18</c:v>
                </c:pt>
                <c:pt idx="11">
                  <c:v>Dec-18</c:v>
                </c:pt>
                <c:pt idx="12">
                  <c:v>Ene-19</c:v>
                </c:pt>
              </c:strCache>
            </c:strRef>
          </c:cat>
          <c:val>
            <c:numRef>
              <c:f>'IV.2.3.Pagos_SFS M'!$I$4:$I$16</c:f>
              <c:numCache>
                <c:formatCode>_(* #,##0.00_);_(* \(#,##0.00\);_(* "-"??_);_(@_)</c:formatCode>
                <c:ptCount val="13"/>
                <c:pt idx="0">
                  <c:v>0</c:v>
                </c:pt>
                <c:pt idx="1">
                  <c:v>0</c:v>
                </c:pt>
                <c:pt idx="2">
                  <c:v>0</c:v>
                </c:pt>
                <c:pt idx="3">
                  <c:v>0</c:v>
                </c:pt>
                <c:pt idx="4">
                  <c:v>6055514.0099999998</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D0FE-4378-9AEB-E97E30109D77}"/>
            </c:ext>
          </c:extLst>
        </c:ser>
        <c:dLbls>
          <c:showLegendKey val="0"/>
          <c:showVal val="0"/>
          <c:showCatName val="0"/>
          <c:showSerName val="0"/>
          <c:showPercent val="0"/>
          <c:showBubbleSize val="0"/>
        </c:dLbls>
        <c:gapWidth val="150"/>
        <c:shape val="cylinder"/>
        <c:axId val="409626896"/>
        <c:axId val="409627288"/>
        <c:axId val="0"/>
        <c:extLst/>
      </c:bar3DChart>
      <c:catAx>
        <c:axId val="409626896"/>
        <c:scaling>
          <c:orientation val="minMax"/>
        </c:scaling>
        <c:delete val="0"/>
        <c:axPos val="b"/>
        <c:numFmt formatCode="mmm\-yy" sourceLinked="0"/>
        <c:majorTickMark val="none"/>
        <c:minorTickMark val="none"/>
        <c:tickLblPos val="nextTo"/>
        <c:spPr>
          <a:noFill/>
          <a:ln>
            <a:noFill/>
          </a:ln>
          <a:effectLst/>
        </c:spPr>
        <c:txPr>
          <a:bodyPr rot="-2700000" spcFirstLastPara="1" vertOverflow="ellipsis"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crossAx val="409627288"/>
        <c:crosses val="autoZero"/>
        <c:auto val="1"/>
        <c:lblAlgn val="ctr"/>
        <c:lblOffset val="100"/>
        <c:noMultiLvlLbl val="1"/>
      </c:catAx>
      <c:valAx>
        <c:axId val="409627288"/>
        <c:scaling>
          <c:orientation val="minMax"/>
        </c:scaling>
        <c:delete val="0"/>
        <c:axPos val="l"/>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09626896"/>
        <c:crosses val="autoZero"/>
        <c:crossBetween val="between"/>
        <c:dispUnits>
          <c:builtInUnit val="millions"/>
          <c:dispUnitsLbl>
            <c:layout>
              <c:manualLayout>
                <c:xMode val="edge"/>
                <c:yMode val="edge"/>
                <c:x val="8.926372823294804E-3"/>
                <c:y val="0.54655139782843709"/>
              </c:manualLayout>
            </c:layout>
            <c:spPr>
              <a:noFill/>
              <a:ln>
                <a:noFill/>
              </a:ln>
              <a:effectLst/>
            </c:spPr>
            <c:txPr>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dispUnitsLbl>
        </c:dispUnits>
      </c:valAx>
      <c:spPr>
        <a:noFill/>
        <a:ln>
          <a:noFill/>
        </a:ln>
        <a:effectLst/>
      </c:spPr>
    </c:plotArea>
    <c:legend>
      <c:legendPos val="b"/>
      <c:layout>
        <c:manualLayout>
          <c:xMode val="edge"/>
          <c:yMode val="edge"/>
          <c:x val="0.1182770558622933"/>
          <c:y val="8.4922116775627096E-2"/>
          <c:w val="0.75204452225225082"/>
          <c:h val="9.0695673553991593E-2"/>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orientation="portrait"/>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600"/>
            </a:pPr>
            <a:r>
              <a:rPr lang="es-DO" sz="1600"/>
              <a:t>Fondos Pagados a las  Administradora de Riesgos de Salud (ARS) del SFS del RC</a:t>
            </a:r>
          </a:p>
        </c:rich>
      </c:tx>
      <c:layout>
        <c:manualLayout>
          <c:xMode val="edge"/>
          <c:yMode val="edge"/>
          <c:x val="0.14441865495243925"/>
          <c:y val="1.5727450961231813E-2"/>
        </c:manualLayout>
      </c:layout>
      <c:overlay val="0"/>
    </c:title>
    <c:autoTitleDeleted val="0"/>
    <c:plotArea>
      <c:layout>
        <c:manualLayout>
          <c:layoutTarget val="inner"/>
          <c:xMode val="edge"/>
          <c:yMode val="edge"/>
          <c:x val="0.14494494164386512"/>
          <c:y val="0.13753008152325993"/>
          <c:w val="0.78065809246593021"/>
          <c:h val="0.72557149594790016"/>
        </c:manualLayout>
      </c:layout>
      <c:barChart>
        <c:barDir val="bar"/>
        <c:grouping val="clustered"/>
        <c:varyColors val="0"/>
        <c:ser>
          <c:idx val="0"/>
          <c:order val="0"/>
          <c:tx>
            <c:strRef>
              <c:f>'IV.2.4.Pagos x ARS'!$C$3</c:f>
              <c:strCache>
                <c:ptCount val="1"/>
                <c:pt idx="0">
                  <c:v>Total General</c:v>
                </c:pt>
              </c:strCache>
            </c:strRef>
          </c:tx>
          <c:invertIfNegative val="0"/>
          <c:dPt>
            <c:idx val="0"/>
            <c:invertIfNegative val="0"/>
            <c:bubble3D val="0"/>
            <c:spPr>
              <a:solidFill>
                <a:schemeClr val="tx2">
                  <a:lumMod val="60000"/>
                  <a:lumOff val="40000"/>
                </a:schemeClr>
              </a:solidFill>
            </c:spPr>
            <c:extLst>
              <c:ext xmlns:c16="http://schemas.microsoft.com/office/drawing/2014/chart" uri="{C3380CC4-5D6E-409C-BE32-E72D297353CC}">
                <c16:uniqueId val="{00000001-204E-4F63-8FE2-C01B4CDD26F7}"/>
              </c:ext>
            </c:extLst>
          </c:dPt>
          <c:dPt>
            <c:idx val="1"/>
            <c:invertIfNegative val="0"/>
            <c:bubble3D val="0"/>
            <c:spPr>
              <a:solidFill>
                <a:schemeClr val="tx2">
                  <a:lumMod val="60000"/>
                  <a:lumOff val="40000"/>
                </a:schemeClr>
              </a:solidFill>
            </c:spPr>
            <c:extLst>
              <c:ext xmlns:c16="http://schemas.microsoft.com/office/drawing/2014/chart" uri="{C3380CC4-5D6E-409C-BE32-E72D297353CC}">
                <c16:uniqueId val="{00000003-204E-4F63-8FE2-C01B4CDD26F7}"/>
              </c:ext>
            </c:extLst>
          </c:dPt>
          <c:dPt>
            <c:idx val="2"/>
            <c:invertIfNegative val="0"/>
            <c:bubble3D val="0"/>
            <c:spPr>
              <a:solidFill>
                <a:schemeClr val="accent5">
                  <a:lumMod val="50000"/>
                </a:schemeClr>
              </a:solidFill>
            </c:spPr>
            <c:extLst>
              <c:ext xmlns:c16="http://schemas.microsoft.com/office/drawing/2014/chart" uri="{C3380CC4-5D6E-409C-BE32-E72D297353CC}">
                <c16:uniqueId val="{00000005-204E-4F63-8FE2-C01B4CDD26F7}"/>
              </c:ext>
            </c:extLst>
          </c:dPt>
          <c:dPt>
            <c:idx val="3"/>
            <c:invertIfNegative val="0"/>
            <c:bubble3D val="0"/>
            <c:spPr>
              <a:solidFill>
                <a:schemeClr val="tx2">
                  <a:lumMod val="60000"/>
                  <a:lumOff val="40000"/>
                </a:schemeClr>
              </a:solidFill>
            </c:spPr>
            <c:extLst>
              <c:ext xmlns:c16="http://schemas.microsoft.com/office/drawing/2014/chart" uri="{C3380CC4-5D6E-409C-BE32-E72D297353CC}">
                <c16:uniqueId val="{00000007-204E-4F63-8FE2-C01B4CDD26F7}"/>
              </c:ext>
            </c:extLst>
          </c:dPt>
          <c:dPt>
            <c:idx val="4"/>
            <c:invertIfNegative val="0"/>
            <c:bubble3D val="0"/>
            <c:spPr>
              <a:solidFill>
                <a:srgbClr val="00B050"/>
              </a:solidFill>
            </c:spPr>
            <c:extLst>
              <c:ext xmlns:c16="http://schemas.microsoft.com/office/drawing/2014/chart" uri="{C3380CC4-5D6E-409C-BE32-E72D297353CC}">
                <c16:uniqueId val="{00000009-204E-4F63-8FE2-C01B4CDD26F7}"/>
              </c:ext>
            </c:extLst>
          </c:dPt>
          <c:dPt>
            <c:idx val="5"/>
            <c:invertIfNegative val="0"/>
            <c:bubble3D val="0"/>
            <c:spPr>
              <a:solidFill>
                <a:srgbClr val="00B050"/>
              </a:solidFill>
            </c:spPr>
            <c:extLst>
              <c:ext xmlns:c16="http://schemas.microsoft.com/office/drawing/2014/chart" uri="{C3380CC4-5D6E-409C-BE32-E72D297353CC}">
                <c16:uniqueId val="{0000000B-204E-4F63-8FE2-C01B4CDD26F7}"/>
              </c:ext>
            </c:extLst>
          </c:dPt>
          <c:dPt>
            <c:idx val="6"/>
            <c:invertIfNegative val="0"/>
            <c:bubble3D val="0"/>
            <c:spPr>
              <a:solidFill>
                <a:srgbClr val="FF0000"/>
              </a:solidFill>
            </c:spPr>
            <c:extLst>
              <c:ext xmlns:c16="http://schemas.microsoft.com/office/drawing/2014/chart" uri="{C3380CC4-5D6E-409C-BE32-E72D297353CC}">
                <c16:uniqueId val="{0000000D-204E-4F63-8FE2-C01B4CDD26F7}"/>
              </c:ext>
            </c:extLst>
          </c:dPt>
          <c:dPt>
            <c:idx val="7"/>
            <c:invertIfNegative val="0"/>
            <c:bubble3D val="0"/>
            <c:spPr>
              <a:solidFill>
                <a:schemeClr val="tx2">
                  <a:lumMod val="60000"/>
                  <a:lumOff val="40000"/>
                </a:schemeClr>
              </a:solidFill>
            </c:spPr>
            <c:extLst>
              <c:ext xmlns:c16="http://schemas.microsoft.com/office/drawing/2014/chart" uri="{C3380CC4-5D6E-409C-BE32-E72D297353CC}">
                <c16:uniqueId val="{0000000F-204E-4F63-8FE2-C01B4CDD26F7}"/>
              </c:ext>
            </c:extLst>
          </c:dPt>
          <c:dPt>
            <c:idx val="8"/>
            <c:invertIfNegative val="0"/>
            <c:bubble3D val="0"/>
            <c:spPr>
              <a:solidFill>
                <a:schemeClr val="tx2">
                  <a:lumMod val="60000"/>
                  <a:lumOff val="40000"/>
                </a:schemeClr>
              </a:solidFill>
            </c:spPr>
            <c:extLst>
              <c:ext xmlns:c16="http://schemas.microsoft.com/office/drawing/2014/chart" uri="{C3380CC4-5D6E-409C-BE32-E72D297353CC}">
                <c16:uniqueId val="{00000011-204E-4F63-8FE2-C01B4CDD26F7}"/>
              </c:ext>
            </c:extLst>
          </c:dPt>
          <c:dPt>
            <c:idx val="9"/>
            <c:invertIfNegative val="0"/>
            <c:bubble3D val="0"/>
            <c:spPr>
              <a:solidFill>
                <a:srgbClr val="FF0000"/>
              </a:solidFill>
            </c:spPr>
            <c:extLst>
              <c:ext xmlns:c16="http://schemas.microsoft.com/office/drawing/2014/chart" uri="{C3380CC4-5D6E-409C-BE32-E72D297353CC}">
                <c16:uniqueId val="{00000013-204E-4F63-8FE2-C01B4CDD26F7}"/>
              </c:ext>
            </c:extLst>
          </c:dPt>
          <c:dPt>
            <c:idx val="10"/>
            <c:invertIfNegative val="0"/>
            <c:bubble3D val="0"/>
            <c:spPr>
              <a:solidFill>
                <a:schemeClr val="tx2">
                  <a:lumMod val="60000"/>
                  <a:lumOff val="40000"/>
                </a:schemeClr>
              </a:solidFill>
            </c:spPr>
            <c:extLst>
              <c:ext xmlns:c16="http://schemas.microsoft.com/office/drawing/2014/chart" uri="{C3380CC4-5D6E-409C-BE32-E72D297353CC}">
                <c16:uniqueId val="{00000015-204E-4F63-8FE2-C01B4CDD26F7}"/>
              </c:ext>
            </c:extLst>
          </c:dPt>
          <c:dPt>
            <c:idx val="11"/>
            <c:invertIfNegative val="0"/>
            <c:bubble3D val="0"/>
            <c:spPr>
              <a:solidFill>
                <a:schemeClr val="tx2">
                  <a:lumMod val="60000"/>
                  <a:lumOff val="40000"/>
                </a:schemeClr>
              </a:solidFill>
            </c:spPr>
            <c:extLst>
              <c:ext xmlns:c16="http://schemas.microsoft.com/office/drawing/2014/chart" uri="{C3380CC4-5D6E-409C-BE32-E72D297353CC}">
                <c16:uniqueId val="{00000017-204E-4F63-8FE2-C01B4CDD26F7}"/>
              </c:ext>
            </c:extLst>
          </c:dPt>
          <c:dPt>
            <c:idx val="12"/>
            <c:invertIfNegative val="0"/>
            <c:bubble3D val="0"/>
            <c:spPr>
              <a:solidFill>
                <a:schemeClr val="tx2">
                  <a:lumMod val="60000"/>
                  <a:lumOff val="40000"/>
                </a:schemeClr>
              </a:solidFill>
            </c:spPr>
            <c:extLst>
              <c:ext xmlns:c16="http://schemas.microsoft.com/office/drawing/2014/chart" uri="{C3380CC4-5D6E-409C-BE32-E72D297353CC}">
                <c16:uniqueId val="{00000019-204E-4F63-8FE2-C01B4CDD26F7}"/>
              </c:ext>
            </c:extLst>
          </c:dPt>
          <c:dPt>
            <c:idx val="13"/>
            <c:invertIfNegative val="0"/>
            <c:bubble3D val="0"/>
            <c:spPr>
              <a:solidFill>
                <a:srgbClr val="00B050"/>
              </a:solidFill>
            </c:spPr>
            <c:extLst>
              <c:ext xmlns:c16="http://schemas.microsoft.com/office/drawing/2014/chart" uri="{C3380CC4-5D6E-409C-BE32-E72D297353CC}">
                <c16:uniqueId val="{0000001B-204E-4F63-8FE2-C01B4CDD26F7}"/>
              </c:ext>
            </c:extLst>
          </c:dPt>
          <c:dPt>
            <c:idx val="14"/>
            <c:invertIfNegative val="0"/>
            <c:bubble3D val="0"/>
            <c:spPr>
              <a:solidFill>
                <a:schemeClr val="tx2">
                  <a:lumMod val="60000"/>
                  <a:lumOff val="40000"/>
                </a:schemeClr>
              </a:solidFill>
            </c:spPr>
            <c:extLst>
              <c:ext xmlns:c16="http://schemas.microsoft.com/office/drawing/2014/chart" uri="{C3380CC4-5D6E-409C-BE32-E72D297353CC}">
                <c16:uniqueId val="{0000001D-204E-4F63-8FE2-C01B4CDD26F7}"/>
              </c:ext>
            </c:extLst>
          </c:dPt>
          <c:dPt>
            <c:idx val="15"/>
            <c:invertIfNegative val="0"/>
            <c:bubble3D val="0"/>
            <c:spPr>
              <a:solidFill>
                <a:srgbClr val="00B050"/>
              </a:solidFill>
            </c:spPr>
            <c:extLst>
              <c:ext xmlns:c16="http://schemas.microsoft.com/office/drawing/2014/chart" uri="{C3380CC4-5D6E-409C-BE32-E72D297353CC}">
                <c16:uniqueId val="{0000001F-204E-4F63-8FE2-C01B4CDD26F7}"/>
              </c:ext>
            </c:extLst>
          </c:dPt>
          <c:dPt>
            <c:idx val="16"/>
            <c:invertIfNegative val="0"/>
            <c:bubble3D val="0"/>
            <c:spPr>
              <a:solidFill>
                <a:schemeClr val="tx2">
                  <a:lumMod val="60000"/>
                  <a:lumOff val="40000"/>
                </a:schemeClr>
              </a:solidFill>
            </c:spPr>
            <c:extLst>
              <c:ext xmlns:c16="http://schemas.microsoft.com/office/drawing/2014/chart" uri="{C3380CC4-5D6E-409C-BE32-E72D297353CC}">
                <c16:uniqueId val="{00000021-204E-4F63-8FE2-C01B4CDD26F7}"/>
              </c:ext>
            </c:extLst>
          </c:dPt>
          <c:dPt>
            <c:idx val="17"/>
            <c:invertIfNegative val="0"/>
            <c:bubble3D val="0"/>
            <c:spPr>
              <a:solidFill>
                <a:schemeClr val="tx2">
                  <a:lumMod val="60000"/>
                  <a:lumOff val="40000"/>
                </a:schemeClr>
              </a:solidFill>
            </c:spPr>
            <c:extLst>
              <c:ext xmlns:c16="http://schemas.microsoft.com/office/drawing/2014/chart" uri="{C3380CC4-5D6E-409C-BE32-E72D297353CC}">
                <c16:uniqueId val="{00000023-204E-4F63-8FE2-C01B4CDD26F7}"/>
              </c:ext>
            </c:extLst>
          </c:dPt>
          <c:dPt>
            <c:idx val="18"/>
            <c:invertIfNegative val="0"/>
            <c:bubble3D val="0"/>
            <c:spPr>
              <a:solidFill>
                <a:schemeClr val="tx2">
                  <a:lumMod val="60000"/>
                  <a:lumOff val="40000"/>
                </a:schemeClr>
              </a:solidFill>
            </c:spPr>
            <c:extLst>
              <c:ext xmlns:c16="http://schemas.microsoft.com/office/drawing/2014/chart" uri="{C3380CC4-5D6E-409C-BE32-E72D297353CC}">
                <c16:uniqueId val="{00000025-204E-4F63-8FE2-C01B4CDD26F7}"/>
              </c:ext>
            </c:extLst>
          </c:dPt>
          <c:dPt>
            <c:idx val="19"/>
            <c:invertIfNegative val="0"/>
            <c:bubble3D val="0"/>
            <c:spPr>
              <a:solidFill>
                <a:schemeClr val="tx2">
                  <a:lumMod val="60000"/>
                  <a:lumOff val="40000"/>
                </a:schemeClr>
              </a:solidFill>
            </c:spPr>
            <c:extLst>
              <c:ext xmlns:c16="http://schemas.microsoft.com/office/drawing/2014/chart" uri="{C3380CC4-5D6E-409C-BE32-E72D297353CC}">
                <c16:uniqueId val="{00000027-204E-4F63-8FE2-C01B4CDD26F7}"/>
              </c:ext>
            </c:extLst>
          </c:dPt>
          <c:dPt>
            <c:idx val="20"/>
            <c:invertIfNegative val="0"/>
            <c:bubble3D val="0"/>
            <c:spPr>
              <a:solidFill>
                <a:srgbClr val="00B050"/>
              </a:solidFill>
            </c:spPr>
            <c:extLst>
              <c:ext xmlns:c16="http://schemas.microsoft.com/office/drawing/2014/chart" uri="{C3380CC4-5D6E-409C-BE32-E72D297353CC}">
                <c16:uniqueId val="{00000029-204E-4F63-8FE2-C01B4CDD26F7}"/>
              </c:ext>
            </c:extLst>
          </c:dPt>
          <c:dPt>
            <c:idx val="21"/>
            <c:invertIfNegative val="0"/>
            <c:bubble3D val="0"/>
            <c:spPr>
              <a:solidFill>
                <a:srgbClr val="00B050"/>
              </a:solidFill>
            </c:spPr>
            <c:extLst>
              <c:ext xmlns:c16="http://schemas.microsoft.com/office/drawing/2014/chart" uri="{C3380CC4-5D6E-409C-BE32-E72D297353CC}">
                <c16:uniqueId val="{0000002B-204E-4F63-8FE2-C01B4CDD26F7}"/>
              </c:ext>
            </c:extLst>
          </c:dPt>
          <c:dPt>
            <c:idx val="22"/>
            <c:invertIfNegative val="0"/>
            <c:bubble3D val="0"/>
            <c:spPr>
              <a:solidFill>
                <a:srgbClr val="FF0000"/>
              </a:solidFill>
            </c:spPr>
            <c:extLst>
              <c:ext xmlns:c16="http://schemas.microsoft.com/office/drawing/2014/chart" uri="{C3380CC4-5D6E-409C-BE32-E72D297353CC}">
                <c16:uniqueId val="{0000002D-204E-4F63-8FE2-C01B4CDD26F7}"/>
              </c:ext>
            </c:extLst>
          </c:dPt>
          <c:dPt>
            <c:idx val="23"/>
            <c:invertIfNegative val="0"/>
            <c:bubble3D val="0"/>
            <c:spPr>
              <a:solidFill>
                <a:srgbClr val="FF0000"/>
              </a:solidFill>
            </c:spPr>
            <c:extLst>
              <c:ext xmlns:c16="http://schemas.microsoft.com/office/drawing/2014/chart" uri="{C3380CC4-5D6E-409C-BE32-E72D297353CC}">
                <c16:uniqueId val="{0000002F-204E-4F63-8FE2-C01B4CDD26F7}"/>
              </c:ext>
            </c:extLst>
          </c:dPt>
          <c:dPt>
            <c:idx val="24"/>
            <c:invertIfNegative val="0"/>
            <c:bubble3D val="0"/>
            <c:spPr>
              <a:solidFill>
                <a:srgbClr val="00B050"/>
              </a:solidFill>
            </c:spPr>
            <c:extLst>
              <c:ext xmlns:c16="http://schemas.microsoft.com/office/drawing/2014/chart" uri="{C3380CC4-5D6E-409C-BE32-E72D297353CC}">
                <c16:uniqueId val="{00000031-204E-4F63-8FE2-C01B4CDD26F7}"/>
              </c:ext>
            </c:extLst>
          </c:dPt>
          <c:dPt>
            <c:idx val="25"/>
            <c:invertIfNegative val="0"/>
            <c:bubble3D val="0"/>
            <c:spPr>
              <a:solidFill>
                <a:srgbClr val="FF0000"/>
              </a:solidFill>
            </c:spPr>
            <c:extLst>
              <c:ext xmlns:c16="http://schemas.microsoft.com/office/drawing/2014/chart" uri="{C3380CC4-5D6E-409C-BE32-E72D297353CC}">
                <c16:uniqueId val="{00000033-204E-4F63-8FE2-C01B4CDD26F7}"/>
              </c:ext>
            </c:extLst>
          </c:dPt>
          <c:dPt>
            <c:idx val="26"/>
            <c:invertIfNegative val="0"/>
            <c:bubble3D val="0"/>
            <c:spPr>
              <a:solidFill>
                <a:srgbClr val="FF0000"/>
              </a:solidFill>
            </c:spPr>
            <c:extLst>
              <c:ext xmlns:c16="http://schemas.microsoft.com/office/drawing/2014/chart" uri="{C3380CC4-5D6E-409C-BE32-E72D297353CC}">
                <c16:uniqueId val="{00000035-204E-4F63-8FE2-C01B4CDD26F7}"/>
              </c:ext>
            </c:extLst>
          </c:dPt>
          <c:dPt>
            <c:idx val="27"/>
            <c:invertIfNegative val="0"/>
            <c:bubble3D val="0"/>
            <c:spPr>
              <a:solidFill>
                <a:srgbClr val="FF0000"/>
              </a:solidFill>
            </c:spPr>
            <c:extLst>
              <c:ext xmlns:c16="http://schemas.microsoft.com/office/drawing/2014/chart" uri="{C3380CC4-5D6E-409C-BE32-E72D297353CC}">
                <c16:uniqueId val="{00000037-204E-4F63-8FE2-C01B4CDD26F7}"/>
              </c:ext>
            </c:extLst>
          </c:dPt>
          <c:dPt>
            <c:idx val="28"/>
            <c:invertIfNegative val="0"/>
            <c:bubble3D val="0"/>
            <c:spPr>
              <a:solidFill>
                <a:srgbClr val="FF0000"/>
              </a:solidFill>
            </c:spPr>
            <c:extLst>
              <c:ext xmlns:c16="http://schemas.microsoft.com/office/drawing/2014/chart" uri="{C3380CC4-5D6E-409C-BE32-E72D297353CC}">
                <c16:uniqueId val="{00000039-204E-4F63-8FE2-C01B4CDD26F7}"/>
              </c:ext>
            </c:extLst>
          </c:dPt>
          <c:dLbls>
            <c:spPr>
              <a:noFill/>
              <a:ln>
                <a:noFill/>
              </a:ln>
              <a:effectLst/>
            </c:spPr>
            <c:txPr>
              <a:bodyPr/>
              <a:lstStyle/>
              <a:p>
                <a:pPr>
                  <a:defRPr sz="105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'IV.2.4.Pagos x ARS'!$B$4:$B$32</c:f>
              <c:strCache>
                <c:ptCount val="29"/>
                <c:pt idx="0">
                  <c:v>Primera ARS de Humano</c:v>
                </c:pt>
                <c:pt idx="1">
                  <c:v>SENASA RC</c:v>
                </c:pt>
                <c:pt idx="2">
                  <c:v>Palic Salud</c:v>
                </c:pt>
                <c:pt idx="3">
                  <c:v>Universal</c:v>
                </c:pt>
                <c:pt idx="4">
                  <c:v>Salud Segura</c:v>
                </c:pt>
                <c:pt idx="5">
                  <c:v>SEMMA</c:v>
                </c:pt>
                <c:pt idx="6">
                  <c:v>Futuro</c:v>
                </c:pt>
                <c:pt idx="7">
                  <c:v>Serv. de Igualas Méd. Dr. Abel G.</c:v>
                </c:pt>
                <c:pt idx="8">
                  <c:v>Dr. Yunen</c:v>
                </c:pt>
                <c:pt idx="9">
                  <c:v>Renacer</c:v>
                </c:pt>
                <c:pt idx="10">
                  <c:v>Grupo Med. Asociado</c:v>
                </c:pt>
                <c:pt idx="11">
                  <c:v>Asoc. de Profesionales de la Salud</c:v>
                </c:pt>
                <c:pt idx="12">
                  <c:v>Serv. Dominicano de Salud</c:v>
                </c:pt>
                <c:pt idx="13">
                  <c:v>Monumental </c:v>
                </c:pt>
                <c:pt idx="14">
                  <c:v>Reservas</c:v>
                </c:pt>
                <c:pt idx="15">
                  <c:v>Adm. Serv. Médicos Amor y Paz</c:v>
                </c:pt>
                <c:pt idx="16">
                  <c:v>METASALUD</c:v>
                </c:pt>
                <c:pt idx="17">
                  <c:v>La Colonial</c:v>
                </c:pt>
                <c:pt idx="18">
                  <c:v>CMD</c:v>
                </c:pt>
                <c:pt idx="19">
                  <c:v> ASISTANET (Constitución)</c:v>
                </c:pt>
                <c:pt idx="20">
                  <c:v>Plan Salud </c:v>
                </c:pt>
                <c:pt idx="21">
                  <c:v>FFAA</c:v>
                </c:pt>
                <c:pt idx="22">
                  <c:v>ISSPOL</c:v>
                </c:pt>
                <c:pt idx="23">
                  <c:v>IGMAM</c:v>
                </c:pt>
                <c:pt idx="24">
                  <c:v>SEMUNASED</c:v>
                </c:pt>
                <c:pt idx="25">
                  <c:v>Galeno</c:v>
                </c:pt>
                <c:pt idx="26">
                  <c:v>BMI </c:v>
                </c:pt>
                <c:pt idx="27">
                  <c:v>UCEMED</c:v>
                </c:pt>
                <c:pt idx="28">
                  <c:v>Plamedin</c:v>
                </c:pt>
              </c:strCache>
            </c:strRef>
          </c:cat>
          <c:val>
            <c:numRef>
              <c:f>'IV.2.4.Pagos x ARS'!$C$4:$C$32</c:f>
              <c:numCache>
                <c:formatCode>_(* #,##0.00_);_(* \(#,##0.00\);_(* "-"??_);_(@_)</c:formatCode>
                <c:ptCount val="29"/>
                <c:pt idx="0">
                  <c:v>109119221581.10999</c:v>
                </c:pt>
                <c:pt idx="1">
                  <c:v>54482059376.990005</c:v>
                </c:pt>
                <c:pt idx="2">
                  <c:v>48423733267.309998</c:v>
                </c:pt>
                <c:pt idx="3">
                  <c:v>36965487760.129997</c:v>
                </c:pt>
                <c:pt idx="4">
                  <c:v>15204282058.369999</c:v>
                </c:pt>
                <c:pt idx="5">
                  <c:v>13851355827.889999</c:v>
                </c:pt>
                <c:pt idx="6">
                  <c:v>10161511429.280003</c:v>
                </c:pt>
                <c:pt idx="7">
                  <c:v>5777976160.3299999</c:v>
                </c:pt>
                <c:pt idx="8">
                  <c:v>4909991606.9400005</c:v>
                </c:pt>
                <c:pt idx="9">
                  <c:v>4200108804.9700007</c:v>
                </c:pt>
                <c:pt idx="10">
                  <c:v>3383142825.6900001</c:v>
                </c:pt>
                <c:pt idx="11">
                  <c:v>3344112721.9499998</c:v>
                </c:pt>
                <c:pt idx="12">
                  <c:v>3119370268.7700005</c:v>
                </c:pt>
                <c:pt idx="13">
                  <c:v>2877222641.7799997</c:v>
                </c:pt>
                <c:pt idx="14">
                  <c:v>2844473018.9099998</c:v>
                </c:pt>
                <c:pt idx="15">
                  <c:v>2734532918.1199999</c:v>
                </c:pt>
                <c:pt idx="16">
                  <c:v>2310534217.5700002</c:v>
                </c:pt>
                <c:pt idx="17">
                  <c:v>2163231786.7200003</c:v>
                </c:pt>
                <c:pt idx="18">
                  <c:v>2146900953.2699997</c:v>
                </c:pt>
                <c:pt idx="19">
                  <c:v>1546660380.2299993</c:v>
                </c:pt>
                <c:pt idx="20">
                  <c:v>840282898.26999998</c:v>
                </c:pt>
                <c:pt idx="21">
                  <c:v>582323149.63</c:v>
                </c:pt>
                <c:pt idx="22">
                  <c:v>387469499.47999996</c:v>
                </c:pt>
                <c:pt idx="23">
                  <c:v>260644027.95999998</c:v>
                </c:pt>
                <c:pt idx="24">
                  <c:v>244896394.44</c:v>
                </c:pt>
                <c:pt idx="25">
                  <c:v>114002984.84</c:v>
                </c:pt>
                <c:pt idx="26">
                  <c:v>75538660.520000011</c:v>
                </c:pt>
                <c:pt idx="27">
                  <c:v>65746073.510000005</c:v>
                </c:pt>
                <c:pt idx="28">
                  <c:v>40803540.200000003</c:v>
                </c:pt>
              </c:numCache>
            </c:numRef>
          </c:val>
          <c:extLst>
            <c:ext xmlns:c16="http://schemas.microsoft.com/office/drawing/2014/chart" uri="{C3380CC4-5D6E-409C-BE32-E72D297353CC}">
              <c16:uniqueId val="{0000003A-204E-4F63-8FE2-C01B4CDD26F7}"/>
            </c:ext>
          </c:extLst>
        </c:ser>
        <c:dLbls>
          <c:showLegendKey val="0"/>
          <c:showVal val="0"/>
          <c:showCatName val="0"/>
          <c:showSerName val="0"/>
          <c:showPercent val="0"/>
          <c:showBubbleSize val="0"/>
        </c:dLbls>
        <c:gapWidth val="20"/>
        <c:axId val="432547600"/>
        <c:axId val="432547992"/>
      </c:barChart>
      <c:catAx>
        <c:axId val="432547600"/>
        <c:scaling>
          <c:orientation val="minMax"/>
        </c:scaling>
        <c:delete val="0"/>
        <c:axPos val="l"/>
        <c:numFmt formatCode="General" sourceLinked="1"/>
        <c:majorTickMark val="out"/>
        <c:minorTickMark val="none"/>
        <c:tickLblPos val="nextTo"/>
        <c:txPr>
          <a:bodyPr rot="-2700000" vert="horz"/>
          <a:lstStyle/>
          <a:p>
            <a:pPr>
              <a:defRPr sz="1000"/>
            </a:pPr>
            <a:endParaRPr lang="en-US"/>
          </a:p>
        </c:txPr>
        <c:crossAx val="432547992"/>
        <c:crosses val="autoZero"/>
        <c:auto val="1"/>
        <c:lblAlgn val="ctr"/>
        <c:lblOffset val="100"/>
        <c:noMultiLvlLbl val="0"/>
      </c:catAx>
      <c:valAx>
        <c:axId val="432547992"/>
        <c:scaling>
          <c:orientation val="minMax"/>
        </c:scaling>
        <c:delete val="1"/>
        <c:axPos val="b"/>
        <c:numFmt formatCode="_(* #,##0.00_);_(* \(#,##0.00\);_(* &quot;-&quot;??_);_(@_)" sourceLinked="1"/>
        <c:majorTickMark val="out"/>
        <c:minorTickMark val="none"/>
        <c:tickLblPos val="nextTo"/>
        <c:crossAx val="432547600"/>
        <c:crosses val="autoZero"/>
        <c:crossBetween val="between"/>
      </c:valAx>
    </c:plotArea>
    <c:plotVisOnly val="1"/>
    <c:dispBlanksAs val="gap"/>
    <c:showDLblsOverMax val="0"/>
  </c:chart>
  <c:spPr>
    <a:ln>
      <a:noFill/>
    </a:ln>
  </c:spPr>
  <c:txPr>
    <a:bodyPr/>
    <a:lstStyle/>
    <a:p>
      <a:pPr>
        <a:defRPr sz="900"/>
      </a:pPr>
      <a:endParaRPr lang="en-US"/>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0"/>
      <c:rotY val="10"/>
      <c:depthPercent val="100"/>
      <c:rAngAx val="1"/>
    </c:view3D>
    <c:floor>
      <c:thickness val="0"/>
    </c:floor>
    <c:sideWall>
      <c:thickness val="0"/>
    </c:sideWall>
    <c:backWall>
      <c:thickness val="0"/>
    </c:backWall>
    <c:plotArea>
      <c:layout>
        <c:manualLayout>
          <c:layoutTarget val="inner"/>
          <c:xMode val="edge"/>
          <c:yMode val="edge"/>
          <c:x val="0.17483561878737755"/>
          <c:y val="8.33461521289032E-2"/>
          <c:w val="0.69281840343518675"/>
          <c:h val="0.81293931406501618"/>
        </c:manualLayout>
      </c:layout>
      <c:bar3DChart>
        <c:barDir val="bar"/>
        <c:grouping val="clustered"/>
        <c:varyColors val="0"/>
        <c:ser>
          <c:idx val="0"/>
          <c:order val="0"/>
          <c:invertIfNegative val="0"/>
          <c:dPt>
            <c:idx val="2"/>
            <c:invertIfNegative val="0"/>
            <c:bubble3D val="0"/>
            <c:spPr>
              <a:blipFill>
                <a:blip xmlns:r="http://schemas.openxmlformats.org/officeDocument/2006/relationships" r:embed="rId1"/>
                <a:stretch>
                  <a:fillRect/>
                </a:stretch>
              </a:blipFill>
            </c:spPr>
            <c:extLst>
              <c:ext xmlns:c16="http://schemas.microsoft.com/office/drawing/2014/chart" uri="{C3380CC4-5D6E-409C-BE32-E72D297353CC}">
                <c16:uniqueId val="{00000001-F269-4647-8C7D-FB9361641073}"/>
              </c:ext>
            </c:extLst>
          </c:dPt>
          <c:dPt>
            <c:idx val="5"/>
            <c:invertIfNegative val="0"/>
            <c:bubble3D val="0"/>
            <c:spPr>
              <a:solidFill>
                <a:srgbClr val="00B050"/>
              </a:solidFill>
            </c:spPr>
            <c:extLst>
              <c:ext xmlns:c16="http://schemas.microsoft.com/office/drawing/2014/chart" uri="{C3380CC4-5D6E-409C-BE32-E72D297353CC}">
                <c16:uniqueId val="{00000003-F269-4647-8C7D-FB9361641073}"/>
              </c:ext>
            </c:extLst>
          </c:dPt>
          <c:dPt>
            <c:idx val="12"/>
            <c:invertIfNegative val="0"/>
            <c:bubble3D val="0"/>
            <c:spPr>
              <a:solidFill>
                <a:schemeClr val="tx2">
                  <a:lumMod val="60000"/>
                  <a:lumOff val="40000"/>
                </a:schemeClr>
              </a:solidFill>
            </c:spPr>
            <c:extLst>
              <c:ext xmlns:c16="http://schemas.microsoft.com/office/drawing/2014/chart" uri="{C3380CC4-5D6E-409C-BE32-E72D297353CC}">
                <c16:uniqueId val="{00000005-F269-4647-8C7D-FB9361641073}"/>
              </c:ext>
            </c:extLst>
          </c:dPt>
          <c:dPt>
            <c:idx val="13"/>
            <c:invertIfNegative val="0"/>
            <c:bubble3D val="0"/>
            <c:spPr>
              <a:solidFill>
                <a:schemeClr val="tx2">
                  <a:lumMod val="60000"/>
                  <a:lumOff val="40000"/>
                </a:schemeClr>
              </a:solidFill>
            </c:spPr>
            <c:extLst>
              <c:ext xmlns:c16="http://schemas.microsoft.com/office/drawing/2014/chart" uri="{C3380CC4-5D6E-409C-BE32-E72D297353CC}">
                <c16:uniqueId val="{00000007-F269-4647-8C7D-FB9361641073}"/>
              </c:ext>
            </c:extLst>
          </c:dPt>
          <c:dPt>
            <c:idx val="14"/>
            <c:invertIfNegative val="0"/>
            <c:bubble3D val="0"/>
            <c:spPr>
              <a:solidFill>
                <a:srgbClr val="00B050"/>
              </a:solidFill>
            </c:spPr>
            <c:extLst>
              <c:ext xmlns:c16="http://schemas.microsoft.com/office/drawing/2014/chart" uri="{C3380CC4-5D6E-409C-BE32-E72D297353CC}">
                <c16:uniqueId val="{00000009-F269-4647-8C7D-FB9361641073}"/>
              </c:ext>
            </c:extLst>
          </c:dPt>
          <c:dPt>
            <c:idx val="17"/>
            <c:invertIfNegative val="0"/>
            <c:bubble3D val="0"/>
            <c:spPr>
              <a:solidFill>
                <a:srgbClr val="00B050"/>
              </a:solidFill>
            </c:spPr>
            <c:extLst>
              <c:ext xmlns:c16="http://schemas.microsoft.com/office/drawing/2014/chart" uri="{C3380CC4-5D6E-409C-BE32-E72D297353CC}">
                <c16:uniqueId val="{0000000B-F269-4647-8C7D-FB9361641073}"/>
              </c:ext>
            </c:extLst>
          </c:dPt>
          <c:dPt>
            <c:idx val="18"/>
            <c:invertIfNegative val="0"/>
            <c:bubble3D val="0"/>
            <c:spPr>
              <a:solidFill>
                <a:srgbClr val="00B050"/>
              </a:solidFill>
            </c:spPr>
            <c:extLst>
              <c:ext xmlns:c16="http://schemas.microsoft.com/office/drawing/2014/chart" uri="{C3380CC4-5D6E-409C-BE32-E72D297353CC}">
                <c16:uniqueId val="{0000000D-F269-4647-8C7D-FB9361641073}"/>
              </c:ext>
            </c:extLst>
          </c:dPt>
          <c:dPt>
            <c:idx val="19"/>
            <c:invertIfNegative val="0"/>
            <c:bubble3D val="0"/>
            <c:spPr>
              <a:solidFill>
                <a:srgbClr val="00B050"/>
              </a:solidFill>
            </c:spPr>
            <c:extLst>
              <c:ext xmlns:c16="http://schemas.microsoft.com/office/drawing/2014/chart" uri="{C3380CC4-5D6E-409C-BE32-E72D297353CC}">
                <c16:uniqueId val="{0000000F-F269-4647-8C7D-FB9361641073}"/>
              </c:ext>
            </c:extLst>
          </c:dPt>
          <c:dPt>
            <c:idx val="20"/>
            <c:invertIfNegative val="0"/>
            <c:bubble3D val="0"/>
            <c:spPr>
              <a:solidFill>
                <a:srgbClr val="00B050"/>
              </a:solidFill>
            </c:spPr>
            <c:extLst>
              <c:ext xmlns:c16="http://schemas.microsoft.com/office/drawing/2014/chart" uri="{C3380CC4-5D6E-409C-BE32-E72D297353CC}">
                <c16:uniqueId val="{00000011-F269-4647-8C7D-FB9361641073}"/>
              </c:ext>
            </c:extLst>
          </c:dPt>
          <c:dPt>
            <c:idx val="21"/>
            <c:invertIfNegative val="0"/>
            <c:bubble3D val="0"/>
            <c:spPr>
              <a:solidFill>
                <a:srgbClr val="00B050"/>
              </a:solidFill>
            </c:spPr>
            <c:extLst>
              <c:ext xmlns:c16="http://schemas.microsoft.com/office/drawing/2014/chart" uri="{C3380CC4-5D6E-409C-BE32-E72D297353CC}">
                <c16:uniqueId val="{00000013-F269-4647-8C7D-FB9361641073}"/>
              </c:ext>
            </c:extLst>
          </c:dPt>
          <c:dPt>
            <c:idx val="22"/>
            <c:invertIfNegative val="0"/>
            <c:bubble3D val="0"/>
            <c:spPr>
              <a:solidFill>
                <a:schemeClr val="accent6">
                  <a:lumMod val="50000"/>
                </a:schemeClr>
              </a:solidFill>
            </c:spPr>
            <c:extLst>
              <c:ext xmlns:c16="http://schemas.microsoft.com/office/drawing/2014/chart" uri="{C3380CC4-5D6E-409C-BE32-E72D297353CC}">
                <c16:uniqueId val="{00000015-F269-4647-8C7D-FB9361641073}"/>
              </c:ext>
            </c:extLst>
          </c:dPt>
          <c:dPt>
            <c:idx val="24"/>
            <c:invertIfNegative val="0"/>
            <c:bubble3D val="0"/>
            <c:spPr>
              <a:solidFill>
                <a:schemeClr val="accent6">
                  <a:lumMod val="50000"/>
                </a:schemeClr>
              </a:solidFill>
            </c:spPr>
            <c:extLst>
              <c:ext xmlns:c16="http://schemas.microsoft.com/office/drawing/2014/chart" uri="{C3380CC4-5D6E-409C-BE32-E72D297353CC}">
                <c16:uniqueId val="{00000017-F269-4647-8C7D-FB9361641073}"/>
              </c:ext>
            </c:extLst>
          </c:dPt>
          <c:dLbls>
            <c:dLbl>
              <c:idx val="0"/>
              <c:layout>
                <c:manualLayout>
                  <c:x val="0"/>
                  <c:y val="-9.760712801820017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F269-4647-8C7D-FB9361641073}"/>
                </c:ext>
              </c:extLst>
            </c:dLbl>
            <c:dLbl>
              <c:idx val="1"/>
              <c:layout>
                <c:manualLayout>
                  <c:x val="1.0800385837405861E-2"/>
                  <c:y val="-3.883495145631067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F269-4647-8C7D-FB9361641073}"/>
                </c:ext>
              </c:extLst>
            </c:dLbl>
            <c:dLbl>
              <c:idx val="2"/>
              <c:layout>
                <c:manualLayout>
                  <c:x val="5.4001929187029304E-3"/>
                  <c:y val="1.294498381876927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269-4647-8C7D-FB9361641073}"/>
                </c:ext>
              </c:extLst>
            </c:dLbl>
            <c:dLbl>
              <c:idx val="3"/>
              <c:layout>
                <c:manualLayout>
                  <c:x val="5.4001929187029304E-3"/>
                  <c:y val="1.294498381877117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F269-4647-8C7D-FB9361641073}"/>
                </c:ext>
              </c:extLst>
            </c:dLbl>
            <c:dLbl>
              <c:idx val="4"/>
              <c:layout>
                <c:manualLayout>
                  <c:x val="7.2002572249372405E-3"/>
                  <c:y val="-2.588996763754045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F269-4647-8C7D-FB9361641073}"/>
                </c:ext>
              </c:extLst>
            </c:dLbl>
            <c:dLbl>
              <c:idx val="5"/>
              <c:layout>
                <c:manualLayout>
                  <c:x val="4.5001607655857749E-3"/>
                  <c:y val="1.294498381876927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269-4647-8C7D-FB9361641073}"/>
                </c:ext>
              </c:extLst>
            </c:dLbl>
            <c:dLbl>
              <c:idx val="6"/>
              <c:layout>
                <c:manualLayout>
                  <c:x val="8.1002893780543952E-3"/>
                  <c:y val="-9.492878471222674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F269-4647-8C7D-FB9361641073}"/>
                </c:ext>
              </c:extLst>
            </c:dLbl>
            <c:dLbl>
              <c:idx val="7"/>
              <c:layout>
                <c:manualLayout>
                  <c:x val="4.5001607655857419E-3"/>
                  <c:y val="-2.588996763754140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F269-4647-8C7D-FB9361641073}"/>
                </c:ext>
              </c:extLst>
            </c:dLbl>
            <c:dLbl>
              <c:idx val="8"/>
              <c:layout>
                <c:manualLayout>
                  <c:x val="3.6001286124686203E-3"/>
                  <c:y val="3.883495145630972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F269-4647-8C7D-FB9361641073}"/>
                </c:ext>
              </c:extLst>
            </c:dLbl>
            <c:dLbl>
              <c:idx val="9"/>
              <c:layout>
                <c:manualLayout>
                  <c:x val="6.3002250718200521E-3"/>
                  <c:y val="1.294498381877022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F269-4647-8C7D-FB9361641073}"/>
                </c:ext>
              </c:extLst>
            </c:dLbl>
            <c:dLbl>
              <c:idx val="10"/>
              <c:layout>
                <c:manualLayout>
                  <c:x val="4.5001607655857749E-3"/>
                  <c:y val="1.294498381877022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F269-4647-8C7D-FB9361641073}"/>
                </c:ext>
              </c:extLst>
            </c:dLbl>
            <c:dLbl>
              <c:idx val="11"/>
              <c:layout>
                <c:manualLayout>
                  <c:x val="7.2002572249372076E-3"/>
                  <c:y val="2.588996763754045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F269-4647-8C7D-FB9361641073}"/>
                </c:ext>
              </c:extLst>
            </c:dLbl>
            <c:dLbl>
              <c:idx val="12"/>
              <c:layout>
                <c:manualLayout>
                  <c:x val="5.4001929187028975E-3"/>
                  <c:y val="2.588996763754045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269-4647-8C7D-FB9361641073}"/>
                </c:ext>
              </c:extLst>
            </c:dLbl>
            <c:dLbl>
              <c:idx val="13"/>
              <c:layout>
                <c:manualLayout>
                  <c:x val="5.4001929187029304E-3"/>
                  <c:y val="-4.746439235611337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F269-4647-8C7D-FB9361641073}"/>
                </c:ext>
              </c:extLst>
            </c:dLbl>
            <c:dLbl>
              <c:idx val="14"/>
              <c:layout>
                <c:manualLayout>
                  <c:x val="4.5001607655857749E-3"/>
                  <c:y val="-4.746439235611337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F269-4647-8C7D-FB9361641073}"/>
                </c:ext>
              </c:extLst>
            </c:dLbl>
            <c:dLbl>
              <c:idx val="15"/>
              <c:layout>
                <c:manualLayout>
                  <c:x val="5.4001929187029304E-3"/>
                  <c:y val="1.294498381876975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F269-4647-8C7D-FB9361641073}"/>
                </c:ext>
              </c:extLst>
            </c:dLbl>
            <c:dLbl>
              <c:idx val="16"/>
              <c:layout>
                <c:manualLayout>
                  <c:x val="5.4001929187028975E-3"/>
                  <c:y val="3.883495145631020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F269-4647-8C7D-FB9361641073}"/>
                </c:ext>
              </c:extLst>
            </c:dLbl>
            <c:dLbl>
              <c:idx val="17"/>
              <c:layout>
                <c:manualLayout>
                  <c:x val="5.4001929187029304E-3"/>
                  <c:y val="2.588996763754045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F269-4647-8C7D-FB9361641073}"/>
                </c:ext>
              </c:extLst>
            </c:dLbl>
            <c:dLbl>
              <c:idx val="18"/>
              <c:layout>
                <c:manualLayout>
                  <c:x val="8.1002893780543622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F269-4647-8C7D-FB9361641073}"/>
                </c:ext>
              </c:extLst>
            </c:dLbl>
            <c:dLbl>
              <c:idx val="19"/>
              <c:layout>
                <c:manualLayout>
                  <c:x val="5.4001929187029304E-3"/>
                  <c:y val="-2.3732196178056685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F269-4647-8C7D-FB9361641073}"/>
                </c:ext>
              </c:extLst>
            </c:dLbl>
            <c:dLbl>
              <c:idx val="20"/>
              <c:layout>
                <c:manualLayout>
                  <c:x val="9.0003215311715498E-3"/>
                  <c:y val="1.294498381877022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F269-4647-8C7D-FB9361641073}"/>
                </c:ext>
              </c:extLst>
            </c:dLbl>
            <c:dLbl>
              <c:idx val="21"/>
              <c:layout>
                <c:manualLayout>
                  <c:x val="9.9003536842886732E-3"/>
                  <c:y val="2.588996763754045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F269-4647-8C7D-FB9361641073}"/>
                </c:ext>
              </c:extLst>
            </c:dLbl>
            <c:dLbl>
              <c:idx val="22"/>
              <c:layout>
                <c:manualLayout>
                  <c:x val="1.4400514449874448E-2"/>
                  <c:y val="3.883495145631067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F269-4647-8C7D-FB9361641073}"/>
                </c:ext>
              </c:extLst>
            </c:dLbl>
            <c:dLbl>
              <c:idx val="23"/>
              <c:layout>
                <c:manualLayout>
                  <c:x val="1.779070632010319E-2"/>
                  <c:y val="-2.539682793619076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F269-4647-8C7D-FB9361641073}"/>
                </c:ext>
              </c:extLst>
            </c:dLbl>
            <c:dLbl>
              <c:idx val="24"/>
              <c:layout>
                <c:manualLayout>
                  <c:x val="1.69619858968433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F269-4647-8C7D-FB9361641073}"/>
                </c:ext>
              </c:extLst>
            </c:dLbl>
            <c:dLbl>
              <c:idx val="25"/>
              <c:layout>
                <c:manualLayout>
                  <c:x val="0"/>
                  <c:y val="-2.197295319778290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F269-4647-8C7D-FB9361641073}"/>
                </c:ext>
              </c:extLst>
            </c:dLbl>
            <c:dLbl>
              <c:idx val="26"/>
              <c:layout>
                <c:manualLayout>
                  <c:x val="2.2651111933122972E-17"/>
                  <c:y val="-4.394590639556536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F269-4647-8C7D-FB9361641073}"/>
                </c:ext>
              </c:extLst>
            </c:dLbl>
            <c:spPr>
              <a:noFill/>
              <a:ln>
                <a:noFill/>
              </a:ln>
              <a:effectLst/>
            </c:spPr>
            <c:txPr>
              <a:bodyPr/>
              <a:lstStyle/>
              <a:p>
                <a:pPr>
                  <a:defRPr lang="en-US"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'IV.2.5.Pagos x ARS'!$I$4:$I$23</c:f>
              <c:strCache>
                <c:ptCount val="20"/>
                <c:pt idx="0">
                  <c:v>Primera ARS de Humano</c:v>
                </c:pt>
                <c:pt idx="1">
                  <c:v>SENASA RC</c:v>
                </c:pt>
                <c:pt idx="2">
                  <c:v>Palic Salud</c:v>
                </c:pt>
                <c:pt idx="3">
                  <c:v>Universal</c:v>
                </c:pt>
                <c:pt idx="4">
                  <c:v>Futuro</c:v>
                </c:pt>
                <c:pt idx="5">
                  <c:v>SEMMA</c:v>
                </c:pt>
                <c:pt idx="6">
                  <c:v>Serv. de Igualas Méd. Dr. Abel</c:v>
                </c:pt>
                <c:pt idx="7">
                  <c:v>Dr. Yunen</c:v>
                </c:pt>
                <c:pt idx="8">
                  <c:v>Renacer</c:v>
                </c:pt>
                <c:pt idx="9">
                  <c:v>Salud Segura</c:v>
                </c:pt>
                <c:pt idx="10">
                  <c:v>Grupo Med. Asociado</c:v>
                </c:pt>
                <c:pt idx="11">
                  <c:v>Asoc. de Profesionales de la Salud</c:v>
                </c:pt>
                <c:pt idx="12">
                  <c:v>Monumental </c:v>
                </c:pt>
                <c:pt idx="13">
                  <c:v>METASALUD/SINATRAE</c:v>
                </c:pt>
                <c:pt idx="14">
                  <c:v>Adm. Serv. Médicos Amor y Paz</c:v>
                </c:pt>
                <c:pt idx="15">
                  <c:v>Reservas</c:v>
                </c:pt>
                <c:pt idx="16">
                  <c:v>CMD</c:v>
                </c:pt>
                <c:pt idx="17">
                  <c:v> ASISTANET (Constitución)</c:v>
                </c:pt>
                <c:pt idx="18">
                  <c:v>Plan Salud </c:v>
                </c:pt>
                <c:pt idx="19">
                  <c:v>SEMUNASED</c:v>
                </c:pt>
              </c:strCache>
            </c:strRef>
          </c:cat>
          <c:val>
            <c:numRef>
              <c:f>'IV.2.5.Pagos x ARS'!$M$4:$M$23</c:f>
              <c:numCache>
                <c:formatCode>_(* #,##0.00_);_(* \(#,##0.00\);_(* "-"??_);_(@_)</c:formatCode>
                <c:ptCount val="20"/>
                <c:pt idx="0">
                  <c:v>1416431490.47</c:v>
                </c:pt>
                <c:pt idx="1">
                  <c:v>1074747348.8199999</c:v>
                </c:pt>
                <c:pt idx="2">
                  <c:v>653268059.21000004</c:v>
                </c:pt>
                <c:pt idx="3">
                  <c:v>389714751.25999999</c:v>
                </c:pt>
                <c:pt idx="4">
                  <c:v>186050430.56</c:v>
                </c:pt>
                <c:pt idx="5">
                  <c:v>121597745.28</c:v>
                </c:pt>
                <c:pt idx="6">
                  <c:v>89531316.069999993</c:v>
                </c:pt>
                <c:pt idx="7">
                  <c:v>76645855.920000002</c:v>
                </c:pt>
                <c:pt idx="8">
                  <c:v>64947203.549999997</c:v>
                </c:pt>
                <c:pt idx="9">
                  <c:v>30206012.129999999</c:v>
                </c:pt>
                <c:pt idx="10">
                  <c:v>45407766.899999999</c:v>
                </c:pt>
                <c:pt idx="11">
                  <c:v>49821821.219999999</c:v>
                </c:pt>
                <c:pt idx="12">
                  <c:v>48241967.100000001</c:v>
                </c:pt>
                <c:pt idx="13">
                  <c:v>36036622.409999996</c:v>
                </c:pt>
                <c:pt idx="14">
                  <c:v>38916800.270000003</c:v>
                </c:pt>
                <c:pt idx="15">
                  <c:v>32688293.050000001</c:v>
                </c:pt>
                <c:pt idx="16">
                  <c:v>19312696.75</c:v>
                </c:pt>
                <c:pt idx="17">
                  <c:v>10488905.34</c:v>
                </c:pt>
                <c:pt idx="18">
                  <c:v>7984846.5600000005</c:v>
                </c:pt>
                <c:pt idx="19">
                  <c:v>1270952.25</c:v>
                </c:pt>
              </c:numCache>
            </c:numRef>
          </c:val>
          <c:extLst>
            <c:ext xmlns:c16="http://schemas.microsoft.com/office/drawing/2014/chart" uri="{C3380CC4-5D6E-409C-BE32-E72D297353CC}">
              <c16:uniqueId val="{00000027-F269-4647-8C7D-FB9361641073}"/>
            </c:ext>
          </c:extLst>
        </c:ser>
        <c:dLbls>
          <c:showLegendKey val="0"/>
          <c:showVal val="0"/>
          <c:showCatName val="0"/>
          <c:showSerName val="0"/>
          <c:showPercent val="0"/>
          <c:showBubbleSize val="0"/>
        </c:dLbls>
        <c:gapWidth val="36"/>
        <c:shape val="cylinder"/>
        <c:axId val="432548384"/>
        <c:axId val="432549168"/>
        <c:axId val="0"/>
      </c:bar3DChart>
      <c:catAx>
        <c:axId val="432548384"/>
        <c:scaling>
          <c:orientation val="minMax"/>
        </c:scaling>
        <c:delete val="0"/>
        <c:axPos val="l"/>
        <c:numFmt formatCode="General" sourceLinked="1"/>
        <c:majorTickMark val="none"/>
        <c:minorTickMark val="none"/>
        <c:tickLblPos val="nextTo"/>
        <c:txPr>
          <a:bodyPr rot="-2700000" vert="horz"/>
          <a:lstStyle/>
          <a:p>
            <a:pPr>
              <a:defRPr lang="en-US" sz="1400"/>
            </a:pPr>
            <a:endParaRPr lang="en-US"/>
          </a:p>
        </c:txPr>
        <c:crossAx val="432549168"/>
        <c:crosses val="autoZero"/>
        <c:auto val="1"/>
        <c:lblAlgn val="ctr"/>
        <c:lblOffset val="100"/>
        <c:noMultiLvlLbl val="0"/>
      </c:catAx>
      <c:valAx>
        <c:axId val="432549168"/>
        <c:scaling>
          <c:orientation val="minMax"/>
        </c:scaling>
        <c:delete val="1"/>
        <c:axPos val="b"/>
        <c:numFmt formatCode="_(* #,##0.00_);_(* \(#,##0.00\);_(* &quot;-&quot;??_);_(@_)" sourceLinked="1"/>
        <c:majorTickMark val="out"/>
        <c:minorTickMark val="none"/>
        <c:tickLblPos val="nextTo"/>
        <c:crossAx val="432548384"/>
        <c:crosses val="autoZero"/>
        <c:crossBetween val="between"/>
      </c:valAx>
      <c:spPr>
        <a:noFill/>
        <a:ln w="25400">
          <a:noFill/>
        </a:ln>
      </c:spPr>
    </c:plotArea>
    <c:plotVisOnly val="1"/>
    <c:dispBlanksAs val="gap"/>
    <c:showDLblsOverMax val="0"/>
  </c:chart>
  <c:spPr>
    <a:noFill/>
    <a:ln>
      <a:noFill/>
    </a:ln>
  </c:spPr>
  <c:printSettings>
    <c:headerFooter/>
    <c:pageMargins b="0.75000000000001565" l="0.70000000000000095" r="0.70000000000000095" t="0.75000000000001565" header="0.30000000000000032" footer="0.30000000000000032"/>
    <c:pageSetup orientation="landscape"/>
  </c:printSettings>
  <c:userShapes r:id="rId2"/>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r>
              <a:rPr lang="es-DO">
                <a:solidFill>
                  <a:sysClr val="windowText" lastClr="000000"/>
                </a:solidFill>
              </a:rPr>
              <a:t>Distribución de las Inversiones de la  Cuenta Cuidado de la Salud por Instrumento</a:t>
            </a:r>
          </a:p>
        </c:rich>
      </c:tx>
      <c:layout>
        <c:manualLayout>
          <c:xMode val="edge"/>
          <c:yMode val="edge"/>
          <c:x val="0.18663554995002221"/>
          <c:y val="5.3999306868409314E-2"/>
        </c:manualLayout>
      </c:layout>
      <c:overlay val="0"/>
      <c:spPr>
        <a:noFill/>
        <a:ln>
          <a:noFill/>
        </a:ln>
        <a:effectLst/>
      </c:spPr>
      <c:txPr>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endParaRPr lang="en-US"/>
        </a:p>
      </c:txPr>
    </c:title>
    <c:autoTitleDeleted val="0"/>
    <c:view3D>
      <c:rotX val="90"/>
      <c:rotY val="4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7723811580490548"/>
          <c:y val="0.37151355955844129"/>
          <c:w val="0.51595732449309828"/>
          <c:h val="0.46451292349072892"/>
        </c:manualLayout>
      </c:layout>
      <c:pie3DChart>
        <c:varyColors val="1"/>
        <c:ser>
          <c:idx val="0"/>
          <c:order val="0"/>
          <c:tx>
            <c:strRef>
              <c:f>'IV.2.7.INV_SFS x Entidad'!$B$3</c:f>
              <c:strCache>
                <c:ptCount val="1"/>
                <c:pt idx="0">
                  <c:v> Total Invertido</c:v>
                </c:pt>
              </c:strCache>
            </c:strRef>
          </c:tx>
          <c:explosion val="12"/>
          <c:dPt>
            <c:idx val="0"/>
            <c:bubble3D val="0"/>
            <c:spPr>
              <a:solidFill>
                <a:srgbClr val="0070C0"/>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6F9D-4A7F-8464-4946EE06C790}"/>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6F9D-4A7F-8464-4946EE06C790}"/>
              </c:ext>
            </c:extLst>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6F9D-4A7F-8464-4946EE06C790}"/>
              </c:ext>
            </c:extLst>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6F9D-4A7F-8464-4946EE06C790}"/>
              </c:ext>
            </c:extLst>
          </c:dPt>
          <c:dPt>
            <c:idx val="4"/>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9-6F9D-4A7F-8464-4946EE06C790}"/>
              </c:ext>
            </c:extLst>
          </c:dPt>
          <c:dLbls>
            <c:dLbl>
              <c:idx val="0"/>
              <c:layout>
                <c:manualLayout>
                  <c:x val="2.881029450212268E-2"/>
                  <c:y val="2.3127917145228705E-2"/>
                </c:manualLayout>
              </c:layout>
              <c:tx>
                <c:rich>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fld id="{0AFC5D00-37DF-4BF8-87C0-3A894CAAFC63}" type="CATEGORYNAME">
                      <a:rPr lang="en-US" sz="1600" b="0">
                        <a:solidFill>
                          <a:sysClr val="windowText" lastClr="000000"/>
                        </a:solidFill>
                      </a:rPr>
                      <a:pPr>
                        <a:defRPr sz="1600" b="0">
                          <a:solidFill>
                            <a:sysClr val="windowText" lastClr="000000"/>
                          </a:solidFill>
                        </a:defRPr>
                      </a:pPr>
                      <a:t>[NOMBRE DE CATEGORÍA]</a:t>
                    </a:fld>
                    <a:r>
                      <a:rPr lang="en-US" sz="1600" b="0" baseline="0">
                        <a:solidFill>
                          <a:sysClr val="windowText" lastClr="000000"/>
                        </a:solidFill>
                      </a:rPr>
                      <a:t> </a:t>
                    </a:r>
                    <a:fld id="{98B5F47F-18CB-4ADF-A9E9-11CD0AC8CCED}" type="VALUE">
                      <a:rPr lang="en-US" sz="1600" b="0" baseline="0">
                        <a:solidFill>
                          <a:sysClr val="windowText" lastClr="000000"/>
                        </a:solidFill>
                      </a:rPr>
                      <a:pPr>
                        <a:defRPr sz="1600" b="0">
                          <a:solidFill>
                            <a:sysClr val="windowText" lastClr="000000"/>
                          </a:solidFill>
                        </a:defRPr>
                      </a:pPr>
                      <a:t>[VALOR]</a:t>
                    </a:fld>
                    <a:r>
                      <a:rPr lang="en-US" sz="1600" b="0" baseline="0">
                        <a:solidFill>
                          <a:sysClr val="windowText" lastClr="000000"/>
                        </a:solidFill>
                      </a:rPr>
                      <a:t> </a:t>
                    </a:r>
                  </a:p>
                  <a:p>
                    <a:pPr>
                      <a:defRPr sz="1600" b="0">
                        <a:solidFill>
                          <a:sysClr val="windowText" lastClr="000000"/>
                        </a:solidFill>
                      </a:defRPr>
                    </a:pPr>
                    <a:fld id="{D552289A-833A-4884-B3D1-9B0C74CA9852}" type="PERCENTAGE">
                      <a:rPr lang="en-US" sz="1600" b="0" baseline="0">
                        <a:solidFill>
                          <a:sysClr val="windowText" lastClr="000000"/>
                        </a:solidFill>
                      </a:rPr>
                      <a:pPr>
                        <a:defRPr sz="1600" b="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1-6F9D-4A7F-8464-4946EE06C790}"/>
                </c:ext>
              </c:extLst>
            </c:dLbl>
            <c:dLbl>
              <c:idx val="1"/>
              <c:layout>
                <c:manualLayout>
                  <c:x val="-5.8743485142460347E-2"/>
                  <c:y val="-7.5536253978191288E-3"/>
                </c:manualLayout>
              </c:layout>
              <c:tx>
                <c:rich>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fld id="{2AAFB0E6-FC0F-4D00-A4E6-C98F54C0354E}" type="CATEGORYNAME">
                      <a:rPr lang="en-US" sz="1600" b="0">
                        <a:solidFill>
                          <a:sysClr val="windowText" lastClr="000000"/>
                        </a:solidFill>
                      </a:rPr>
                      <a:pPr>
                        <a:defRPr sz="1600" b="0">
                          <a:solidFill>
                            <a:sysClr val="windowText" lastClr="000000"/>
                          </a:solidFill>
                        </a:defRPr>
                      </a:pPr>
                      <a:t>[NOMBRE DE CATEGORÍA]</a:t>
                    </a:fld>
                    <a:r>
                      <a:rPr lang="en-US" sz="1600" b="0" baseline="0">
                        <a:solidFill>
                          <a:sysClr val="windowText" lastClr="000000"/>
                        </a:solidFill>
                      </a:rPr>
                      <a:t> </a:t>
                    </a:r>
                    <a:fld id="{7FAD5874-CBE0-4907-ADD7-F02F2C884360}" type="VALUE">
                      <a:rPr lang="en-US" sz="1600" b="0" baseline="0">
                        <a:solidFill>
                          <a:sysClr val="windowText" lastClr="000000"/>
                        </a:solidFill>
                      </a:rPr>
                      <a:pPr>
                        <a:defRPr sz="1600" b="0">
                          <a:solidFill>
                            <a:sysClr val="windowText" lastClr="000000"/>
                          </a:solidFill>
                        </a:defRPr>
                      </a:pPr>
                      <a:t>[VALOR]</a:t>
                    </a:fld>
                    <a:r>
                      <a:rPr lang="en-US" sz="1600" b="0" baseline="0">
                        <a:solidFill>
                          <a:sysClr val="windowText" lastClr="000000"/>
                        </a:solidFill>
                      </a:rPr>
                      <a:t> </a:t>
                    </a:r>
                  </a:p>
                  <a:p>
                    <a:pPr>
                      <a:defRPr sz="1600" b="0">
                        <a:solidFill>
                          <a:sysClr val="windowText" lastClr="000000"/>
                        </a:solidFill>
                      </a:defRPr>
                    </a:pPr>
                    <a:fld id="{394B2F8D-CC6C-4318-AD72-9326F32903AB}" type="PERCENTAGE">
                      <a:rPr lang="en-US" sz="1600" b="0" baseline="0">
                        <a:solidFill>
                          <a:sysClr val="windowText" lastClr="000000"/>
                        </a:solidFill>
                      </a:rPr>
                      <a:pPr>
                        <a:defRPr sz="1600" b="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3-6F9D-4A7F-8464-4946EE06C790}"/>
                </c:ext>
              </c:extLst>
            </c:dLbl>
            <c:dLbl>
              <c:idx val="2"/>
              <c:layout>
                <c:manualLayout>
                  <c:x val="-0.10504345101237929"/>
                  <c:y val="-0.12127739490529178"/>
                </c:manualLayout>
              </c:layout>
              <c:tx>
                <c:rich>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fld id="{5FD564F8-93CE-4948-BCF2-C2362FF7C80E}" type="CATEGORYNAME">
                      <a:rPr lang="en-US" sz="1600" b="0">
                        <a:solidFill>
                          <a:sysClr val="windowText" lastClr="000000"/>
                        </a:solidFill>
                      </a:rPr>
                      <a:pPr>
                        <a:defRPr sz="1600" b="0">
                          <a:solidFill>
                            <a:sysClr val="windowText" lastClr="000000"/>
                          </a:solidFill>
                        </a:defRPr>
                      </a:pPr>
                      <a:t>[NOMBRE DE CATEGORÍA]</a:t>
                    </a:fld>
                    <a:r>
                      <a:rPr lang="en-US" sz="1600" b="0" baseline="0">
                        <a:solidFill>
                          <a:sysClr val="windowText" lastClr="000000"/>
                        </a:solidFill>
                      </a:rPr>
                      <a:t>                      </a:t>
                    </a:r>
                    <a:fld id="{DCD430CD-1E7A-4233-9798-9A7A378BF574}" type="VALUE">
                      <a:rPr lang="en-US" sz="1600" b="0" baseline="0">
                        <a:solidFill>
                          <a:sysClr val="windowText" lastClr="000000"/>
                        </a:solidFill>
                      </a:rPr>
                      <a:pPr>
                        <a:defRPr sz="1600" b="0">
                          <a:solidFill>
                            <a:sysClr val="windowText" lastClr="000000"/>
                          </a:solidFill>
                        </a:defRPr>
                      </a:pPr>
                      <a:t>[VALOR]</a:t>
                    </a:fld>
                    <a:r>
                      <a:rPr lang="en-US" sz="1600" b="0" baseline="0">
                        <a:solidFill>
                          <a:sysClr val="windowText" lastClr="000000"/>
                        </a:solidFill>
                      </a:rPr>
                      <a:t> </a:t>
                    </a:r>
                  </a:p>
                  <a:p>
                    <a:pPr>
                      <a:defRPr sz="1600" b="0">
                        <a:solidFill>
                          <a:sysClr val="windowText" lastClr="000000"/>
                        </a:solidFill>
                      </a:defRPr>
                    </a:pPr>
                    <a:fld id="{5F743152-EDE7-4DFF-9955-A1A56544B800}" type="PERCENTAGE">
                      <a:rPr lang="en-US" sz="1600" b="0" baseline="0">
                        <a:solidFill>
                          <a:sysClr val="windowText" lastClr="000000"/>
                        </a:solidFill>
                      </a:rPr>
                      <a:pPr>
                        <a:defRPr sz="1600" b="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5-6F9D-4A7F-8464-4946EE06C790}"/>
                </c:ext>
              </c:extLst>
            </c:dLbl>
            <c:dLbl>
              <c:idx val="3"/>
              <c:layout>
                <c:manualLayout>
                  <c:x val="3.4312522848994449E-2"/>
                  <c:y val="-2.1178468902629533E-2"/>
                </c:manualLayout>
              </c:layout>
              <c:tx>
                <c:rich>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fld id="{78281DE4-C101-4AAC-ADD2-422AD952B7AF}" type="CATEGORYNAME">
                      <a:rPr lang="en-US" sz="1600" b="0">
                        <a:solidFill>
                          <a:sysClr val="windowText" lastClr="000000"/>
                        </a:solidFill>
                      </a:rPr>
                      <a:pPr>
                        <a:defRPr sz="1600" b="0">
                          <a:solidFill>
                            <a:sysClr val="windowText" lastClr="000000"/>
                          </a:solidFill>
                        </a:defRPr>
                      </a:pPr>
                      <a:t>[NOMBRE DE CATEGORÍA]</a:t>
                    </a:fld>
                    <a:r>
                      <a:rPr lang="en-US" sz="1600" b="0" baseline="0">
                        <a:solidFill>
                          <a:sysClr val="windowText" lastClr="000000"/>
                        </a:solidFill>
                      </a:rPr>
                      <a:t> </a:t>
                    </a:r>
                  </a:p>
                  <a:p>
                    <a:pPr>
                      <a:defRPr sz="1600" b="0">
                        <a:solidFill>
                          <a:sysClr val="windowText" lastClr="000000"/>
                        </a:solidFill>
                      </a:defRPr>
                    </a:pPr>
                    <a:r>
                      <a:rPr lang="en-US" sz="1600" b="0" baseline="0">
                        <a:solidFill>
                          <a:sysClr val="windowText" lastClr="000000"/>
                        </a:solidFill>
                      </a:rPr>
                      <a:t> </a:t>
                    </a:r>
                    <a:fld id="{F31B1E5F-8E97-4D6F-8F91-D1E6108AF116}" type="VALUE">
                      <a:rPr lang="en-US" sz="1600" b="0" baseline="0">
                        <a:solidFill>
                          <a:sysClr val="windowText" lastClr="000000"/>
                        </a:solidFill>
                      </a:rPr>
                      <a:pPr>
                        <a:defRPr sz="1600" b="0">
                          <a:solidFill>
                            <a:sysClr val="windowText" lastClr="000000"/>
                          </a:solidFill>
                        </a:defRPr>
                      </a:pPr>
                      <a:t>[VALOR]</a:t>
                    </a:fld>
                    <a:endParaRPr lang="en-US" sz="1600" b="0" baseline="0">
                      <a:solidFill>
                        <a:sysClr val="windowText" lastClr="000000"/>
                      </a:solidFill>
                    </a:endParaRPr>
                  </a:p>
                  <a:p>
                    <a:pPr>
                      <a:defRPr sz="1600" b="0">
                        <a:solidFill>
                          <a:sysClr val="windowText" lastClr="000000"/>
                        </a:solidFill>
                      </a:defRPr>
                    </a:pPr>
                    <a:r>
                      <a:rPr lang="en-US" sz="1600" b="0" baseline="0">
                        <a:solidFill>
                          <a:sysClr val="windowText" lastClr="000000"/>
                        </a:solidFill>
                      </a:rPr>
                      <a:t> </a:t>
                    </a:r>
                    <a:fld id="{4A530545-E373-4438-944F-E8B7181694E9}" type="PERCENTAGE">
                      <a:rPr lang="en-US" sz="1600" b="0" baseline="0">
                        <a:solidFill>
                          <a:sysClr val="windowText" lastClr="000000"/>
                        </a:solidFill>
                      </a:rPr>
                      <a:pPr>
                        <a:defRPr sz="1600" b="0">
                          <a:solidFill>
                            <a:sysClr val="windowText" lastClr="000000"/>
                          </a:solidFill>
                        </a:defRPr>
                      </a:pPr>
                      <a:t>[PORCENTAJE]</a:t>
                    </a:fld>
                    <a:endParaRPr lang="en-US" sz="1600" b="0" baseline="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7-6F9D-4A7F-8464-4946EE06C790}"/>
                </c:ext>
              </c:extLst>
            </c:dLbl>
            <c:dLbl>
              <c:idx val="4"/>
              <c:layout>
                <c:manualLayout>
                  <c:x val="6.7593399569651741E-2"/>
                  <c:y val="0.12809076890608112"/>
                </c:manualLayout>
              </c:layout>
              <c:tx>
                <c:rich>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fld id="{FB779FB1-63E4-47AE-A554-245ABCCA074F}" type="CATEGORYNAME">
                      <a:rPr lang="en-US" b="0">
                        <a:solidFill>
                          <a:sysClr val="windowText" lastClr="000000"/>
                        </a:solidFill>
                      </a:rPr>
                      <a:pPr>
                        <a:defRPr sz="1600" b="0">
                          <a:solidFill>
                            <a:sysClr val="windowText" lastClr="000000"/>
                          </a:solidFill>
                        </a:defRPr>
                      </a:pPr>
                      <a:t>[NOMBRE DE CATEGORÍA]</a:t>
                    </a:fld>
                    <a:endParaRPr lang="en-US" b="0">
                      <a:solidFill>
                        <a:sysClr val="windowText" lastClr="000000"/>
                      </a:solidFill>
                    </a:endParaRPr>
                  </a:p>
                  <a:p>
                    <a:pPr>
                      <a:defRPr sz="1600" b="0">
                        <a:solidFill>
                          <a:sysClr val="windowText" lastClr="000000"/>
                        </a:solidFill>
                      </a:defRPr>
                    </a:pPr>
                    <a:r>
                      <a:rPr lang="en-US" b="0" baseline="0">
                        <a:solidFill>
                          <a:sysClr val="windowText" lastClr="000000"/>
                        </a:solidFill>
                      </a:rPr>
                      <a:t> </a:t>
                    </a:r>
                    <a:fld id="{E8000586-6D4A-4D00-99F1-E3911ED174BA}" type="VALUE">
                      <a:rPr lang="en-US" b="0" baseline="0">
                        <a:solidFill>
                          <a:sysClr val="windowText" lastClr="000000"/>
                        </a:solidFill>
                      </a:rPr>
                      <a:pPr>
                        <a:defRPr sz="1600" b="0">
                          <a:solidFill>
                            <a:sysClr val="windowText" lastClr="000000"/>
                          </a:solidFill>
                        </a:defRPr>
                      </a:pPr>
                      <a:t>[VALOR]</a:t>
                    </a:fld>
                    <a:endParaRPr lang="en-US" b="0" baseline="0">
                      <a:solidFill>
                        <a:sysClr val="windowText" lastClr="000000"/>
                      </a:solidFill>
                    </a:endParaRPr>
                  </a:p>
                  <a:p>
                    <a:pPr>
                      <a:defRPr sz="1600" b="0">
                        <a:solidFill>
                          <a:sysClr val="windowText" lastClr="000000"/>
                        </a:solidFill>
                      </a:defRPr>
                    </a:pPr>
                    <a:fld id="{013B44E2-3BE3-4E23-9B15-AE8DF58D614D}" type="PERCENTAGE">
                      <a:rPr lang="en-US" b="0" baseline="0">
                        <a:solidFill>
                          <a:sysClr val="windowText" lastClr="000000"/>
                        </a:solidFill>
                      </a:rPr>
                      <a:pPr>
                        <a:defRPr sz="1600" b="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9-6F9D-4A7F-8464-4946EE06C790}"/>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n-US"/>
              </a:p>
            </c:txPr>
            <c:dLblPos val="outEnd"/>
            <c:showLegendKey val="0"/>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'IV.2.7.INV_SFS x Entidad'!$A$4:$A$8</c:f>
              <c:strCache>
                <c:ptCount val="5"/>
                <c:pt idx="0">
                  <c:v>Títulos Desmaterializados de Pacto de Recompra (REPO)</c:v>
                </c:pt>
                <c:pt idx="1">
                  <c:v>Certificados Financieros</c:v>
                </c:pt>
                <c:pt idx="2">
                  <c:v>Depósitos Flexibles </c:v>
                </c:pt>
                <c:pt idx="3">
                  <c:v>En Depósitos Financieros Renta Futuro</c:v>
                </c:pt>
                <c:pt idx="4">
                  <c:v>En Abierto Renta valores</c:v>
                </c:pt>
              </c:strCache>
            </c:strRef>
          </c:cat>
          <c:val>
            <c:numRef>
              <c:f>'IV.2.7.INV_SFS x Entidad'!$B$4:$B$8</c:f>
              <c:numCache>
                <c:formatCode>_(* #,##0.00_);_(* \(#,##0.00\);_(* "-"??_);_(@_)</c:formatCode>
                <c:ptCount val="5"/>
                <c:pt idx="0">
                  <c:v>4497984633.75</c:v>
                </c:pt>
                <c:pt idx="1">
                  <c:v>2588250510</c:v>
                </c:pt>
                <c:pt idx="2">
                  <c:v>54608288.649999999</c:v>
                </c:pt>
                <c:pt idx="3">
                  <c:v>35961510.479999997</c:v>
                </c:pt>
                <c:pt idx="4">
                  <c:v>92246887.620000005</c:v>
                </c:pt>
              </c:numCache>
            </c:numRef>
          </c:val>
          <c:extLst>
            <c:ext xmlns:c16="http://schemas.microsoft.com/office/drawing/2014/chart" uri="{C3380CC4-5D6E-409C-BE32-E72D297353CC}">
              <c16:uniqueId val="{0000000A-6F9D-4A7F-8464-4946EE06C790}"/>
            </c:ext>
          </c:extLst>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2000"/>
            </a:pPr>
            <a:r>
              <a:rPr lang="es-DO" sz="2000" b="1">
                <a:effectLst/>
              </a:rPr>
              <a:t>Distribución de las Inversiones del SFS del RC por Cuenta</a:t>
            </a:r>
            <a:endParaRPr lang="es-ES" sz="2000">
              <a:effectLst/>
            </a:endParaRPr>
          </a:p>
        </c:rich>
      </c:tx>
      <c:layout>
        <c:manualLayout>
          <c:xMode val="edge"/>
          <c:yMode val="edge"/>
          <c:x val="0.27063464171976748"/>
          <c:y val="6.5140253943245158E-2"/>
        </c:manualLayout>
      </c:layout>
      <c:overlay val="0"/>
    </c:title>
    <c:autoTitleDeleted val="0"/>
    <c:view3D>
      <c:rotX val="50"/>
      <c:rotY val="0"/>
      <c:rAngAx val="0"/>
    </c:view3D>
    <c:floor>
      <c:thickness val="0"/>
    </c:floor>
    <c:sideWall>
      <c:thickness val="0"/>
    </c:sideWall>
    <c:backWall>
      <c:thickness val="0"/>
    </c:backWall>
    <c:plotArea>
      <c:layout>
        <c:manualLayout>
          <c:layoutTarget val="inner"/>
          <c:xMode val="edge"/>
          <c:yMode val="edge"/>
          <c:x val="0.19805919845827405"/>
          <c:y val="0.31804284361959373"/>
          <c:w val="0.58564546471257528"/>
          <c:h val="0.50828716053408296"/>
        </c:manualLayout>
      </c:layout>
      <c:pie3DChart>
        <c:varyColors val="1"/>
        <c:ser>
          <c:idx val="0"/>
          <c:order val="0"/>
          <c:explosion val="27"/>
          <c:dPt>
            <c:idx val="1"/>
            <c:bubble3D val="0"/>
            <c:spPr>
              <a:solidFill>
                <a:schemeClr val="accent6">
                  <a:lumMod val="75000"/>
                </a:schemeClr>
              </a:solidFill>
            </c:spPr>
            <c:extLst>
              <c:ext xmlns:c16="http://schemas.microsoft.com/office/drawing/2014/chart" uri="{C3380CC4-5D6E-409C-BE32-E72D297353CC}">
                <c16:uniqueId val="{00000001-119B-4D4B-A046-BBDB60F6BBF7}"/>
              </c:ext>
            </c:extLst>
          </c:dPt>
          <c:dPt>
            <c:idx val="2"/>
            <c:bubble3D val="0"/>
            <c:spPr>
              <a:solidFill>
                <a:schemeClr val="accent3">
                  <a:lumMod val="50000"/>
                </a:schemeClr>
              </a:solidFill>
            </c:spPr>
            <c:extLst>
              <c:ext xmlns:c16="http://schemas.microsoft.com/office/drawing/2014/chart" uri="{C3380CC4-5D6E-409C-BE32-E72D297353CC}">
                <c16:uniqueId val="{00000003-119B-4D4B-A046-BBDB60F6BBF7}"/>
              </c:ext>
            </c:extLst>
          </c:dPt>
          <c:dLbls>
            <c:dLbl>
              <c:idx val="0"/>
              <c:layout>
                <c:manualLayout>
                  <c:x val="5.301554139730308E-3"/>
                  <c:y val="1.3549572521581522E-2"/>
                </c:manualLayout>
              </c:layout>
              <c:tx>
                <c:rich>
                  <a:bodyPr wrap="square" lIns="38100" tIns="19050" rIns="38100" bIns="19050" anchor="ctr">
                    <a:spAutoFit/>
                  </a:bodyPr>
                  <a:lstStyle/>
                  <a:p>
                    <a:pPr>
                      <a:defRPr sz="1800" b="1">
                        <a:solidFill>
                          <a:schemeClr val="accent5">
                            <a:lumMod val="50000"/>
                          </a:schemeClr>
                        </a:solidFill>
                      </a:defRPr>
                    </a:pPr>
                    <a:fld id="{8D0DB54A-3B5E-4E4C-9345-8C51CA13F8B2}" type="CATEGORYNAME">
                      <a:rPr lang="en-US"/>
                      <a:pPr>
                        <a:defRPr sz="1800" b="1">
                          <a:solidFill>
                            <a:schemeClr val="accent5">
                              <a:lumMod val="50000"/>
                            </a:schemeClr>
                          </a:solidFill>
                        </a:defRPr>
                      </a:pPr>
                      <a:t>[NOMBRE DE CATEGORÍA]</a:t>
                    </a:fld>
                    <a:r>
                      <a:rPr lang="en-US" baseline="0"/>
                      <a:t> </a:t>
                    </a:r>
                    <a:fld id="{2A104475-DBB0-4BB3-B589-29B5F1B2783E}" type="VALUE">
                      <a:rPr lang="en-US" baseline="0"/>
                      <a:pPr>
                        <a:defRPr sz="1800" b="1">
                          <a:solidFill>
                            <a:schemeClr val="accent5">
                              <a:lumMod val="50000"/>
                            </a:schemeClr>
                          </a:solidFill>
                        </a:defRPr>
                      </a:pPr>
                      <a:t>[VALOR]</a:t>
                    </a:fld>
                    <a:endParaRPr lang="en-US" baseline="0"/>
                  </a:p>
                  <a:p>
                    <a:pPr>
                      <a:defRPr sz="1800" b="1">
                        <a:solidFill>
                          <a:schemeClr val="accent5">
                            <a:lumMod val="50000"/>
                          </a:schemeClr>
                        </a:solidFill>
                      </a:defRPr>
                    </a:pPr>
                    <a:fld id="{894D13A3-E82C-4A41-AB33-83EC22D00D65}" type="PERCENTAGE">
                      <a:rPr lang="en-US" baseline="0"/>
                      <a:pPr>
                        <a:defRPr sz="1800" b="1">
                          <a:solidFill>
                            <a:schemeClr val="accent5">
                              <a:lumMod val="50000"/>
                            </a:schemeClr>
                          </a:solidFill>
                        </a:defRPr>
                      </a:pPr>
                      <a:t>[PORCENTAJE]</a:t>
                    </a:fld>
                    <a:endParaRPr lang="en-US"/>
                  </a:p>
                </c:rich>
              </c:tx>
              <c:numFmt formatCode="0.00%" sourceLinked="0"/>
              <c:spPr>
                <a:noFill/>
                <a:ln>
                  <a:noFill/>
                </a:ln>
                <a:effectLst/>
              </c:sp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4-119B-4D4B-A046-BBDB60F6BBF7}"/>
                </c:ext>
              </c:extLst>
            </c:dLbl>
            <c:dLbl>
              <c:idx val="1"/>
              <c:layout>
                <c:manualLayout>
                  <c:x val="-2.0115686306499941E-2"/>
                  <c:y val="6.7160074592472044E-2"/>
                </c:manualLayout>
              </c:layout>
              <c:tx>
                <c:rich>
                  <a:bodyPr wrap="square" lIns="38100" tIns="19050" rIns="38100" bIns="19050" anchor="ctr">
                    <a:spAutoFit/>
                  </a:bodyPr>
                  <a:lstStyle/>
                  <a:p>
                    <a:pPr>
                      <a:defRPr sz="1800" b="1">
                        <a:solidFill>
                          <a:schemeClr val="accent6">
                            <a:lumMod val="75000"/>
                          </a:schemeClr>
                        </a:solidFill>
                      </a:defRPr>
                    </a:pPr>
                    <a:fld id="{02327605-7BAA-43C8-80EC-02E48A1E22AE}" type="CATEGORYNAME">
                      <a:rPr lang="en-US"/>
                      <a:pPr>
                        <a:defRPr sz="1800" b="1">
                          <a:solidFill>
                            <a:schemeClr val="accent6">
                              <a:lumMod val="75000"/>
                            </a:schemeClr>
                          </a:solidFill>
                        </a:defRPr>
                      </a:pPr>
                      <a:t>[NOMBRE DE CATEGORÍA]</a:t>
                    </a:fld>
                    <a:r>
                      <a:rPr lang="en-US" baseline="0"/>
                      <a:t> </a:t>
                    </a:r>
                  </a:p>
                  <a:p>
                    <a:pPr>
                      <a:defRPr sz="1800" b="1">
                        <a:solidFill>
                          <a:schemeClr val="accent6">
                            <a:lumMod val="75000"/>
                          </a:schemeClr>
                        </a:solidFill>
                      </a:defRPr>
                    </a:pPr>
                    <a:fld id="{6BE0742A-AA17-4C05-B557-AC1170AA3FA8}" type="VALUE">
                      <a:rPr lang="en-US" baseline="0"/>
                      <a:pPr>
                        <a:defRPr sz="1800" b="1">
                          <a:solidFill>
                            <a:schemeClr val="accent6">
                              <a:lumMod val="75000"/>
                            </a:schemeClr>
                          </a:solidFill>
                        </a:defRPr>
                      </a:pPr>
                      <a:t>[VALOR]</a:t>
                    </a:fld>
                    <a:endParaRPr lang="en-US" baseline="0"/>
                  </a:p>
                  <a:p>
                    <a:pPr>
                      <a:defRPr sz="1800" b="1">
                        <a:solidFill>
                          <a:schemeClr val="accent6">
                            <a:lumMod val="75000"/>
                          </a:schemeClr>
                        </a:solidFill>
                      </a:defRPr>
                    </a:pPr>
                    <a:fld id="{43C35D7F-AE88-4C8F-8296-0E020A8B2A49}" type="PERCENTAGE">
                      <a:rPr lang="en-US" baseline="0"/>
                      <a:pPr>
                        <a:defRPr sz="1800" b="1">
                          <a:solidFill>
                            <a:schemeClr val="accent6">
                              <a:lumMod val="75000"/>
                            </a:schemeClr>
                          </a:solidFill>
                        </a:defRPr>
                      </a:pPr>
                      <a:t>[PORCENTAJE]</a:t>
                    </a:fld>
                    <a:endParaRPr lang="en-US"/>
                  </a:p>
                </c:rich>
              </c:tx>
              <c:numFmt formatCode="0.00%" sourceLinked="0"/>
              <c:spPr>
                <a:noFill/>
                <a:ln>
                  <a:noFill/>
                </a:ln>
                <a:effectLst/>
              </c:sp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1-119B-4D4B-A046-BBDB60F6BBF7}"/>
                </c:ext>
              </c:extLst>
            </c:dLbl>
            <c:dLbl>
              <c:idx val="2"/>
              <c:layout>
                <c:manualLayout>
                  <c:x val="8.7363680043905673E-3"/>
                  <c:y val="-2.0518189042701338E-2"/>
                </c:manualLayout>
              </c:layout>
              <c:tx>
                <c:rich>
                  <a:bodyPr wrap="square" lIns="38100" tIns="19050" rIns="38100" bIns="19050" anchor="ctr">
                    <a:spAutoFit/>
                  </a:bodyPr>
                  <a:lstStyle/>
                  <a:p>
                    <a:pPr>
                      <a:defRPr sz="1800" b="1">
                        <a:solidFill>
                          <a:schemeClr val="accent3">
                            <a:lumMod val="50000"/>
                          </a:schemeClr>
                        </a:solidFill>
                      </a:defRPr>
                    </a:pPr>
                    <a:fld id="{3F109521-6214-41FE-B249-BDCB449E44D4}" type="CATEGORYNAME">
                      <a:rPr lang="en-US"/>
                      <a:pPr>
                        <a:defRPr sz="1800" b="1">
                          <a:solidFill>
                            <a:schemeClr val="accent3">
                              <a:lumMod val="50000"/>
                            </a:schemeClr>
                          </a:solidFill>
                        </a:defRPr>
                      </a:pPr>
                      <a:t>[NOMBRE DE CATEGORÍA]</a:t>
                    </a:fld>
                    <a:r>
                      <a:rPr lang="en-US" baseline="0"/>
                      <a:t> </a:t>
                    </a:r>
                    <a:fld id="{38463920-1BF6-4CB3-A42C-42C7AA30D2DF}" type="VALUE">
                      <a:rPr lang="en-US" baseline="0"/>
                      <a:pPr>
                        <a:defRPr sz="1800" b="1">
                          <a:solidFill>
                            <a:schemeClr val="accent3">
                              <a:lumMod val="50000"/>
                            </a:schemeClr>
                          </a:solidFill>
                        </a:defRPr>
                      </a:pPr>
                      <a:t>[VALOR]</a:t>
                    </a:fld>
                    <a:r>
                      <a:rPr lang="en-US" baseline="0"/>
                      <a:t>              </a:t>
                    </a:r>
                    <a:fld id="{D68AB7B5-A8B6-42CB-AACC-8D94B5A93AB2}" type="PERCENTAGE">
                      <a:rPr lang="en-US" baseline="0"/>
                      <a:pPr>
                        <a:defRPr sz="1800" b="1">
                          <a:solidFill>
                            <a:schemeClr val="accent3">
                              <a:lumMod val="50000"/>
                            </a:schemeClr>
                          </a:solidFill>
                        </a:defRPr>
                      </a:pPr>
                      <a:t>[PORCENTAJE]</a:t>
                    </a:fld>
                    <a:endParaRPr lang="en-US" baseline="0"/>
                  </a:p>
                </c:rich>
              </c:tx>
              <c:numFmt formatCode="0.00%" sourceLinked="0"/>
              <c:spPr>
                <a:noFill/>
                <a:ln>
                  <a:noFill/>
                </a:ln>
                <a:effectLst/>
              </c:sp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3-119B-4D4B-A046-BBDB60F6BBF7}"/>
                </c:ext>
              </c:extLst>
            </c:dLbl>
            <c:dLbl>
              <c:idx val="3"/>
              <c:layout>
                <c:manualLayout>
                  <c:x val="6.7073453043996978E-2"/>
                  <c:y val="-2.2876814745327382E-2"/>
                </c:manualLayout>
              </c:layout>
              <c:tx>
                <c:rich>
                  <a:bodyPr wrap="square" lIns="38100" tIns="19050" rIns="38100" bIns="19050" anchor="ctr">
                    <a:spAutoFit/>
                  </a:bodyPr>
                  <a:lstStyle/>
                  <a:p>
                    <a:pPr>
                      <a:defRPr sz="1800" b="1">
                        <a:solidFill>
                          <a:schemeClr val="accent5">
                            <a:lumMod val="75000"/>
                          </a:schemeClr>
                        </a:solidFill>
                      </a:defRPr>
                    </a:pPr>
                    <a:fld id="{18941AD5-4CA1-4F55-848B-F9111525F6E4}" type="CATEGORYNAME">
                      <a:rPr lang="en-US"/>
                      <a:pPr>
                        <a:defRPr sz="1800" b="1">
                          <a:solidFill>
                            <a:schemeClr val="accent5">
                              <a:lumMod val="75000"/>
                            </a:schemeClr>
                          </a:solidFill>
                        </a:defRPr>
                      </a:pPr>
                      <a:t>[NOMBRE DE CATEGORÍA]</a:t>
                    </a:fld>
                    <a:r>
                      <a:rPr lang="en-US" baseline="0"/>
                      <a:t> </a:t>
                    </a:r>
                    <a:fld id="{21F332F2-C222-4D38-85D6-499D59D0635D}" type="VALUE">
                      <a:rPr lang="en-US" baseline="0"/>
                      <a:pPr>
                        <a:defRPr sz="1800" b="1">
                          <a:solidFill>
                            <a:schemeClr val="accent5">
                              <a:lumMod val="75000"/>
                            </a:schemeClr>
                          </a:solidFill>
                        </a:defRPr>
                      </a:pPr>
                      <a:t>[VALOR]</a:t>
                    </a:fld>
                    <a:endParaRPr lang="en-US" baseline="0"/>
                  </a:p>
                  <a:p>
                    <a:pPr>
                      <a:defRPr sz="1800" b="1">
                        <a:solidFill>
                          <a:schemeClr val="accent5">
                            <a:lumMod val="75000"/>
                          </a:schemeClr>
                        </a:solidFill>
                      </a:defRPr>
                    </a:pPr>
                    <a:r>
                      <a:rPr lang="en-US" baseline="0"/>
                      <a:t> </a:t>
                    </a:r>
                    <a:fld id="{CAB8C15A-0F89-4EFC-AF31-AEE2232EB589}" type="PERCENTAGE">
                      <a:rPr lang="en-US" baseline="0"/>
                      <a:pPr>
                        <a:defRPr sz="1800" b="1">
                          <a:solidFill>
                            <a:schemeClr val="accent5">
                              <a:lumMod val="75000"/>
                            </a:schemeClr>
                          </a:solidFill>
                        </a:defRPr>
                      </a:pPr>
                      <a:t>[PORCENTAJE]</a:t>
                    </a:fld>
                    <a:endParaRPr lang="en-US" baseline="0"/>
                  </a:p>
                </c:rich>
              </c:tx>
              <c:numFmt formatCode="0.00%" sourceLinked="0"/>
              <c:spPr>
                <a:noFill/>
                <a:ln>
                  <a:noFill/>
                </a:ln>
                <a:effectLst/>
              </c:sp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4-511F-46F2-AA37-4BA77B42FFE5}"/>
                </c:ext>
              </c:extLst>
            </c:dLbl>
            <c:numFmt formatCode="0.00%" sourceLinked="0"/>
            <c:spPr>
              <a:noFill/>
              <a:ln>
                <a:noFill/>
              </a:ln>
              <a:effectLst/>
            </c:spPr>
            <c:txPr>
              <a:bodyPr wrap="square" lIns="38100" tIns="19050" rIns="38100" bIns="19050" anchor="ctr">
                <a:spAutoFit/>
              </a:bodyPr>
              <a:lstStyle/>
              <a:p>
                <a:pPr>
                  <a:defRPr sz="1800" b="1"/>
                </a:pPr>
                <a:endParaRPr lang="en-US"/>
              </a:p>
            </c:txPr>
            <c:dLblPos val="bestFit"/>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'IV.2.8.INV_SFS x cuentas'!$A$3:$A$6</c:f>
              <c:strCache>
                <c:ptCount val="4"/>
                <c:pt idx="0">
                  <c:v>Cuidado de la Salud</c:v>
                </c:pt>
                <c:pt idx="1">
                  <c:v>Aportes por Dependientes Adicionales</c:v>
                </c:pt>
                <c:pt idx="2">
                  <c:v>Estancias Infantiles</c:v>
                </c:pt>
                <c:pt idx="3">
                  <c:v>Pensionados </c:v>
                </c:pt>
              </c:strCache>
            </c:strRef>
          </c:cat>
          <c:val>
            <c:numRef>
              <c:f>'IV.2.8.INV_SFS x cuentas'!$B$3:$B$6</c:f>
              <c:numCache>
                <c:formatCode>_(* #,##0.00_);_(* \(#,##0.00\);_(* "-"??_);_(@_)</c:formatCode>
                <c:ptCount val="4"/>
                <c:pt idx="0">
                  <c:v>7269051830.499999</c:v>
                </c:pt>
                <c:pt idx="1">
                  <c:v>11193967.01</c:v>
                </c:pt>
                <c:pt idx="2">
                  <c:v>1680631834.5599999</c:v>
                </c:pt>
                <c:pt idx="3">
                  <c:v>109160586.81999999</c:v>
                </c:pt>
              </c:numCache>
            </c:numRef>
          </c:val>
          <c:extLst>
            <c:ext xmlns:c16="http://schemas.microsoft.com/office/drawing/2014/chart" uri="{C3380CC4-5D6E-409C-BE32-E72D297353CC}">
              <c16:uniqueId val="{00000005-119B-4D4B-A046-BBDB60F6BBF7}"/>
            </c:ext>
          </c:extLst>
        </c:ser>
        <c:dLbls>
          <c:showLegendKey val="0"/>
          <c:showVal val="0"/>
          <c:showCatName val="0"/>
          <c:showSerName val="0"/>
          <c:showPercent val="0"/>
          <c:showBubbleSize val="0"/>
          <c:showLeaderLines val="1"/>
        </c:dLbls>
      </c:pie3DChart>
    </c:plotArea>
    <c:plotVisOnly val="1"/>
    <c:dispBlanksAs val="gap"/>
    <c:showDLblsOverMax val="0"/>
  </c:chart>
  <c:spPr>
    <a:ln>
      <a:noFill/>
    </a:ln>
  </c:spPr>
  <c:printSettings>
    <c:headerFooter/>
    <c:pageMargins b="0.75" l="0.7" r="0.7" t="0.75" header="0.3" footer="0.3"/>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400"/>
            </a:pPr>
            <a:r>
              <a:rPr lang="en-US" sz="2400"/>
              <a:t>Afiliación  al Seguro Familiar de Salud por Regímenes de Financiamiento</a:t>
            </a:r>
          </a:p>
        </c:rich>
      </c:tx>
      <c:layout>
        <c:manualLayout>
          <c:xMode val="edge"/>
          <c:yMode val="edge"/>
          <c:x val="0.264807379751681"/>
          <c:y val="2.6011256534220446E-2"/>
        </c:manualLayout>
      </c:layout>
      <c:overlay val="0"/>
    </c:title>
    <c:autoTitleDeleted val="0"/>
    <c:plotArea>
      <c:layout>
        <c:manualLayout>
          <c:layoutTarget val="inner"/>
          <c:xMode val="edge"/>
          <c:yMode val="edge"/>
          <c:x val="5.5278104260989634E-2"/>
          <c:y val="0.2227465448950087"/>
          <c:w val="0.89588128402201983"/>
          <c:h val="0.68206708326529997"/>
        </c:manualLayout>
      </c:layout>
      <c:barChart>
        <c:barDir val="col"/>
        <c:grouping val="clustered"/>
        <c:varyColors val="0"/>
        <c:ser>
          <c:idx val="0"/>
          <c:order val="0"/>
          <c:tx>
            <c:strRef>
              <c:f>'III.1.4.Afil. SFS'!$B$2</c:f>
              <c:strCache>
                <c:ptCount val="1"/>
                <c:pt idx="0">
                  <c:v>Afiliación  RC</c:v>
                </c:pt>
              </c:strCache>
            </c:strRef>
          </c:tx>
          <c:spPr>
            <a:solidFill>
              <a:schemeClr val="accent5">
                <a:lumMod val="50000"/>
              </a:schemeClr>
            </a:solidFill>
          </c:spPr>
          <c:invertIfNegative val="0"/>
          <c:dLbls>
            <c:dLbl>
              <c:idx val="4"/>
              <c:layout>
                <c:manualLayout>
                  <c:x val="0"/>
                  <c:y val="6.527801650228257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806-4E31-A39D-DFACA314FF6F}"/>
                </c:ext>
              </c:extLst>
            </c:dLbl>
            <c:spPr>
              <a:noFill/>
              <a:ln>
                <a:noFill/>
              </a:ln>
              <a:effectLst/>
            </c:spPr>
            <c:txPr>
              <a:bodyPr rot="-5400000" vert="horz"/>
              <a:lstStyle/>
              <a:p>
                <a:pPr>
                  <a:defRPr sz="2000" b="1">
                    <a:solidFill>
                      <a:srgbClr val="0070C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'III.1.4.Afil. SFS'!$A$3:$A$17</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Ene.2019</c:v>
                </c:pt>
              </c:strCache>
            </c:strRef>
          </c:cat>
          <c:val>
            <c:numRef>
              <c:f>'III.1.4.Afil. SFS'!$B$3:$B$17</c:f>
              <c:numCache>
                <c:formatCode>_(* #,##0_);_(* \(#,##0\);_(* "-"_);_(@_)</c:formatCode>
                <c:ptCount val="15"/>
                <c:pt idx="0">
                  <c:v>0</c:v>
                </c:pt>
                <c:pt idx="1">
                  <c:v>0</c:v>
                </c:pt>
                <c:pt idx="2" formatCode="#,##0">
                  <c:v>1477181</c:v>
                </c:pt>
                <c:pt idx="3" formatCode="#,##0">
                  <c:v>1692259</c:v>
                </c:pt>
                <c:pt idx="4" formatCode="#,##0">
                  <c:v>2088299</c:v>
                </c:pt>
                <c:pt idx="5" formatCode="#,##0">
                  <c:v>2364083</c:v>
                </c:pt>
                <c:pt idx="6" formatCode="#,##0">
                  <c:v>2517423</c:v>
                </c:pt>
                <c:pt idx="7" formatCode="#,##0">
                  <c:v>2688411</c:v>
                </c:pt>
                <c:pt idx="8" formatCode="#,##0">
                  <c:v>2859306</c:v>
                </c:pt>
                <c:pt idx="9" formatCode="#,##0">
                  <c:v>3141599</c:v>
                </c:pt>
                <c:pt idx="10" formatCode="#,##0">
                  <c:v>3339838</c:v>
                </c:pt>
                <c:pt idx="11" formatCode="#,##0">
                  <c:v>3591288</c:v>
                </c:pt>
                <c:pt idx="12" formatCode="#,##0">
                  <c:v>3902592</c:v>
                </c:pt>
                <c:pt idx="13" formatCode="#,##0">
                  <c:v>4153987</c:v>
                </c:pt>
                <c:pt idx="14" formatCode="#,##0">
                  <c:v>4155766</c:v>
                </c:pt>
              </c:numCache>
            </c:numRef>
          </c:val>
          <c:extLst>
            <c:ext xmlns:c16="http://schemas.microsoft.com/office/drawing/2014/chart" uri="{C3380CC4-5D6E-409C-BE32-E72D297353CC}">
              <c16:uniqueId val="{00000001-E806-4E31-A39D-DFACA314FF6F}"/>
            </c:ext>
          </c:extLst>
        </c:ser>
        <c:ser>
          <c:idx val="1"/>
          <c:order val="1"/>
          <c:tx>
            <c:strRef>
              <c:f>'III.1.4.Afil. SFS'!$C$2</c:f>
              <c:strCache>
                <c:ptCount val="1"/>
                <c:pt idx="0">
                  <c:v>Afiliación RS</c:v>
                </c:pt>
              </c:strCache>
            </c:strRef>
          </c:tx>
          <c:spPr>
            <a:solidFill>
              <a:schemeClr val="accent3">
                <a:lumMod val="75000"/>
              </a:schemeClr>
            </a:solidFill>
          </c:spPr>
          <c:invertIfNegative val="0"/>
          <c:dLbls>
            <c:dLbl>
              <c:idx val="0"/>
              <c:layout>
                <c:manualLayout>
                  <c:x val="-6.3879209344391581E-4"/>
                  <c:y val="6.527801650228257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806-4E31-A39D-DFACA314FF6F}"/>
                </c:ext>
              </c:extLst>
            </c:dLbl>
            <c:dLbl>
              <c:idx val="1"/>
              <c:layout>
                <c:manualLayout>
                  <c:x val="-2.3422106185440905E-17"/>
                  <c:y val="5.22224132018260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806-4E31-A39D-DFACA314FF6F}"/>
                </c:ext>
              </c:extLst>
            </c:dLbl>
            <c:dLbl>
              <c:idx val="2"/>
              <c:layout>
                <c:manualLayout>
                  <c:x val="0"/>
                  <c:y val="5.222241320182701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806-4E31-A39D-DFACA314FF6F}"/>
                </c:ext>
              </c:extLst>
            </c:dLbl>
            <c:dLbl>
              <c:idx val="3"/>
              <c:layout>
                <c:manualLayout>
                  <c:x val="-6.3879209344396264E-4"/>
                  <c:y val="7.833361980273909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806-4E31-A39D-DFACA314FF6F}"/>
                </c:ext>
              </c:extLst>
            </c:dLbl>
            <c:dLbl>
              <c:idx val="4"/>
              <c:layout>
                <c:manualLayout>
                  <c:x val="0"/>
                  <c:y val="1.044448264036521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806-4E31-A39D-DFACA314FF6F}"/>
                </c:ext>
              </c:extLst>
            </c:dLbl>
            <c:spPr>
              <a:noFill/>
              <a:ln>
                <a:noFill/>
              </a:ln>
              <a:effectLst/>
            </c:spPr>
            <c:txPr>
              <a:bodyPr rot="-5400000" vert="horz"/>
              <a:lstStyle/>
              <a:p>
                <a:pPr>
                  <a:defRPr sz="2000" b="1">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'III.1.4.Afil. SFS'!$A$3:$A$17</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Ene.2019</c:v>
                </c:pt>
              </c:strCache>
            </c:strRef>
          </c:cat>
          <c:val>
            <c:numRef>
              <c:f>'III.1.4.Afil. SFS'!$C$3:$C$17</c:f>
              <c:numCache>
                <c:formatCode>#,##0</c:formatCode>
                <c:ptCount val="15"/>
                <c:pt idx="0">
                  <c:v>253374</c:v>
                </c:pt>
                <c:pt idx="1">
                  <c:v>514040</c:v>
                </c:pt>
                <c:pt idx="2">
                  <c:v>1081936</c:v>
                </c:pt>
                <c:pt idx="3">
                  <c:v>1224898</c:v>
                </c:pt>
                <c:pt idx="4">
                  <c:v>1404225</c:v>
                </c:pt>
                <c:pt idx="5">
                  <c:v>2013786</c:v>
                </c:pt>
                <c:pt idx="6">
                  <c:v>2003427</c:v>
                </c:pt>
                <c:pt idx="7">
                  <c:v>2303351</c:v>
                </c:pt>
                <c:pt idx="8">
                  <c:v>2751753</c:v>
                </c:pt>
                <c:pt idx="9">
                  <c:v>3015646</c:v>
                </c:pt>
                <c:pt idx="10">
                  <c:v>3317405</c:v>
                </c:pt>
                <c:pt idx="11">
                  <c:v>3347068</c:v>
                </c:pt>
                <c:pt idx="12">
                  <c:v>3546688</c:v>
                </c:pt>
                <c:pt idx="13">
                  <c:v>3620150</c:v>
                </c:pt>
                <c:pt idx="14">
                  <c:v>3622285</c:v>
                </c:pt>
              </c:numCache>
            </c:numRef>
          </c:val>
          <c:extLst>
            <c:ext xmlns:c16="http://schemas.microsoft.com/office/drawing/2014/chart" uri="{C3380CC4-5D6E-409C-BE32-E72D297353CC}">
              <c16:uniqueId val="{00000007-E806-4E31-A39D-DFACA314FF6F}"/>
            </c:ext>
          </c:extLst>
        </c:ser>
        <c:ser>
          <c:idx val="2"/>
          <c:order val="2"/>
          <c:tx>
            <c:strRef>
              <c:f>'III.1.4.Afil. SFS'!$D$2</c:f>
              <c:strCache>
                <c:ptCount val="1"/>
                <c:pt idx="0">
                  <c:v>Pensionados </c:v>
                </c:pt>
              </c:strCache>
            </c:strRef>
          </c:tx>
          <c:spPr>
            <a:solidFill>
              <a:schemeClr val="accent6">
                <a:lumMod val="50000"/>
              </a:schemeClr>
            </a:solidFill>
          </c:spPr>
          <c:invertIfNegative val="0"/>
          <c:dLbls>
            <c:spPr>
              <a:noFill/>
              <a:ln>
                <a:noFill/>
              </a:ln>
              <a:effectLst/>
            </c:spPr>
            <c:txPr>
              <a:bodyPr/>
              <a:lstStyle/>
              <a:p>
                <a:pPr>
                  <a:defRPr sz="2000" b="1">
                    <a:solidFill>
                      <a:schemeClr val="accent6">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'III.1.4.Afil. SFS'!$A$3:$A$17</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Ene.2019</c:v>
                </c:pt>
              </c:strCache>
            </c:strRef>
          </c:cat>
          <c:val>
            <c:numRef>
              <c:f>'III.1.4.Afil. SFS'!$D$3:$D$17</c:f>
              <c:numCache>
                <c:formatCode>_(* #,##0.00_);_(* \(#,##0.00\);_(* "-"??_);_(@_)</c:formatCode>
                <c:ptCount val="15"/>
                <c:pt idx="0">
                  <c:v>0</c:v>
                </c:pt>
                <c:pt idx="1">
                  <c:v>0</c:v>
                </c:pt>
                <c:pt idx="2">
                  <c:v>0</c:v>
                </c:pt>
                <c:pt idx="3">
                  <c:v>0</c:v>
                </c:pt>
                <c:pt idx="4" formatCode="#,##0">
                  <c:v>14904</c:v>
                </c:pt>
                <c:pt idx="5" formatCode="#,##0">
                  <c:v>27577</c:v>
                </c:pt>
                <c:pt idx="6" formatCode="#,##0">
                  <c:v>29726</c:v>
                </c:pt>
                <c:pt idx="7" formatCode="#,##0">
                  <c:v>30703</c:v>
                </c:pt>
                <c:pt idx="8" formatCode="#,##0">
                  <c:v>27273</c:v>
                </c:pt>
                <c:pt idx="9" formatCode="#,##0">
                  <c:v>30470</c:v>
                </c:pt>
                <c:pt idx="10" formatCode="#,##0">
                  <c:v>30564</c:v>
                </c:pt>
                <c:pt idx="11" formatCode="#,##0">
                  <c:v>42947</c:v>
                </c:pt>
                <c:pt idx="12" formatCode="#,##0">
                  <c:v>73619</c:v>
                </c:pt>
                <c:pt idx="13" formatCode="#,##0">
                  <c:v>93328</c:v>
                </c:pt>
                <c:pt idx="14" formatCode="#,##0">
                  <c:v>98015.181903864286</c:v>
                </c:pt>
              </c:numCache>
            </c:numRef>
          </c:val>
          <c:extLst>
            <c:ext xmlns:c16="http://schemas.microsoft.com/office/drawing/2014/chart" uri="{C3380CC4-5D6E-409C-BE32-E72D297353CC}">
              <c16:uniqueId val="{00000008-E806-4E31-A39D-DFACA314FF6F}"/>
            </c:ext>
          </c:extLst>
        </c:ser>
        <c:dLbls>
          <c:showLegendKey val="0"/>
          <c:showVal val="0"/>
          <c:showCatName val="0"/>
          <c:showSerName val="0"/>
          <c:showPercent val="0"/>
          <c:showBubbleSize val="0"/>
        </c:dLbls>
        <c:gapWidth val="7"/>
        <c:overlap val="1"/>
        <c:axId val="400233936"/>
        <c:axId val="400234328"/>
      </c:barChart>
      <c:lineChart>
        <c:grouping val="standard"/>
        <c:varyColors val="0"/>
        <c:ser>
          <c:idx val="3"/>
          <c:order val="3"/>
          <c:tx>
            <c:strRef>
              <c:f>'III.1.4.Afil. SFS'!$F$2</c:f>
              <c:strCache>
                <c:ptCount val="1"/>
                <c:pt idx="0">
                  <c:v>%  RC </c:v>
                </c:pt>
              </c:strCache>
            </c:strRef>
          </c:tx>
          <c:spPr>
            <a:ln w="66675">
              <a:noFill/>
            </a:ln>
            <a:effectLst>
              <a:glow rad="228600">
                <a:schemeClr val="accent5">
                  <a:satMod val="175000"/>
                  <a:alpha val="40000"/>
                </a:schemeClr>
              </a:glow>
            </a:effectLst>
          </c:spPr>
          <c:marker>
            <c:symbol val="triangle"/>
            <c:size val="12"/>
            <c:spPr>
              <a:solidFill>
                <a:srgbClr val="00B0F0"/>
              </a:solidFill>
              <a:effectLst>
                <a:glow rad="228600">
                  <a:schemeClr val="accent5">
                    <a:satMod val="175000"/>
                    <a:alpha val="40000"/>
                  </a:schemeClr>
                </a:glow>
              </a:effectLst>
            </c:spPr>
          </c:marker>
          <c:dLbls>
            <c:dLbl>
              <c:idx val="4"/>
              <c:layout>
                <c:manualLayout>
                  <c:x val="-1.9802554896761391E-2"/>
                  <c:y val="2.611120660091293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E806-4E31-A39D-DFACA314FF6F}"/>
                </c:ext>
              </c:extLst>
            </c:dLbl>
            <c:dLbl>
              <c:idx val="5"/>
              <c:layout>
                <c:manualLayout>
                  <c:x val="-1.9802554896761391E-2"/>
                  <c:y val="-2.480565910184689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E806-4E31-A39D-DFACA314FF6F}"/>
                </c:ext>
              </c:extLst>
            </c:dLbl>
            <c:dLbl>
              <c:idx val="6"/>
              <c:layout>
                <c:manualLayout>
                  <c:x val="-2.2996515363980969E-2"/>
                  <c:y val="-2.770659909473007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E806-4E31-A39D-DFACA314FF6F}"/>
                </c:ext>
              </c:extLst>
            </c:dLbl>
            <c:dLbl>
              <c:idx val="7"/>
              <c:layout>
                <c:manualLayout>
                  <c:x val="-1.7247386522985728E-2"/>
                  <c:y val="-2.350008594082172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E806-4E31-A39D-DFACA314FF6F}"/>
                </c:ext>
              </c:extLst>
            </c:dLbl>
            <c:dLbl>
              <c:idx val="8"/>
              <c:layout>
                <c:manualLayout>
                  <c:x val="-1.9802554896761391E-2"/>
                  <c:y val="-2.48057490708932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E806-4E31-A39D-DFACA314FF6F}"/>
                </c:ext>
              </c:extLst>
            </c:dLbl>
            <c:dLbl>
              <c:idx val="9"/>
              <c:layout>
                <c:manualLayout>
                  <c:x val="-1.5969802336097894E-2"/>
                  <c:y val="-2.74167669309586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E806-4E31-A39D-DFACA314FF6F}"/>
                </c:ext>
              </c:extLst>
            </c:dLbl>
            <c:dLbl>
              <c:idx val="10"/>
              <c:layout>
                <c:manualLayout>
                  <c:x val="6.4327489527028845E-4"/>
                  <c:y val="-1.626617438363590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E806-4E31-A39D-DFACA314FF6F}"/>
                </c:ext>
              </c:extLst>
            </c:dLbl>
            <c:dLbl>
              <c:idx val="11"/>
              <c:layout>
                <c:manualLayout>
                  <c:x val="-2.51626283455027E-3"/>
                  <c:y val="-1.3008129341093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E806-4E31-A39D-DFACA314FF6F}"/>
                </c:ext>
              </c:extLst>
            </c:dLbl>
            <c:spPr>
              <a:noFill/>
              <a:ln>
                <a:noFill/>
              </a:ln>
              <a:effectLst/>
            </c:spPr>
            <c:txPr>
              <a:bodyPr/>
              <a:lstStyle/>
              <a:p>
                <a:pPr>
                  <a:defRPr sz="18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'III.1.4.Afil. SFS'!$A$3:$A$17</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Ene.2019</c:v>
                </c:pt>
              </c:strCache>
            </c:strRef>
          </c:cat>
          <c:val>
            <c:numRef>
              <c:f>'III.1.4.Afil. SFS'!$F$3:$F$17</c:f>
              <c:numCache>
                <c:formatCode>_(* #,##0.00_);_(* \(#,##0.00\);_(* "-"??_);_(@_)</c:formatCode>
                <c:ptCount val="15"/>
                <c:pt idx="0">
                  <c:v>0</c:v>
                </c:pt>
                <c:pt idx="1">
                  <c:v>0</c:v>
                </c:pt>
                <c:pt idx="2" formatCode="0.0%">
                  <c:v>0.57722292493856275</c:v>
                </c:pt>
                <c:pt idx="3" formatCode="0.0%">
                  <c:v>0.58010556168214467</c:v>
                </c:pt>
                <c:pt idx="4" formatCode="0.0%">
                  <c:v>0.5953932625274132</c:v>
                </c:pt>
                <c:pt idx="5" formatCode="0.0%">
                  <c:v>0.53662739255003922</c:v>
                </c:pt>
                <c:pt idx="6" formatCode="0.0%">
                  <c:v>0.55320974751328178</c:v>
                </c:pt>
                <c:pt idx="7" formatCode="0.0%">
                  <c:v>0.53527719954245578</c:v>
                </c:pt>
                <c:pt idx="8" formatCode="0.0%">
                  <c:v>0.50711912672045567</c:v>
                </c:pt>
                <c:pt idx="9" formatCode="0.0%">
                  <c:v>0.5077155298846181</c:v>
                </c:pt>
                <c:pt idx="10" formatCode="0.0%">
                  <c:v>0.49939210267281936</c:v>
                </c:pt>
                <c:pt idx="11" formatCode="0.0%">
                  <c:v>0.51441514571133784</c:v>
                </c:pt>
                <c:pt idx="12" formatCode="0.0%">
                  <c:v>0.51876171672649063</c:v>
                </c:pt>
                <c:pt idx="13" formatCode="0.0%">
                  <c:v>0.52799561230968295</c:v>
                </c:pt>
                <c:pt idx="14" formatCode="0.0%">
                  <c:v>0.52764488058116288</c:v>
                </c:pt>
              </c:numCache>
            </c:numRef>
          </c:val>
          <c:smooth val="0"/>
          <c:extLst>
            <c:ext xmlns:c16="http://schemas.microsoft.com/office/drawing/2014/chart" uri="{C3380CC4-5D6E-409C-BE32-E72D297353CC}">
              <c16:uniqueId val="{00000011-E806-4E31-A39D-DFACA314FF6F}"/>
            </c:ext>
          </c:extLst>
        </c:ser>
        <c:ser>
          <c:idx val="4"/>
          <c:order val="4"/>
          <c:tx>
            <c:strRef>
              <c:f>'III.1.4.Afil. SFS'!$G$2</c:f>
              <c:strCache>
                <c:ptCount val="1"/>
                <c:pt idx="0">
                  <c:v>%   RS </c:v>
                </c:pt>
              </c:strCache>
            </c:strRef>
          </c:tx>
          <c:spPr>
            <a:ln w="66675">
              <a:noFill/>
            </a:ln>
            <a:effectLst>
              <a:glow rad="228600">
                <a:srgbClr val="FF0000">
                  <a:alpha val="40000"/>
                </a:srgbClr>
              </a:glow>
            </a:effectLst>
          </c:spPr>
          <c:marker>
            <c:symbol val="diamond"/>
            <c:size val="13"/>
            <c:spPr>
              <a:solidFill>
                <a:schemeClr val="tx1"/>
              </a:solidFill>
              <a:ln>
                <a:solidFill>
                  <a:schemeClr val="accent1">
                    <a:lumMod val="75000"/>
                  </a:schemeClr>
                </a:solidFill>
              </a:ln>
              <a:effectLst>
                <a:glow rad="228600">
                  <a:srgbClr val="FF0000">
                    <a:alpha val="40000"/>
                  </a:srgbClr>
                </a:glow>
              </a:effectLst>
            </c:spPr>
          </c:marker>
          <c:dLbls>
            <c:dLbl>
              <c:idx val="0"/>
              <c:layout>
                <c:manualLayout>
                  <c:x val="-2.1080139083649221E-2"/>
                  <c:y val="-3.13334479210956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E806-4E31-A39D-DFACA314FF6F}"/>
                </c:ext>
              </c:extLst>
            </c:dLbl>
            <c:dLbl>
              <c:idx val="1"/>
              <c:layout>
                <c:manualLayout>
                  <c:x val="-1.9771785801496203E-2"/>
                  <c:y val="2.0176140041088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E806-4E31-A39D-DFACA314FF6F}"/>
                </c:ext>
              </c:extLst>
            </c:dLbl>
            <c:dLbl>
              <c:idx val="2"/>
              <c:layout>
                <c:manualLayout>
                  <c:x val="-2.2357723270537054E-2"/>
                  <c:y val="-3.13334479210956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E806-4E31-A39D-DFACA314FF6F}"/>
                </c:ext>
              </c:extLst>
            </c:dLbl>
            <c:dLbl>
              <c:idx val="3"/>
              <c:layout>
                <c:manualLayout>
                  <c:x val="-1.7886178616429643E-2"/>
                  <c:y val="-3.525012891123258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E806-4E31-A39D-DFACA314FF6F}"/>
                </c:ext>
              </c:extLst>
            </c:dLbl>
            <c:dLbl>
              <c:idx val="4"/>
              <c:layout>
                <c:manualLayout>
                  <c:x val="-1.5969802336097894E-2"/>
                  <c:y val="2.678470189432761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E806-4E31-A39D-DFACA314FF6F}"/>
                </c:ext>
              </c:extLst>
            </c:dLbl>
            <c:dLbl>
              <c:idx val="5"/>
              <c:layout>
                <c:manualLayout>
                  <c:x val="-1.9163762803317472E-2"/>
                  <c:y val="2.398036789549869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E806-4E31-A39D-DFACA314FF6F}"/>
                </c:ext>
              </c:extLst>
            </c:dLbl>
            <c:dLbl>
              <c:idx val="6"/>
              <c:layout>
                <c:manualLayout>
                  <c:x val="-1.9163762803317472E-2"/>
                  <c:y val="1.98704728913092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E806-4E31-A39D-DFACA314FF6F}"/>
                </c:ext>
              </c:extLst>
            </c:dLbl>
            <c:dLbl>
              <c:idx val="7"/>
              <c:layout>
                <c:manualLayout>
                  <c:x val="-1.8524970709873557E-2"/>
                  <c:y val="3.287639986225641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E806-4E31-A39D-DFACA314FF6F}"/>
                </c:ext>
              </c:extLst>
            </c:dLbl>
            <c:dLbl>
              <c:idx val="8"/>
              <c:layout>
                <c:manualLayout>
                  <c:x val="-2.1718981475683265E-2"/>
                  <c:y val="2.649488391216527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E806-4E31-A39D-DFACA314FF6F}"/>
                </c:ext>
              </c:extLst>
            </c:dLbl>
            <c:dLbl>
              <c:idx val="9"/>
              <c:layout>
                <c:manualLayout>
                  <c:x val="-2.0441346990205306E-2"/>
                  <c:y val="2.828336448094603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E806-4E31-A39D-DFACA314FF6F}"/>
                </c:ext>
              </c:extLst>
            </c:dLbl>
            <c:dLbl>
              <c:idx val="10"/>
              <c:layout>
                <c:manualLayout>
                  <c:x val="0"/>
                  <c:y val="1.762168891560545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E806-4E31-A39D-DFACA314FF6F}"/>
                </c:ext>
              </c:extLst>
            </c:dLbl>
            <c:dLbl>
              <c:idx val="11"/>
              <c:layout>
                <c:manualLayout>
                  <c:x val="-1.8871971259127025E-3"/>
                  <c:y val="1.58988247502251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E806-4E31-A39D-DFACA314FF6F}"/>
                </c:ext>
              </c:extLst>
            </c:dLbl>
            <c:spPr>
              <a:noFill/>
              <a:ln>
                <a:noFill/>
              </a:ln>
              <a:effectLst/>
            </c:spPr>
            <c:txPr>
              <a:bodyPr/>
              <a:lstStyle/>
              <a:p>
                <a:pPr>
                  <a:defRPr sz="18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'III.1.4.Afil. SFS'!$A$3:$A$17</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Ene.2019</c:v>
                </c:pt>
              </c:strCache>
            </c:strRef>
          </c:cat>
          <c:val>
            <c:numRef>
              <c:f>'III.1.4.Afil. SFS'!$G$3:$G$17</c:f>
              <c:numCache>
                <c:formatCode>0.0%</c:formatCode>
                <c:ptCount val="15"/>
                <c:pt idx="0">
                  <c:v>1</c:v>
                </c:pt>
                <c:pt idx="1">
                  <c:v>1</c:v>
                </c:pt>
                <c:pt idx="2">
                  <c:v>0.42277707506143719</c:v>
                </c:pt>
                <c:pt idx="3">
                  <c:v>0.41989443831785539</c:v>
                </c:pt>
                <c:pt idx="4">
                  <c:v>0.40035746991812804</c:v>
                </c:pt>
                <c:pt idx="5">
                  <c:v>0.45711285531589763</c:v>
                </c:pt>
                <c:pt idx="6">
                  <c:v>0.44025789262721904</c:v>
                </c:pt>
                <c:pt idx="7">
                  <c:v>0.45860966676721493</c:v>
                </c:pt>
                <c:pt idx="8">
                  <c:v>0.48804380444429307</c:v>
                </c:pt>
                <c:pt idx="9">
                  <c:v>0.48736019677700088</c:v>
                </c:pt>
                <c:pt idx="10">
                  <c:v>0.49603778936802451</c:v>
                </c:pt>
                <c:pt idx="11">
                  <c:v>0.47943313733840232</c:v>
                </c:pt>
                <c:pt idx="12">
                  <c:v>0.47145229518567244</c:v>
                </c:pt>
                <c:pt idx="13">
                  <c:v>0.46014186272198226</c:v>
                </c:pt>
                <c:pt idx="14">
                  <c:v>0.45991043197714637</c:v>
                </c:pt>
              </c:numCache>
            </c:numRef>
          </c:val>
          <c:smooth val="0"/>
          <c:extLst>
            <c:ext xmlns:c16="http://schemas.microsoft.com/office/drawing/2014/chart" uri="{C3380CC4-5D6E-409C-BE32-E72D297353CC}">
              <c16:uniqueId val="{0000001E-E806-4E31-A39D-DFACA314FF6F}"/>
            </c:ext>
          </c:extLst>
        </c:ser>
        <c:dLbls>
          <c:showLegendKey val="0"/>
          <c:showVal val="0"/>
          <c:showCatName val="0"/>
          <c:showSerName val="0"/>
          <c:showPercent val="0"/>
          <c:showBubbleSize val="0"/>
        </c:dLbls>
        <c:marker val="1"/>
        <c:smooth val="0"/>
        <c:axId val="402316536"/>
        <c:axId val="400234720"/>
        <c:extLst>
          <c:ext xmlns:c15="http://schemas.microsoft.com/office/drawing/2012/chart" uri="{02D57815-91ED-43cb-92C2-25804820EDAC}">
            <c15:filteredLineSeries>
              <c15:ser>
                <c:idx val="5"/>
                <c:order val="5"/>
                <c:tx>
                  <c:strRef>
                    <c:extLst>
                      <c:ext uri="{02D57815-91ED-43cb-92C2-25804820EDAC}">
                        <c15:formulaRef>
                          <c15:sqref>'III.1.4.Afil. SFS'!#REF!</c15:sqref>
                        </c15:formulaRef>
                      </c:ext>
                    </c:extLst>
                    <c:strCache>
                      <c:ptCount val="1"/>
                      <c:pt idx="0">
                        <c:v>#REF!</c:v>
                      </c:pt>
                    </c:strCache>
                  </c:strRef>
                </c:tx>
                <c:spPr>
                  <a:ln w="66675">
                    <a:noFill/>
                  </a:ln>
                  <a:effectLst>
                    <a:glow rad="228600">
                      <a:schemeClr val="accent3">
                        <a:satMod val="175000"/>
                        <a:alpha val="40000"/>
                      </a:schemeClr>
                    </a:glow>
                  </a:effectLst>
                </c:spPr>
                <c:marker>
                  <c:spPr>
                    <a:solidFill>
                      <a:srgbClr val="FF6600"/>
                    </a:solidFill>
                    <a:effectLst>
                      <a:glow rad="228600">
                        <a:schemeClr val="accent3">
                          <a:satMod val="175000"/>
                          <a:alpha val="40000"/>
                        </a:schemeClr>
                      </a:glow>
                    </a:effectLst>
                  </c:spPr>
                </c:marker>
                <c:dLbls>
                  <c:dLbl>
                    <c:idx val="6"/>
                    <c:layout>
                      <c:manualLayout>
                        <c:x val="-1.4692218149210063E-2"/>
                        <c:y val="-2.4805646270867378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F-E806-4E31-A39D-DFACA314FF6F}"/>
                      </c:ext>
                    </c:extLst>
                  </c:dLbl>
                  <c:dLbl>
                    <c:idx val="7"/>
                    <c:layout>
                      <c:manualLayout>
                        <c:x val="-1.5969802336097894E-2"/>
                        <c:y val="-2.8722327261004332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20-E806-4E31-A39D-DFACA314FF6F}"/>
                      </c:ext>
                    </c:extLst>
                  </c:dLbl>
                  <c:dLbl>
                    <c:idx val="8"/>
                    <c:layout>
                      <c:manualLayout>
                        <c:x val="-1.9802554896761391E-2"/>
                        <c:y val="-3.0027887591049983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21-E806-4E31-A39D-DFACA314FF6F}"/>
                      </c:ext>
                    </c:extLst>
                  </c:dLbl>
                  <c:dLbl>
                    <c:idx val="9"/>
                    <c:layout>
                      <c:manualLayout>
                        <c:x val="-1.5331010242653979E-2"/>
                        <c:y val="-3.5250128911232588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22-E806-4E31-A39D-DFACA314FF6F}"/>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'III.1.4.Afil. SFS'!$A$3:$A$17</c15:sqref>
                        </c15:formulaRef>
                      </c:ext>
                    </c:extLst>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Ene.2019</c:v>
                      </c:pt>
                    </c:strCache>
                  </c:strRef>
                </c:cat>
                <c:val>
                  <c:numRef>
                    <c:extLst>
                      <c:ext uri="{02D57815-91ED-43cb-92C2-25804820EDAC}">
                        <c15:formulaRef>
                          <c15:sqref>'III.1.4.Afil. SFS'!#REF!</c15:sqref>
                        </c15:formulaRef>
                      </c:ext>
                    </c:extLst>
                    <c:numCache>
                      <c:formatCode>General</c:formatCode>
                      <c:ptCount val="1"/>
                      <c:pt idx="0">
                        <c:v>1</c:v>
                      </c:pt>
                    </c:numCache>
                  </c:numRef>
                </c:val>
                <c:smooth val="0"/>
                <c:extLst>
                  <c:ext xmlns:c16="http://schemas.microsoft.com/office/drawing/2014/chart" uri="{C3380CC4-5D6E-409C-BE32-E72D297353CC}">
                    <c16:uniqueId val="{00000023-E806-4E31-A39D-DFACA314FF6F}"/>
                  </c:ext>
                </c:extLst>
              </c15:ser>
            </c15:filteredLineSeries>
          </c:ext>
        </c:extLst>
      </c:lineChart>
      <c:catAx>
        <c:axId val="400233936"/>
        <c:scaling>
          <c:orientation val="minMax"/>
        </c:scaling>
        <c:delete val="0"/>
        <c:axPos val="b"/>
        <c:numFmt formatCode="General" sourceLinked="0"/>
        <c:majorTickMark val="none"/>
        <c:minorTickMark val="none"/>
        <c:tickLblPos val="nextTo"/>
        <c:txPr>
          <a:bodyPr/>
          <a:lstStyle/>
          <a:p>
            <a:pPr>
              <a:defRPr sz="1800"/>
            </a:pPr>
            <a:endParaRPr lang="en-US"/>
          </a:p>
        </c:txPr>
        <c:crossAx val="400234328"/>
        <c:crosses val="autoZero"/>
        <c:auto val="1"/>
        <c:lblAlgn val="ctr"/>
        <c:lblOffset val="100"/>
        <c:noMultiLvlLbl val="0"/>
      </c:catAx>
      <c:valAx>
        <c:axId val="400234328"/>
        <c:scaling>
          <c:orientation val="minMax"/>
        </c:scaling>
        <c:delete val="0"/>
        <c:axPos val="l"/>
        <c:numFmt formatCode="_(* #,##0_);_(* \(#,##0\);_(* &quot;-&quot;_);_(@_)" sourceLinked="1"/>
        <c:majorTickMark val="none"/>
        <c:minorTickMark val="none"/>
        <c:tickLblPos val="nextTo"/>
        <c:txPr>
          <a:bodyPr/>
          <a:lstStyle/>
          <a:p>
            <a:pPr>
              <a:defRPr sz="1200"/>
            </a:pPr>
            <a:endParaRPr lang="en-US"/>
          </a:p>
        </c:txPr>
        <c:crossAx val="400233936"/>
        <c:crosses val="autoZero"/>
        <c:crossBetween val="between"/>
        <c:dispUnits>
          <c:builtInUnit val="thousands"/>
          <c:dispUnitsLbl>
            <c:layout>
              <c:manualLayout>
                <c:xMode val="edge"/>
                <c:yMode val="edge"/>
                <c:x val="6.6245372872768774E-3"/>
                <c:y val="0.51130051362194684"/>
              </c:manualLayout>
            </c:layout>
            <c:txPr>
              <a:bodyPr/>
              <a:lstStyle/>
              <a:p>
                <a:pPr>
                  <a:defRPr sz="1400" b="0"/>
                </a:pPr>
                <a:endParaRPr lang="en-US"/>
              </a:p>
            </c:txPr>
          </c:dispUnitsLbl>
        </c:dispUnits>
      </c:valAx>
      <c:valAx>
        <c:axId val="400234720"/>
        <c:scaling>
          <c:orientation val="minMax"/>
          <c:max val="2"/>
        </c:scaling>
        <c:delete val="0"/>
        <c:axPos val="r"/>
        <c:numFmt formatCode="_(* #,##0.00_);_(* \(#,##0.00\);_(* &quot;-&quot;??_);_(@_)" sourceLinked="1"/>
        <c:majorTickMark val="out"/>
        <c:minorTickMark val="none"/>
        <c:tickLblPos val="nextTo"/>
        <c:crossAx val="402316536"/>
        <c:crosses val="max"/>
        <c:crossBetween val="between"/>
      </c:valAx>
      <c:catAx>
        <c:axId val="402316536"/>
        <c:scaling>
          <c:orientation val="minMax"/>
        </c:scaling>
        <c:delete val="1"/>
        <c:axPos val="b"/>
        <c:numFmt formatCode="General" sourceLinked="1"/>
        <c:majorTickMark val="out"/>
        <c:minorTickMark val="none"/>
        <c:tickLblPos val="nextTo"/>
        <c:crossAx val="400234720"/>
        <c:crosses val="autoZero"/>
        <c:auto val="1"/>
        <c:lblAlgn val="ctr"/>
        <c:lblOffset val="100"/>
        <c:noMultiLvlLbl val="0"/>
      </c:catAx>
    </c:plotArea>
    <c:legend>
      <c:legendPos val="t"/>
      <c:layout>
        <c:manualLayout>
          <c:xMode val="edge"/>
          <c:yMode val="edge"/>
          <c:x val="0.11709171970552928"/>
          <c:y val="8.3536980146608319E-2"/>
          <c:w val="0.76055244226286767"/>
          <c:h val="3.7622568652801211E-2"/>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7"/>
    </mc:Choice>
    <mc:Fallback>
      <c:style val="27"/>
    </mc:Fallback>
  </mc:AlternateContent>
  <c:chart>
    <c:title>
      <c:tx>
        <c:rich>
          <a:bodyPr/>
          <a:lstStyle/>
          <a:p>
            <a:pPr>
              <a:defRPr/>
            </a:pPr>
            <a:r>
              <a:rPr lang="es-ES"/>
              <a:t>Aporte</a:t>
            </a:r>
            <a:r>
              <a:rPr lang="es-ES" baseline="0"/>
              <a:t> del Gobierno Central y Pago a SENASA</a:t>
            </a:r>
          </a:p>
          <a:p>
            <a:pPr>
              <a:defRPr/>
            </a:pPr>
            <a:r>
              <a:rPr lang="es-ES" baseline="0"/>
              <a:t>Millones (RD$)</a:t>
            </a:r>
            <a:endParaRPr lang="es-ES"/>
          </a:p>
        </c:rich>
      </c:tx>
      <c:layout>
        <c:manualLayout>
          <c:xMode val="edge"/>
          <c:yMode val="edge"/>
          <c:x val="0.36161077961105975"/>
          <c:y val="1.6833937036889728E-2"/>
        </c:manualLayout>
      </c:layout>
      <c:overlay val="0"/>
    </c:title>
    <c:autoTitleDeleted val="0"/>
    <c:plotArea>
      <c:layout>
        <c:manualLayout>
          <c:layoutTarget val="inner"/>
          <c:xMode val="edge"/>
          <c:yMode val="edge"/>
          <c:x val="3.3206036822104566E-2"/>
          <c:y val="0.18040713211979253"/>
          <c:w val="0.91768884954607721"/>
          <c:h val="0.61759784286392694"/>
        </c:manualLayout>
      </c:layout>
      <c:barChart>
        <c:barDir val="col"/>
        <c:grouping val="clustered"/>
        <c:varyColors val="0"/>
        <c:ser>
          <c:idx val="0"/>
          <c:order val="0"/>
          <c:tx>
            <c:strRef>
              <c:f>'IV.2.9.Aport. GOB. y Pagos RS'!$B$3</c:f>
              <c:strCache>
                <c:ptCount val="1"/>
                <c:pt idx="0">
                  <c:v>Aporte Gobierno (Presupuestado)</c:v>
                </c:pt>
              </c:strCache>
            </c:strRef>
          </c:tx>
          <c:spPr>
            <a:solidFill>
              <a:srgbClr val="0070C0"/>
            </a:solidFill>
          </c:spPr>
          <c:invertIfNegative val="0"/>
          <c:dLbls>
            <c:spPr>
              <a:noFill/>
              <a:ln>
                <a:noFill/>
              </a:ln>
              <a:effectLst/>
            </c:spPr>
            <c:txPr>
              <a:bodyPr rot="-5400000" vert="horz" wrap="square" lIns="38100" tIns="19050" rIns="38100" bIns="19050" anchor="ctr">
                <a:spAutoFit/>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'IV.2.9.Aport. GOB. y Pagos RS'!$A$4:$A$20</c:f>
              <c:strCache>
                <c:ptCount val="17"/>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Ene.2019</c:v>
                </c:pt>
              </c:strCache>
            </c:strRef>
          </c:cat>
          <c:val>
            <c:numRef>
              <c:f>'IV.2.9.Aport. GOB. y Pagos RS'!$B$4:$B$20</c:f>
              <c:numCache>
                <c:formatCode>#,##0.00_);[Red]\(#,##0.00\)</c:formatCode>
                <c:ptCount val="17"/>
                <c:pt idx="0">
                  <c:v>50000000</c:v>
                </c:pt>
                <c:pt idx="1">
                  <c:v>100013332.31999999</c:v>
                </c:pt>
                <c:pt idx="2">
                  <c:v>604604920.63</c:v>
                </c:pt>
                <c:pt idx="3">
                  <c:v>724509996.65999997</c:v>
                </c:pt>
                <c:pt idx="4">
                  <c:v>1566425499.9599998</c:v>
                </c:pt>
                <c:pt idx="5">
                  <c:v>2203369531</c:v>
                </c:pt>
                <c:pt idx="6">
                  <c:v>3190675855.0100002</c:v>
                </c:pt>
                <c:pt idx="7">
                  <c:v>3736675849.46</c:v>
                </c:pt>
                <c:pt idx="8">
                  <c:v>4134675852</c:v>
                </c:pt>
                <c:pt idx="9">
                  <c:v>4599999999.96</c:v>
                </c:pt>
                <c:pt idx="10">
                  <c:v>5302610000</c:v>
                </c:pt>
                <c:pt idx="11">
                  <c:v>6839999499</c:v>
                </c:pt>
                <c:pt idx="12">
                  <c:v>6922811271.25</c:v>
                </c:pt>
                <c:pt idx="13">
                  <c:v>8498167479</c:v>
                </c:pt>
                <c:pt idx="14">
                  <c:v>8861365332.7000008</c:v>
                </c:pt>
                <c:pt idx="15">
                  <c:v>9303031999.3699989</c:v>
                </c:pt>
                <c:pt idx="16">
                  <c:v>778377666.66999996</c:v>
                </c:pt>
              </c:numCache>
            </c:numRef>
          </c:val>
          <c:extLst>
            <c:ext xmlns:c16="http://schemas.microsoft.com/office/drawing/2014/chart" uri="{C3380CC4-5D6E-409C-BE32-E72D297353CC}">
              <c16:uniqueId val="{00000000-CAF7-4D62-BBC2-48C368195B83}"/>
            </c:ext>
          </c:extLst>
        </c:ser>
        <c:ser>
          <c:idx val="1"/>
          <c:order val="1"/>
          <c:tx>
            <c:strRef>
              <c:f>'IV.2.9.Aport. GOB. y Pagos RS'!$C$3</c:f>
              <c:strCache>
                <c:ptCount val="1"/>
                <c:pt idx="0">
                  <c:v> Pago a SENASA </c:v>
                </c:pt>
              </c:strCache>
            </c:strRef>
          </c:tx>
          <c:spPr>
            <a:solidFill>
              <a:schemeClr val="accent5">
                <a:lumMod val="50000"/>
              </a:schemeClr>
            </a:solidFill>
          </c:spPr>
          <c:invertIfNegative val="0"/>
          <c:dLbls>
            <c:spPr>
              <a:noFill/>
              <a:ln>
                <a:noFill/>
              </a:ln>
              <a:effectLst/>
            </c:spPr>
            <c:txPr>
              <a:bodyPr rot="-5400000" vert="horz" wrap="square" lIns="38100" tIns="19050" rIns="38100" bIns="19050" anchor="ctr">
                <a:spAutoFit/>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'IV.2.9.Aport. GOB. y Pagos RS'!$A$4:$A$20</c:f>
              <c:strCache>
                <c:ptCount val="17"/>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Ene.2019</c:v>
                </c:pt>
              </c:strCache>
            </c:strRef>
          </c:cat>
          <c:val>
            <c:numRef>
              <c:f>'IV.2.9.Aport. GOB. y Pagos RS'!$C$4:$C$20</c:f>
              <c:numCache>
                <c:formatCode>#,##0.00_);[Red]\(#,##0.00\)</c:formatCode>
                <c:ptCount val="17"/>
                <c:pt idx="0">
                  <c:v>50652652.469999999</c:v>
                </c:pt>
                <c:pt idx="1">
                  <c:v>103813912.38</c:v>
                </c:pt>
                <c:pt idx="2">
                  <c:v>203608914.68000001</c:v>
                </c:pt>
                <c:pt idx="3">
                  <c:v>816768960.5</c:v>
                </c:pt>
                <c:pt idx="4">
                  <c:v>1578880050.26</c:v>
                </c:pt>
                <c:pt idx="5">
                  <c:v>2556770326.0999999</c:v>
                </c:pt>
                <c:pt idx="6">
                  <c:v>2723337644.3600001</c:v>
                </c:pt>
                <c:pt idx="7">
                  <c:v>3444380482.9799995</c:v>
                </c:pt>
                <c:pt idx="8">
                  <c:v>4363872025.2399998</c:v>
                </c:pt>
                <c:pt idx="9">
                  <c:v>4742082647.7799997</c:v>
                </c:pt>
                <c:pt idx="10">
                  <c:v>5215203784.9399996</c:v>
                </c:pt>
                <c:pt idx="11">
                  <c:v>7378610518.96</c:v>
                </c:pt>
                <c:pt idx="12">
                  <c:v>6892825210.3000002</c:v>
                </c:pt>
                <c:pt idx="13">
                  <c:v>8178603831.1000004</c:v>
                </c:pt>
                <c:pt idx="14">
                  <c:v>9002153750.7799988</c:v>
                </c:pt>
                <c:pt idx="15">
                  <c:v>9656741344.960001</c:v>
                </c:pt>
                <c:pt idx="16">
                  <c:v>856613569.65999997</c:v>
                </c:pt>
              </c:numCache>
            </c:numRef>
          </c:val>
          <c:extLst>
            <c:ext xmlns:c16="http://schemas.microsoft.com/office/drawing/2014/chart" uri="{C3380CC4-5D6E-409C-BE32-E72D297353CC}">
              <c16:uniqueId val="{00000001-CAF7-4D62-BBC2-48C368195B83}"/>
            </c:ext>
          </c:extLst>
        </c:ser>
        <c:ser>
          <c:idx val="2"/>
          <c:order val="2"/>
          <c:tx>
            <c:strRef>
              <c:f>'IV.2.9.Aport. GOB. y Pagos RS'!$D$3</c:f>
              <c:strCache>
                <c:ptCount val="1"/>
                <c:pt idx="0">
                  <c:v>Saldos</c:v>
                </c:pt>
              </c:strCache>
            </c:strRef>
          </c:tx>
          <c:invertIfNegative val="0"/>
          <c:dLbls>
            <c:spPr>
              <a:noFill/>
              <a:ln>
                <a:noFill/>
              </a:ln>
              <a:effectLst/>
            </c:spPr>
            <c:txPr>
              <a:bodyPr rot="-5400000" vert="horz" wrap="square" lIns="38100" tIns="19050" rIns="38100" bIns="19050" anchor="ctr">
                <a:spAutoFit/>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'IV.2.9.Aport. GOB. y Pagos RS'!$A$4:$A$20</c:f>
              <c:strCache>
                <c:ptCount val="17"/>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Ene.2019</c:v>
                </c:pt>
              </c:strCache>
            </c:strRef>
          </c:cat>
          <c:val>
            <c:numRef>
              <c:f>'IV.2.9.Aport. GOB. y Pagos RS'!$D$4:$D$20</c:f>
              <c:numCache>
                <c:formatCode>#,##0.00_);[Red]\(#,##0.00\)</c:formatCode>
                <c:ptCount val="17"/>
                <c:pt idx="0">
                  <c:v>-652652.46999999881</c:v>
                </c:pt>
                <c:pt idx="1">
                  <c:v>-3800580.0600000024</c:v>
                </c:pt>
                <c:pt idx="2">
                  <c:v>400996005.94999999</c:v>
                </c:pt>
                <c:pt idx="3">
                  <c:v>-92258963.840000033</c:v>
                </c:pt>
                <c:pt idx="4">
                  <c:v>-12454550.300000191</c:v>
                </c:pt>
                <c:pt idx="5">
                  <c:v>-353400795.0999999</c:v>
                </c:pt>
                <c:pt idx="6">
                  <c:v>467338210.6500001</c:v>
                </c:pt>
                <c:pt idx="7">
                  <c:v>292295366.4800005</c:v>
                </c:pt>
                <c:pt idx="8">
                  <c:v>-229196173.23999977</c:v>
                </c:pt>
                <c:pt idx="9">
                  <c:v>-142082647.81999969</c:v>
                </c:pt>
                <c:pt idx="10">
                  <c:v>87406215.06000042</c:v>
                </c:pt>
                <c:pt idx="11">
                  <c:v>-538611019.96000004</c:v>
                </c:pt>
                <c:pt idx="12">
                  <c:v>29986060.949999809</c:v>
                </c:pt>
                <c:pt idx="13">
                  <c:v>319563647.89999962</c:v>
                </c:pt>
                <c:pt idx="14">
                  <c:v>-140788418.07999802</c:v>
                </c:pt>
                <c:pt idx="15">
                  <c:v>-353709345.59000206</c:v>
                </c:pt>
                <c:pt idx="16">
                  <c:v>-78235902.99000001</c:v>
                </c:pt>
              </c:numCache>
            </c:numRef>
          </c:val>
          <c:extLst>
            <c:ext xmlns:c16="http://schemas.microsoft.com/office/drawing/2014/chart" uri="{C3380CC4-5D6E-409C-BE32-E72D297353CC}">
              <c16:uniqueId val="{00000002-CAF7-4D62-BBC2-48C368195B83}"/>
            </c:ext>
          </c:extLst>
        </c:ser>
        <c:dLbls>
          <c:showLegendKey val="0"/>
          <c:showVal val="0"/>
          <c:showCatName val="0"/>
          <c:showSerName val="0"/>
          <c:showPercent val="0"/>
          <c:showBubbleSize val="0"/>
        </c:dLbls>
        <c:gapWidth val="63"/>
        <c:overlap val="-2"/>
        <c:axId val="432550736"/>
        <c:axId val="432551128"/>
      </c:barChart>
      <c:catAx>
        <c:axId val="432550736"/>
        <c:scaling>
          <c:orientation val="minMax"/>
        </c:scaling>
        <c:delete val="0"/>
        <c:axPos val="b"/>
        <c:numFmt formatCode="General" sourceLinked="1"/>
        <c:majorTickMark val="none"/>
        <c:minorTickMark val="none"/>
        <c:tickLblPos val="low"/>
        <c:txPr>
          <a:bodyPr/>
          <a:lstStyle/>
          <a:p>
            <a:pPr>
              <a:defRPr sz="1800"/>
            </a:pPr>
            <a:endParaRPr lang="en-US"/>
          </a:p>
        </c:txPr>
        <c:crossAx val="432551128"/>
        <c:crosses val="autoZero"/>
        <c:auto val="1"/>
        <c:lblAlgn val="ctr"/>
        <c:lblOffset val="100"/>
        <c:noMultiLvlLbl val="0"/>
      </c:catAx>
      <c:valAx>
        <c:axId val="432551128"/>
        <c:scaling>
          <c:orientation val="minMax"/>
        </c:scaling>
        <c:delete val="0"/>
        <c:axPos val="l"/>
        <c:numFmt formatCode="#,##0.00_);[Red]\(#,##0.00\)" sourceLinked="1"/>
        <c:majorTickMark val="none"/>
        <c:minorTickMark val="none"/>
        <c:tickLblPos val="none"/>
        <c:spPr>
          <a:ln w="9525">
            <a:noFill/>
          </a:ln>
        </c:spPr>
        <c:crossAx val="432550736"/>
        <c:crosses val="autoZero"/>
        <c:crossBetween val="midCat"/>
        <c:dispUnits>
          <c:builtInUnit val="millions"/>
          <c:dispUnitsLbl>
            <c:layout>
              <c:manualLayout>
                <c:xMode val="edge"/>
                <c:yMode val="edge"/>
                <c:x val="3.4102336361643616E-3"/>
                <c:y val="0.43641968749756765"/>
              </c:manualLayout>
            </c:layout>
          </c:dispUnitsLbl>
        </c:dispUnits>
      </c:valAx>
      <c:spPr>
        <a:ln>
          <a:noFill/>
        </a:ln>
      </c:spPr>
    </c:plotArea>
    <c:legend>
      <c:legendPos val="b"/>
      <c:layout>
        <c:manualLayout>
          <c:xMode val="edge"/>
          <c:yMode val="edge"/>
          <c:x val="0.28084436750572089"/>
          <c:y val="9.6084224912199825E-2"/>
          <c:w val="0.34905745602514515"/>
          <c:h val="4.3109417535883182E-2"/>
        </c:manualLayout>
      </c:layout>
      <c:overlay val="0"/>
      <c:txPr>
        <a:bodyPr/>
        <a:lstStyle/>
        <a:p>
          <a:pPr>
            <a:defRPr sz="1800"/>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2000" b="1" i="0" u="none" strike="noStrike" kern="1200" baseline="0">
                <a:solidFill>
                  <a:sysClr val="windowText" lastClr="000000"/>
                </a:solidFill>
                <a:latin typeface="+mn-lt"/>
                <a:ea typeface="+mn-ea"/>
                <a:cs typeface="+mn-cs"/>
              </a:defRPr>
            </a:pPr>
            <a:r>
              <a:rPr lang="es-DO" sz="2000" b="1">
                <a:effectLst/>
              </a:rPr>
              <a:t>Seguro Familiar de Salud (SFS) del Régimen Subsidiado (RS)</a:t>
            </a:r>
            <a:endParaRPr lang="es-ES" sz="2000">
              <a:effectLst/>
            </a:endParaRPr>
          </a:p>
          <a:p>
            <a:pPr marL="0" marR="0" indent="0" algn="ctr" defTabSz="914400" rtl="0" eaLnBrk="1" fontAlgn="auto" latinLnBrk="0" hangingPunct="1">
              <a:lnSpc>
                <a:spcPct val="100000"/>
              </a:lnSpc>
              <a:spcBef>
                <a:spcPts val="0"/>
              </a:spcBef>
              <a:spcAft>
                <a:spcPts val="0"/>
              </a:spcAft>
              <a:buClrTx/>
              <a:buSzTx/>
              <a:buFontTx/>
              <a:buNone/>
              <a:tabLst/>
              <a:defRPr sz="2000" b="1" i="0" u="none" strike="noStrike" kern="1200" baseline="0">
                <a:solidFill>
                  <a:sysClr val="windowText" lastClr="000000"/>
                </a:solidFill>
                <a:latin typeface="+mn-lt"/>
                <a:ea typeface="+mn-ea"/>
                <a:cs typeface="+mn-cs"/>
              </a:defRPr>
            </a:pPr>
            <a:r>
              <a:rPr lang="es-DO" sz="2000" b="1">
                <a:effectLst/>
              </a:rPr>
              <a:t>Aportes y Pagos Mensual </a:t>
            </a:r>
          </a:p>
          <a:p>
            <a:pPr marL="0" marR="0" indent="0" algn="ctr" defTabSz="914400" rtl="0" eaLnBrk="1" fontAlgn="auto" latinLnBrk="0" hangingPunct="1">
              <a:lnSpc>
                <a:spcPct val="100000"/>
              </a:lnSpc>
              <a:spcBef>
                <a:spcPts val="0"/>
              </a:spcBef>
              <a:spcAft>
                <a:spcPts val="0"/>
              </a:spcAft>
              <a:buClrTx/>
              <a:buSzTx/>
              <a:buFontTx/>
              <a:buNone/>
              <a:tabLst/>
              <a:defRPr sz="2000" b="1" i="0" u="none" strike="noStrike" kern="1200" baseline="0">
                <a:solidFill>
                  <a:sysClr val="windowText" lastClr="000000"/>
                </a:solidFill>
                <a:latin typeface="+mn-lt"/>
                <a:ea typeface="+mn-ea"/>
                <a:cs typeface="+mn-cs"/>
              </a:defRPr>
            </a:pPr>
            <a:r>
              <a:rPr lang="es-ES" sz="2000" b="1" i="0" baseline="0">
                <a:effectLst/>
              </a:rPr>
              <a:t>Millones (RD$)</a:t>
            </a:r>
            <a:endParaRPr lang="es-ES" sz="2000">
              <a:effectLst/>
            </a:endParaRPr>
          </a:p>
        </c:rich>
      </c:tx>
      <c:layout>
        <c:manualLayout>
          <c:xMode val="edge"/>
          <c:yMode val="edge"/>
          <c:x val="0.33678106705366651"/>
          <c:y val="2.2478560263869945E-2"/>
        </c:manualLayout>
      </c:layout>
      <c:overlay val="0"/>
    </c:title>
    <c:autoTitleDeleted val="0"/>
    <c:view3D>
      <c:rotX val="15"/>
      <c:rotY val="20"/>
      <c:depthPercent val="100"/>
      <c:rAngAx val="1"/>
    </c:view3D>
    <c:floor>
      <c:thickness val="0"/>
      <c:spPr>
        <a:noFill/>
        <a:ln w="9525">
          <a:noFill/>
        </a:ln>
      </c:spPr>
    </c:floor>
    <c:sideWall>
      <c:thickness val="0"/>
    </c:sideWall>
    <c:backWall>
      <c:thickness val="0"/>
    </c:backWall>
    <c:plotArea>
      <c:layout>
        <c:manualLayout>
          <c:layoutTarget val="inner"/>
          <c:xMode val="edge"/>
          <c:yMode val="edge"/>
          <c:x val="4.0729603472146212E-3"/>
          <c:y val="0.24495392220835022"/>
          <c:w val="0.98832334261888444"/>
          <c:h val="0.62927872846110966"/>
        </c:manualLayout>
      </c:layout>
      <c:bar3DChart>
        <c:barDir val="col"/>
        <c:grouping val="clustered"/>
        <c:varyColors val="0"/>
        <c:ser>
          <c:idx val="0"/>
          <c:order val="0"/>
          <c:tx>
            <c:strRef>
              <c:f>'IV.2.10.Saldos RS mensual'!$B$2</c:f>
              <c:strCache>
                <c:ptCount val="1"/>
                <c:pt idx="0">
                  <c:v>Aporte Gobierno</c:v>
                </c:pt>
              </c:strCache>
            </c:strRef>
          </c:tx>
          <c:spPr>
            <a:solidFill>
              <a:srgbClr val="0070C0"/>
            </a:solidFill>
          </c:spPr>
          <c:invertIfNegative val="0"/>
          <c:dLbls>
            <c:spPr>
              <a:noFill/>
              <a:ln>
                <a:noFill/>
              </a:ln>
              <a:effectLst/>
            </c:spPr>
            <c:txPr>
              <a:bodyPr rot="-5400000" vert="horz" wrap="square" lIns="38100" tIns="19050" rIns="38100" bIns="19050" anchor="ctr">
                <a:spAutoFit/>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'IV.2.10.Saldos RS mensual'!$A$3:$A$15</c:f>
              <c:strCache>
                <c:ptCount val="13"/>
                <c:pt idx="0">
                  <c:v>Ene.18</c:v>
                </c:pt>
                <c:pt idx="1">
                  <c:v>Feb.18</c:v>
                </c:pt>
                <c:pt idx="2">
                  <c:v>Mar.18</c:v>
                </c:pt>
                <c:pt idx="3">
                  <c:v>Abr.18</c:v>
                </c:pt>
                <c:pt idx="4">
                  <c:v>May.18</c:v>
                </c:pt>
                <c:pt idx="5">
                  <c:v>Jun.18</c:v>
                </c:pt>
                <c:pt idx="6">
                  <c:v>Jul.18</c:v>
                </c:pt>
                <c:pt idx="7">
                  <c:v>Ago.18</c:v>
                </c:pt>
                <c:pt idx="8">
                  <c:v>Sep.18</c:v>
                </c:pt>
                <c:pt idx="9">
                  <c:v>Oct.18</c:v>
                </c:pt>
                <c:pt idx="10">
                  <c:v>Nov.18</c:v>
                </c:pt>
                <c:pt idx="11">
                  <c:v>Dic.18</c:v>
                </c:pt>
                <c:pt idx="12">
                  <c:v>Ene.19</c:v>
                </c:pt>
              </c:strCache>
            </c:strRef>
          </c:cat>
          <c:val>
            <c:numRef>
              <c:f>'IV.2.10.Saldos RS mensual'!$B$3:$B$15</c:f>
              <c:numCache>
                <c:formatCode>_(* #,##0.00_);_(* \(#,##0.00\);_(* "-"??_);_(@_)</c:formatCode>
                <c:ptCount val="13"/>
                <c:pt idx="0">
                  <c:v>740877666.66999996</c:v>
                </c:pt>
                <c:pt idx="1">
                  <c:v>740877666.66999996</c:v>
                </c:pt>
                <c:pt idx="2">
                  <c:v>740877666.66999996</c:v>
                </c:pt>
                <c:pt idx="3">
                  <c:v>778377666.66999996</c:v>
                </c:pt>
                <c:pt idx="4">
                  <c:v>778377666.66999996</c:v>
                </c:pt>
                <c:pt idx="5">
                  <c:v>778377666.66999996</c:v>
                </c:pt>
                <c:pt idx="6">
                  <c:v>778377666.66999996</c:v>
                </c:pt>
                <c:pt idx="7">
                  <c:v>778377666.66999996</c:v>
                </c:pt>
                <c:pt idx="8">
                  <c:v>778377666.66999996</c:v>
                </c:pt>
                <c:pt idx="9">
                  <c:v>778377666.66999996</c:v>
                </c:pt>
                <c:pt idx="10">
                  <c:v>778377666.66999996</c:v>
                </c:pt>
                <c:pt idx="11">
                  <c:v>778377666.66999996</c:v>
                </c:pt>
                <c:pt idx="12">
                  <c:v>778377666.66999996</c:v>
                </c:pt>
              </c:numCache>
            </c:numRef>
          </c:val>
          <c:extLst>
            <c:ext xmlns:c16="http://schemas.microsoft.com/office/drawing/2014/chart" uri="{C3380CC4-5D6E-409C-BE32-E72D297353CC}">
              <c16:uniqueId val="{00000000-6904-4985-802B-803BE7603B4B}"/>
            </c:ext>
          </c:extLst>
        </c:ser>
        <c:ser>
          <c:idx val="1"/>
          <c:order val="1"/>
          <c:tx>
            <c:strRef>
              <c:f>'IV.2.10.Saldos RS mensual'!$C$2</c:f>
              <c:strCache>
                <c:ptCount val="1"/>
                <c:pt idx="0">
                  <c:v>Pagos a SENASA</c:v>
                </c:pt>
              </c:strCache>
            </c:strRef>
          </c:tx>
          <c:spPr>
            <a:solidFill>
              <a:schemeClr val="accent3">
                <a:lumMod val="75000"/>
              </a:schemeClr>
            </a:solidFill>
          </c:spPr>
          <c:invertIfNegative val="0"/>
          <c:dLbls>
            <c:dLbl>
              <c:idx val="0"/>
              <c:layout>
                <c:manualLayout>
                  <c:x val="0"/>
                  <c:y val="-3.769141003861806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904-4985-802B-803BE7603B4B}"/>
                </c:ext>
              </c:extLst>
            </c:dLbl>
            <c:spPr>
              <a:noFill/>
              <a:ln>
                <a:noFill/>
              </a:ln>
              <a:effectLst/>
            </c:spPr>
            <c:txPr>
              <a:bodyPr rot="-5400000" vert="horz" wrap="square" lIns="38100" tIns="19050" rIns="38100" bIns="19050" anchor="ctr">
                <a:spAutoFit/>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'IV.2.10.Saldos RS mensual'!$A$3:$A$15</c:f>
              <c:strCache>
                <c:ptCount val="13"/>
                <c:pt idx="0">
                  <c:v>Ene.18</c:v>
                </c:pt>
                <c:pt idx="1">
                  <c:v>Feb.18</c:v>
                </c:pt>
                <c:pt idx="2">
                  <c:v>Mar.18</c:v>
                </c:pt>
                <c:pt idx="3">
                  <c:v>Abr.18</c:v>
                </c:pt>
                <c:pt idx="4">
                  <c:v>May.18</c:v>
                </c:pt>
                <c:pt idx="5">
                  <c:v>Jun.18</c:v>
                </c:pt>
                <c:pt idx="6">
                  <c:v>Jul.18</c:v>
                </c:pt>
                <c:pt idx="7">
                  <c:v>Ago.18</c:v>
                </c:pt>
                <c:pt idx="8">
                  <c:v>Sep.18</c:v>
                </c:pt>
                <c:pt idx="9">
                  <c:v>Oct.18</c:v>
                </c:pt>
                <c:pt idx="10">
                  <c:v>Nov.18</c:v>
                </c:pt>
                <c:pt idx="11">
                  <c:v>Dic.18</c:v>
                </c:pt>
                <c:pt idx="12">
                  <c:v>Ene.19</c:v>
                </c:pt>
              </c:strCache>
            </c:strRef>
          </c:cat>
          <c:val>
            <c:numRef>
              <c:f>'IV.2.10.Saldos RS mensual'!$C$3:$C$15</c:f>
              <c:numCache>
                <c:formatCode>_(* #,##0.00_);_(* \(#,##0.00\);_(* "-"??_);_(@_)</c:formatCode>
                <c:ptCount val="13"/>
                <c:pt idx="0">
                  <c:v>788712477.44000006</c:v>
                </c:pt>
                <c:pt idx="1">
                  <c:v>806194473.72000003</c:v>
                </c:pt>
                <c:pt idx="2">
                  <c:v>800818570.86000001</c:v>
                </c:pt>
                <c:pt idx="3">
                  <c:v>806892271.38</c:v>
                </c:pt>
                <c:pt idx="4">
                  <c:v>805964594.75999999</c:v>
                </c:pt>
                <c:pt idx="5">
                  <c:v>808921428.36000001</c:v>
                </c:pt>
                <c:pt idx="6">
                  <c:v>810034847.10000002</c:v>
                </c:pt>
                <c:pt idx="7">
                  <c:v>811687512.24000001</c:v>
                </c:pt>
                <c:pt idx="8">
                  <c:v>811250061.60000002</c:v>
                </c:pt>
                <c:pt idx="9">
                  <c:v>814735036.55999994</c:v>
                </c:pt>
                <c:pt idx="10">
                  <c:v>813152522.94000006</c:v>
                </c:pt>
                <c:pt idx="11">
                  <c:v>778377548</c:v>
                </c:pt>
                <c:pt idx="12">
                  <c:v>856613569.65999997</c:v>
                </c:pt>
              </c:numCache>
            </c:numRef>
          </c:val>
          <c:extLst>
            <c:ext xmlns:c16="http://schemas.microsoft.com/office/drawing/2014/chart" uri="{C3380CC4-5D6E-409C-BE32-E72D297353CC}">
              <c16:uniqueId val="{00000002-6904-4985-802B-803BE7603B4B}"/>
            </c:ext>
          </c:extLst>
        </c:ser>
        <c:ser>
          <c:idx val="2"/>
          <c:order val="2"/>
          <c:tx>
            <c:strRef>
              <c:f>'IV.2.10.Saldos RS mensual'!$D$2</c:f>
              <c:strCache>
                <c:ptCount val="1"/>
                <c:pt idx="0">
                  <c:v>Saldos</c:v>
                </c:pt>
              </c:strCache>
            </c:strRef>
          </c:tx>
          <c:spPr>
            <a:solidFill>
              <a:srgbClr val="FFC000"/>
            </a:solidFill>
          </c:spPr>
          <c:invertIfNegative val="0"/>
          <c:dLbls>
            <c:numFmt formatCode="#,##0.00" sourceLinked="0"/>
            <c:spPr>
              <a:noFill/>
              <a:ln>
                <a:noFill/>
              </a:ln>
              <a:effectLst/>
            </c:spPr>
            <c:txPr>
              <a:bodyPr rot="-5400000" vert="horz" wrap="square" lIns="38100" tIns="19050" rIns="38100" bIns="19050" anchor="ctr">
                <a:spAutoFit/>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'IV.2.10.Saldos RS mensual'!$A$3:$A$15</c:f>
              <c:strCache>
                <c:ptCount val="13"/>
                <c:pt idx="0">
                  <c:v>Ene.18</c:v>
                </c:pt>
                <c:pt idx="1">
                  <c:v>Feb.18</c:v>
                </c:pt>
                <c:pt idx="2">
                  <c:v>Mar.18</c:v>
                </c:pt>
                <c:pt idx="3">
                  <c:v>Abr.18</c:v>
                </c:pt>
                <c:pt idx="4">
                  <c:v>May.18</c:v>
                </c:pt>
                <c:pt idx="5">
                  <c:v>Jun.18</c:v>
                </c:pt>
                <c:pt idx="6">
                  <c:v>Jul.18</c:v>
                </c:pt>
                <c:pt idx="7">
                  <c:v>Ago.18</c:v>
                </c:pt>
                <c:pt idx="8">
                  <c:v>Sep.18</c:v>
                </c:pt>
                <c:pt idx="9">
                  <c:v>Oct.18</c:v>
                </c:pt>
                <c:pt idx="10">
                  <c:v>Nov.18</c:v>
                </c:pt>
                <c:pt idx="11">
                  <c:v>Dic.18</c:v>
                </c:pt>
                <c:pt idx="12">
                  <c:v>Ene.19</c:v>
                </c:pt>
              </c:strCache>
            </c:strRef>
          </c:cat>
          <c:val>
            <c:numRef>
              <c:f>'IV.2.10.Saldos RS mensual'!$D$3:$D$15</c:f>
              <c:numCache>
                <c:formatCode>General</c:formatCode>
                <c:ptCount val="13"/>
                <c:pt idx="0">
                  <c:v>-47834810.7700001</c:v>
                </c:pt>
                <c:pt idx="1">
                  <c:v>-65316807.050000072</c:v>
                </c:pt>
                <c:pt idx="2">
                  <c:v>-59940904.190000057</c:v>
                </c:pt>
                <c:pt idx="3">
                  <c:v>-28514604.710000038</c:v>
                </c:pt>
                <c:pt idx="4">
                  <c:v>-27586928.090000033</c:v>
                </c:pt>
                <c:pt idx="5">
                  <c:v>-30543761.690000057</c:v>
                </c:pt>
                <c:pt idx="6">
                  <c:v>-31657180.430000067</c:v>
                </c:pt>
                <c:pt idx="7">
                  <c:v>-33309845.570000052</c:v>
                </c:pt>
                <c:pt idx="8">
                  <c:v>-32872394.930000067</c:v>
                </c:pt>
                <c:pt idx="9">
                  <c:v>-36357369.889999986</c:v>
                </c:pt>
                <c:pt idx="10">
                  <c:v>-34774856.2700001</c:v>
                </c:pt>
                <c:pt idx="11">
                  <c:v>118.66999995708466</c:v>
                </c:pt>
                <c:pt idx="12">
                  <c:v>-78235902.99000001</c:v>
                </c:pt>
              </c:numCache>
            </c:numRef>
          </c:val>
          <c:extLst>
            <c:ext xmlns:c16="http://schemas.microsoft.com/office/drawing/2014/chart" uri="{C3380CC4-5D6E-409C-BE32-E72D297353CC}">
              <c16:uniqueId val="{00000003-6904-4985-802B-803BE7603B4B}"/>
            </c:ext>
          </c:extLst>
        </c:ser>
        <c:dLbls>
          <c:showLegendKey val="0"/>
          <c:showVal val="0"/>
          <c:showCatName val="0"/>
          <c:showSerName val="0"/>
          <c:showPercent val="0"/>
          <c:showBubbleSize val="0"/>
        </c:dLbls>
        <c:gapWidth val="75"/>
        <c:shape val="cylinder"/>
        <c:axId val="432551520"/>
        <c:axId val="432552304"/>
        <c:axId val="0"/>
      </c:bar3DChart>
      <c:catAx>
        <c:axId val="432551520"/>
        <c:scaling>
          <c:orientation val="minMax"/>
        </c:scaling>
        <c:delete val="0"/>
        <c:axPos val="b"/>
        <c:numFmt formatCode="mmm\-yy" sourceLinked="0"/>
        <c:majorTickMark val="none"/>
        <c:minorTickMark val="none"/>
        <c:tickLblPos val="low"/>
        <c:txPr>
          <a:bodyPr/>
          <a:lstStyle/>
          <a:p>
            <a:pPr>
              <a:defRPr lang="en-US" sz="1600"/>
            </a:pPr>
            <a:endParaRPr lang="en-US"/>
          </a:p>
        </c:txPr>
        <c:crossAx val="432552304"/>
        <c:crosses val="autoZero"/>
        <c:auto val="1"/>
        <c:lblAlgn val="ctr"/>
        <c:lblOffset val="100"/>
        <c:noMultiLvlLbl val="1"/>
      </c:catAx>
      <c:valAx>
        <c:axId val="432552304"/>
        <c:scaling>
          <c:orientation val="minMax"/>
        </c:scaling>
        <c:delete val="0"/>
        <c:axPos val="l"/>
        <c:numFmt formatCode="_(* #,##0.00_);_(* \(#,##0.00\);_(* &quot;-&quot;??_);_(@_)" sourceLinked="1"/>
        <c:majorTickMark val="none"/>
        <c:minorTickMark val="none"/>
        <c:tickLblPos val="none"/>
        <c:spPr>
          <a:ln w="9525">
            <a:noFill/>
          </a:ln>
        </c:spPr>
        <c:txPr>
          <a:bodyPr/>
          <a:lstStyle/>
          <a:p>
            <a:pPr>
              <a:defRPr lang="en-US"/>
            </a:pPr>
            <a:endParaRPr lang="en-US"/>
          </a:p>
        </c:txPr>
        <c:crossAx val="432551520"/>
        <c:crosses val="autoZero"/>
        <c:crossBetween val="between"/>
        <c:dispUnits>
          <c:builtInUnit val="millions"/>
        </c:dispUnits>
      </c:valAx>
      <c:spPr>
        <a:noFill/>
        <a:ln w="25400">
          <a:noFill/>
        </a:ln>
      </c:spPr>
    </c:plotArea>
    <c:legend>
      <c:legendPos val="b"/>
      <c:layout>
        <c:manualLayout>
          <c:xMode val="edge"/>
          <c:yMode val="edge"/>
          <c:x val="0.29716523740305606"/>
          <c:y val="0.13472118183455845"/>
          <c:w val="0.35389992379984758"/>
          <c:h val="4.9493817080081687E-2"/>
        </c:manualLayout>
      </c:layout>
      <c:overlay val="0"/>
      <c:txPr>
        <a:bodyPr/>
        <a:lstStyle/>
        <a:p>
          <a:pPr>
            <a:defRPr lang="en-US" sz="1800"/>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userShapes r:id="rId1"/>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cap="all" spc="50" baseline="0">
                <a:solidFill>
                  <a:sysClr val="windowText" lastClr="000000"/>
                </a:solidFill>
                <a:latin typeface="+mn-lt"/>
                <a:ea typeface="+mn-ea"/>
                <a:cs typeface="+mn-cs"/>
              </a:defRPr>
            </a:pPr>
            <a:r>
              <a:rPr lang="es-DO" sz="1400" b="1">
                <a:effectLst/>
              </a:rPr>
              <a:t>Régimen Especial Transitorio para la Salud de Pensionados Ley 1896 - 379</a:t>
            </a:r>
            <a:endParaRPr lang="es-ES" sz="1400">
              <a:effectLst/>
            </a:endParaRPr>
          </a:p>
          <a:p>
            <a:pPr>
              <a:defRPr>
                <a:solidFill>
                  <a:sysClr val="windowText" lastClr="000000"/>
                </a:solidFill>
              </a:defRPr>
            </a:pPr>
            <a:r>
              <a:rPr lang="es-DO" sz="1400" b="1">
                <a:effectLst/>
              </a:rPr>
              <a:t>Pagos Anuales del  SFSP </a:t>
            </a:r>
            <a:endParaRPr lang="en-US" sz="1400">
              <a:solidFill>
                <a:sysClr val="windowText" lastClr="000000"/>
              </a:solidFill>
            </a:endParaRPr>
          </a:p>
        </c:rich>
      </c:tx>
      <c:layout>
        <c:manualLayout>
          <c:xMode val="edge"/>
          <c:yMode val="edge"/>
          <c:x val="0.16953151164540992"/>
          <c:y val="2.8666943535848265E-2"/>
        </c:manualLayout>
      </c:layout>
      <c:overlay val="0"/>
      <c:spPr>
        <a:noFill/>
        <a:ln>
          <a:noFill/>
        </a:ln>
        <a:effectLst/>
      </c:spPr>
      <c:txPr>
        <a:bodyPr rot="0" spcFirstLastPara="1" vertOverflow="ellipsis" vert="horz" wrap="square" anchor="ctr" anchorCtr="1"/>
        <a:lstStyle/>
        <a:p>
          <a:pPr>
            <a:defRPr sz="1800" b="1" i="0" u="none" strike="noStrike" kern="1200" cap="all" spc="5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9.8805727189880663E-2"/>
          <c:y val="0.13536074795866182"/>
          <c:w val="0.80647695250357521"/>
          <c:h val="0.74661445051192199"/>
        </c:manualLayout>
      </c:layout>
      <c:barChart>
        <c:barDir val="bar"/>
        <c:grouping val="clustered"/>
        <c:varyColors val="0"/>
        <c:ser>
          <c:idx val="0"/>
          <c:order val="0"/>
          <c:tx>
            <c:strRef>
              <c:f>'IV.2.11 Pagos.SFS Pens.'!$B$6</c:f>
              <c:strCache>
                <c:ptCount val="1"/>
                <c:pt idx="0">
                  <c:v>Pagos SFSP</c:v>
                </c:pt>
              </c:strCache>
            </c:strRef>
          </c:tx>
          <c:spPr>
            <a:gradFill flip="none" rotWithShape="1">
              <a:gsLst>
                <a:gs pos="0">
                  <a:schemeClr val="accent1"/>
                </a:gs>
                <a:gs pos="75000">
                  <a:schemeClr val="accent1">
                    <a:lumMod val="60000"/>
                    <a:lumOff val="40000"/>
                  </a:schemeClr>
                </a:gs>
                <a:gs pos="51000">
                  <a:schemeClr val="accent1">
                    <a:alpha val="75000"/>
                  </a:schemeClr>
                </a:gs>
                <a:gs pos="100000">
                  <a:schemeClr val="accent1">
                    <a:lumMod val="20000"/>
                    <a:lumOff val="80000"/>
                    <a:alpha val="15000"/>
                  </a:schemeClr>
                </a:gs>
              </a:gsLst>
              <a:lin ang="10800000" scaled="1"/>
              <a:tileRect/>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'IV.2.11 Pagos.SFS Pens.'!$A$7:$A$16</c:f>
              <c:strCache>
                <c:ptCount val="10"/>
                <c:pt idx="0">
                  <c:v>Jul. 2010</c:v>
                </c:pt>
                <c:pt idx="1">
                  <c:v>2011</c:v>
                </c:pt>
                <c:pt idx="2">
                  <c:v>2012</c:v>
                </c:pt>
                <c:pt idx="3">
                  <c:v>2013</c:v>
                </c:pt>
                <c:pt idx="4">
                  <c:v>2014</c:v>
                </c:pt>
                <c:pt idx="5">
                  <c:v>2015</c:v>
                </c:pt>
                <c:pt idx="6">
                  <c:v>2016</c:v>
                </c:pt>
                <c:pt idx="7">
                  <c:v>2017</c:v>
                </c:pt>
                <c:pt idx="8">
                  <c:v>2018</c:v>
                </c:pt>
                <c:pt idx="9">
                  <c:v>Ene.19</c:v>
                </c:pt>
              </c:strCache>
            </c:strRef>
          </c:cat>
          <c:val>
            <c:numRef>
              <c:f>'IV.2.11 Pagos.SFS Pens.'!$B$7:$B$16</c:f>
              <c:numCache>
                <c:formatCode>#,##0.00</c:formatCode>
                <c:ptCount val="10"/>
                <c:pt idx="0">
                  <c:v>115952658.19999999</c:v>
                </c:pt>
                <c:pt idx="1">
                  <c:v>291946073.39999998</c:v>
                </c:pt>
                <c:pt idx="2">
                  <c:v>331635794.92000002</c:v>
                </c:pt>
                <c:pt idx="3">
                  <c:v>333800248.55999994</c:v>
                </c:pt>
                <c:pt idx="4">
                  <c:v>329249337.19999999</c:v>
                </c:pt>
                <c:pt idx="5">
                  <c:v>335652778.95999998</c:v>
                </c:pt>
                <c:pt idx="6">
                  <c:v>328531909.15999991</c:v>
                </c:pt>
                <c:pt idx="7">
                  <c:v>558973905.84000003</c:v>
                </c:pt>
                <c:pt idx="8">
                  <c:v>758411882.95999992</c:v>
                </c:pt>
                <c:pt idx="9">
                  <c:v>64337622.079999998</c:v>
                </c:pt>
              </c:numCache>
            </c:numRef>
          </c:val>
          <c:extLst>
            <c:ext xmlns:c16="http://schemas.microsoft.com/office/drawing/2014/chart" uri="{C3380CC4-5D6E-409C-BE32-E72D297353CC}">
              <c16:uniqueId val="{00000000-20A7-4384-A749-BA678B74CF46}"/>
            </c:ext>
          </c:extLst>
        </c:ser>
        <c:dLbls>
          <c:showLegendKey val="0"/>
          <c:showVal val="0"/>
          <c:showCatName val="0"/>
          <c:showSerName val="0"/>
          <c:showPercent val="0"/>
          <c:showBubbleSize val="0"/>
        </c:dLbls>
        <c:gapWidth val="20"/>
        <c:overlap val="-100"/>
        <c:axId val="432553088"/>
        <c:axId val="432553480"/>
      </c:barChart>
      <c:catAx>
        <c:axId val="432553088"/>
        <c:scaling>
          <c:orientation val="minMax"/>
        </c:scaling>
        <c:delete val="0"/>
        <c:axPos val="l"/>
        <c:numFmt formatCode="General" sourceLinked="1"/>
        <c:majorTickMark val="none"/>
        <c:minorTickMark val="none"/>
        <c:tickLblPos val="nextTo"/>
        <c:spPr>
          <a:noFill/>
          <a:ln w="19050" cap="flat" cmpd="sng" algn="ctr">
            <a:solidFill>
              <a:schemeClr val="tx1">
                <a:lumMod val="15000"/>
                <a:lumOff val="85000"/>
              </a:schemeClr>
            </a:solidFill>
            <a:round/>
            <a:headEnd type="none" w="sm" len="sm"/>
            <a:tailEnd type="none" w="sm" len="sm"/>
          </a:ln>
          <a:effectLst/>
        </c:spPr>
        <c:txPr>
          <a:bodyPr rot="-2700000" spcFirstLastPara="1" vertOverflow="ellipsis" wrap="square" anchor="ctr" anchorCtr="1"/>
          <a:lstStyle/>
          <a:p>
            <a:pPr>
              <a:defRPr sz="1200" b="0" i="0" u="none" strike="noStrike" kern="1200" baseline="0">
                <a:solidFill>
                  <a:sysClr val="windowText" lastClr="000000"/>
                </a:solidFill>
                <a:latin typeface="+mn-lt"/>
                <a:ea typeface="+mn-ea"/>
                <a:cs typeface="+mn-cs"/>
              </a:defRPr>
            </a:pPr>
            <a:endParaRPr lang="en-US"/>
          </a:p>
        </c:txPr>
        <c:crossAx val="432553480"/>
        <c:crosses val="autoZero"/>
        <c:auto val="1"/>
        <c:lblAlgn val="ctr"/>
        <c:lblOffset val="100"/>
        <c:noMultiLvlLbl val="0"/>
      </c:catAx>
      <c:valAx>
        <c:axId val="432553480"/>
        <c:scaling>
          <c:orientation val="minMax"/>
        </c:scaling>
        <c:delete val="0"/>
        <c:axPos val="b"/>
        <c:numFmt formatCode="#,##0.00" sourceLinked="1"/>
        <c:majorTickMark val="none"/>
        <c:minorTickMark val="none"/>
        <c:tickLblPos val="nextTo"/>
        <c:spPr>
          <a:noFill/>
          <a:ln>
            <a:noFill/>
          </a:ln>
          <a:effectLst/>
        </c:spPr>
        <c:txPr>
          <a:bodyPr rot="-2700000" spcFirstLastPara="1" vertOverflow="ellipsis"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43255308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400" b="0" i="0" u="none" strike="noStrike" kern="1200" spc="0" baseline="0">
                <a:solidFill>
                  <a:schemeClr val="tx1">
                    <a:lumMod val="65000"/>
                    <a:lumOff val="35000"/>
                  </a:schemeClr>
                </a:solidFill>
                <a:latin typeface="+mn-lt"/>
                <a:ea typeface="+mn-ea"/>
                <a:cs typeface="+mn-cs"/>
              </a:defRPr>
            </a:pPr>
            <a:r>
              <a:rPr lang="en-US" sz="2400" b="1" i="0" baseline="0">
                <a:effectLst/>
              </a:rPr>
              <a:t>Pagos Mensuales del SFSP por ARS</a:t>
            </a:r>
            <a:endParaRPr lang="es-ES" sz="2400">
              <a:effectLst/>
            </a:endParaRPr>
          </a:p>
        </c:rich>
      </c:tx>
      <c:layout>
        <c:manualLayout>
          <c:xMode val="edge"/>
          <c:yMode val="edge"/>
          <c:x val="0.36527994275770015"/>
          <c:y val="3.1519700433237319E-2"/>
        </c:manualLayout>
      </c:layout>
      <c:overlay val="0"/>
      <c:spPr>
        <a:noFill/>
        <a:ln>
          <a:noFill/>
        </a:ln>
        <a:effectLst/>
      </c:spPr>
      <c:txPr>
        <a:bodyPr rot="0" spcFirstLastPara="1" vertOverflow="ellipsis" vert="horz" wrap="square" anchor="ctr" anchorCtr="1"/>
        <a:lstStyle/>
        <a:p>
          <a:pPr>
            <a:defRPr sz="2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7506223753616493E-2"/>
          <c:y val="0.18051012553141235"/>
          <c:w val="0.91402285337914924"/>
          <c:h val="0.70363360375103734"/>
        </c:manualLayout>
      </c:layout>
      <c:barChart>
        <c:barDir val="col"/>
        <c:grouping val="clustered"/>
        <c:varyColors val="0"/>
        <c:ser>
          <c:idx val="0"/>
          <c:order val="0"/>
          <c:tx>
            <c:strRef>
              <c:f>'IV.2.12.Pagos.SFS Pens.Mens.'!$B$7</c:f>
              <c:strCache>
                <c:ptCount val="1"/>
                <c:pt idx="0">
                  <c:v>Salud Segura</c:v>
                </c:pt>
              </c:strCache>
            </c:strRef>
          </c:tx>
          <c:spPr>
            <a:solidFill>
              <a:schemeClr val="accent1"/>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'IV.2.12.Pagos.SFS Pens.Mens.'!$A$8:$A$20</c:f>
              <c:strCache>
                <c:ptCount val="13"/>
                <c:pt idx="0">
                  <c:v>Ene.18</c:v>
                </c:pt>
                <c:pt idx="1">
                  <c:v>Feb.18</c:v>
                </c:pt>
                <c:pt idx="2">
                  <c:v>Mar.18</c:v>
                </c:pt>
                <c:pt idx="3">
                  <c:v>Abr.18</c:v>
                </c:pt>
                <c:pt idx="4">
                  <c:v>May.18</c:v>
                </c:pt>
                <c:pt idx="5">
                  <c:v>Jun.18</c:v>
                </c:pt>
                <c:pt idx="6">
                  <c:v>Jul.18</c:v>
                </c:pt>
                <c:pt idx="7">
                  <c:v>Ago.18</c:v>
                </c:pt>
                <c:pt idx="8">
                  <c:v>Sep.18</c:v>
                </c:pt>
                <c:pt idx="9">
                  <c:v>Oct.18</c:v>
                </c:pt>
                <c:pt idx="10">
                  <c:v>Nov.18</c:v>
                </c:pt>
                <c:pt idx="11">
                  <c:v>Dic.18</c:v>
                </c:pt>
                <c:pt idx="12">
                  <c:v>Ene.19</c:v>
                </c:pt>
              </c:strCache>
            </c:strRef>
          </c:cat>
          <c:val>
            <c:numRef>
              <c:f>'IV.2.12.Pagos.SFS Pens.Mens.'!$B$8:$B$20</c:f>
              <c:numCache>
                <c:formatCode>#,##0.00</c:formatCode>
                <c:ptCount val="13"/>
                <c:pt idx="0">
                  <c:v>8936251.2799999993</c:v>
                </c:pt>
                <c:pt idx="1">
                  <c:v>8895126.9199999999</c:v>
                </c:pt>
                <c:pt idx="2">
                  <c:v>8753716.8399999999</c:v>
                </c:pt>
                <c:pt idx="3">
                  <c:v>8723414.6799999997</c:v>
                </c:pt>
                <c:pt idx="4">
                  <c:v>8657760</c:v>
                </c:pt>
                <c:pt idx="5">
                  <c:v>8649102.2400000002</c:v>
                </c:pt>
                <c:pt idx="6">
                  <c:v>8567575</c:v>
                </c:pt>
                <c:pt idx="7">
                  <c:v>8539437.2799999993</c:v>
                </c:pt>
                <c:pt idx="8">
                  <c:v>8503363.2799999993</c:v>
                </c:pt>
                <c:pt idx="9">
                  <c:v>8414621.2400000002</c:v>
                </c:pt>
                <c:pt idx="10">
                  <c:v>8361953.2000000002</c:v>
                </c:pt>
                <c:pt idx="11">
                  <c:v>8328765.1200000001</c:v>
                </c:pt>
                <c:pt idx="12">
                  <c:v>8328765.1200000001</c:v>
                </c:pt>
              </c:numCache>
            </c:numRef>
          </c:val>
          <c:extLst>
            <c:ext xmlns:c16="http://schemas.microsoft.com/office/drawing/2014/chart" uri="{C3380CC4-5D6E-409C-BE32-E72D297353CC}">
              <c16:uniqueId val="{00000000-7920-447F-8289-99CAD07A8D5D}"/>
            </c:ext>
          </c:extLst>
        </c:ser>
        <c:ser>
          <c:idx val="1"/>
          <c:order val="1"/>
          <c:tx>
            <c:strRef>
              <c:f>'IV.2.12.Pagos.SFS Pens.Mens.'!$C$7</c:f>
              <c:strCache>
                <c:ptCount val="1"/>
                <c:pt idx="0">
                  <c:v>SEMMA</c:v>
                </c:pt>
              </c:strCache>
            </c:strRef>
          </c:tx>
          <c:spPr>
            <a:solidFill>
              <a:schemeClr val="accent2"/>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'IV.2.12.Pagos.SFS Pens.Mens.'!$A$8:$A$20</c:f>
              <c:strCache>
                <c:ptCount val="13"/>
                <c:pt idx="0">
                  <c:v>Ene.18</c:v>
                </c:pt>
                <c:pt idx="1">
                  <c:v>Feb.18</c:v>
                </c:pt>
                <c:pt idx="2">
                  <c:v>Mar.18</c:v>
                </c:pt>
                <c:pt idx="3">
                  <c:v>Abr.18</c:v>
                </c:pt>
                <c:pt idx="4">
                  <c:v>May.18</c:v>
                </c:pt>
                <c:pt idx="5">
                  <c:v>Jun.18</c:v>
                </c:pt>
                <c:pt idx="6">
                  <c:v>Jul.18</c:v>
                </c:pt>
                <c:pt idx="7">
                  <c:v>Ago.18</c:v>
                </c:pt>
                <c:pt idx="8">
                  <c:v>Sep.18</c:v>
                </c:pt>
                <c:pt idx="9">
                  <c:v>Oct.18</c:v>
                </c:pt>
                <c:pt idx="10">
                  <c:v>Nov.18</c:v>
                </c:pt>
                <c:pt idx="11">
                  <c:v>Dic.18</c:v>
                </c:pt>
                <c:pt idx="12">
                  <c:v>Ene.19</c:v>
                </c:pt>
              </c:strCache>
            </c:strRef>
          </c:cat>
          <c:val>
            <c:numRef>
              <c:f>'IV.2.12.Pagos.SFS Pens.Mens.'!$C$8:$C$20</c:f>
              <c:numCache>
                <c:formatCode>#,##0.00</c:formatCode>
                <c:ptCount val="13"/>
                <c:pt idx="0">
                  <c:v>3496292.08</c:v>
                </c:pt>
                <c:pt idx="1">
                  <c:v>3482583.96</c:v>
                </c:pt>
                <c:pt idx="2">
                  <c:v>3465268.44</c:v>
                </c:pt>
                <c:pt idx="3">
                  <c:v>3497013.56</c:v>
                </c:pt>
                <c:pt idx="4">
                  <c:v>19707357.920000002</c:v>
                </c:pt>
                <c:pt idx="5">
                  <c:v>6186406.0800000001</c:v>
                </c:pt>
                <c:pt idx="6">
                  <c:v>6210751.9199999999</c:v>
                </c:pt>
                <c:pt idx="7">
                  <c:v>6200501.04</c:v>
                </c:pt>
                <c:pt idx="8">
                  <c:v>6182562</c:v>
                </c:pt>
                <c:pt idx="9">
                  <c:v>6206907.8399999999</c:v>
                </c:pt>
                <c:pt idx="10">
                  <c:v>6224846.8799999999</c:v>
                </c:pt>
                <c:pt idx="11">
                  <c:v>6223565.5199999996</c:v>
                </c:pt>
                <c:pt idx="12">
                  <c:v>6223565.5199999996</c:v>
                </c:pt>
              </c:numCache>
            </c:numRef>
          </c:val>
          <c:extLst>
            <c:ext xmlns:c16="http://schemas.microsoft.com/office/drawing/2014/chart" uri="{C3380CC4-5D6E-409C-BE32-E72D297353CC}">
              <c16:uniqueId val="{00000001-7920-447F-8289-99CAD07A8D5D}"/>
            </c:ext>
          </c:extLst>
        </c:ser>
        <c:ser>
          <c:idx val="2"/>
          <c:order val="2"/>
          <c:tx>
            <c:strRef>
              <c:f>'IV.2.12.Pagos.SFS Pens.Mens.'!$D$7</c:f>
              <c:strCache>
                <c:ptCount val="1"/>
                <c:pt idx="0">
                  <c:v>SENASA                   </c:v>
                </c:pt>
              </c:strCache>
            </c:strRef>
          </c:tx>
          <c:spPr>
            <a:solidFill>
              <a:schemeClr val="accent3"/>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'IV.2.12.Pagos.SFS Pens.Mens.'!$A$8:$A$20</c:f>
              <c:strCache>
                <c:ptCount val="13"/>
                <c:pt idx="0">
                  <c:v>Ene.18</c:v>
                </c:pt>
                <c:pt idx="1">
                  <c:v>Feb.18</c:v>
                </c:pt>
                <c:pt idx="2">
                  <c:v>Mar.18</c:v>
                </c:pt>
                <c:pt idx="3">
                  <c:v>Abr.18</c:v>
                </c:pt>
                <c:pt idx="4">
                  <c:v>May.18</c:v>
                </c:pt>
                <c:pt idx="5">
                  <c:v>Jun.18</c:v>
                </c:pt>
                <c:pt idx="6">
                  <c:v>Jul.18</c:v>
                </c:pt>
                <c:pt idx="7">
                  <c:v>Ago.18</c:v>
                </c:pt>
                <c:pt idx="8">
                  <c:v>Sep.18</c:v>
                </c:pt>
                <c:pt idx="9">
                  <c:v>Oct.18</c:v>
                </c:pt>
                <c:pt idx="10">
                  <c:v>Nov.18</c:v>
                </c:pt>
                <c:pt idx="11">
                  <c:v>Dic.18</c:v>
                </c:pt>
                <c:pt idx="12">
                  <c:v>Ene.19</c:v>
                </c:pt>
              </c:strCache>
            </c:strRef>
          </c:cat>
          <c:val>
            <c:numRef>
              <c:f>'IV.2.12.Pagos.SFS Pens.Mens.'!$D$8:$D$20</c:f>
              <c:numCache>
                <c:formatCode>#,##0.00</c:formatCode>
                <c:ptCount val="13"/>
                <c:pt idx="0">
                  <c:v>11793637.439999999</c:v>
                </c:pt>
                <c:pt idx="1">
                  <c:v>11735976.24</c:v>
                </c:pt>
                <c:pt idx="2">
                  <c:v>11648843.76</c:v>
                </c:pt>
                <c:pt idx="3">
                  <c:v>11637311.52</c:v>
                </c:pt>
                <c:pt idx="4">
                  <c:v>11582213.039999999</c:v>
                </c:pt>
                <c:pt idx="5">
                  <c:v>11588619.84</c:v>
                </c:pt>
                <c:pt idx="6">
                  <c:v>11539928.16</c:v>
                </c:pt>
                <c:pt idx="7">
                  <c:v>11491236.48</c:v>
                </c:pt>
                <c:pt idx="8">
                  <c:v>11482266.960000001</c:v>
                </c:pt>
                <c:pt idx="9">
                  <c:v>11420761.68</c:v>
                </c:pt>
                <c:pt idx="10">
                  <c:v>11397697.199999999</c:v>
                </c:pt>
                <c:pt idx="11">
                  <c:v>11387446.32</c:v>
                </c:pt>
                <c:pt idx="12">
                  <c:v>11387446.32</c:v>
                </c:pt>
              </c:numCache>
            </c:numRef>
          </c:val>
          <c:extLst>
            <c:ext xmlns:c16="http://schemas.microsoft.com/office/drawing/2014/chart" uri="{C3380CC4-5D6E-409C-BE32-E72D297353CC}">
              <c16:uniqueId val="{00000002-7920-447F-8289-99CAD07A8D5D}"/>
            </c:ext>
          </c:extLst>
        </c:ser>
        <c:ser>
          <c:idx val="3"/>
          <c:order val="3"/>
          <c:tx>
            <c:strRef>
              <c:f>'IV.2.12.Pagos.SFS Pens.Mens.'!$F$7</c:f>
              <c:strCache>
                <c:ptCount val="1"/>
                <c:pt idx="0">
                  <c:v> Policia Nacional (PN)</c:v>
                </c:pt>
              </c:strCache>
            </c:strRef>
          </c:tx>
          <c:spPr>
            <a:solidFill>
              <a:schemeClr val="accent4"/>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'IV.2.12.Pagos.SFS Pens.Mens.'!$A$8:$A$20</c:f>
              <c:strCache>
                <c:ptCount val="13"/>
                <c:pt idx="0">
                  <c:v>Ene.18</c:v>
                </c:pt>
                <c:pt idx="1">
                  <c:v>Feb.18</c:v>
                </c:pt>
                <c:pt idx="2">
                  <c:v>Mar.18</c:v>
                </c:pt>
                <c:pt idx="3">
                  <c:v>Abr.18</c:v>
                </c:pt>
                <c:pt idx="4">
                  <c:v>May.18</c:v>
                </c:pt>
                <c:pt idx="5">
                  <c:v>Jun.18</c:v>
                </c:pt>
                <c:pt idx="6">
                  <c:v>Jul.18</c:v>
                </c:pt>
                <c:pt idx="7">
                  <c:v>Ago.18</c:v>
                </c:pt>
                <c:pt idx="8">
                  <c:v>Sep.18</c:v>
                </c:pt>
                <c:pt idx="9">
                  <c:v>Oct.18</c:v>
                </c:pt>
                <c:pt idx="10">
                  <c:v>Nov.18</c:v>
                </c:pt>
                <c:pt idx="11">
                  <c:v>Dic.18</c:v>
                </c:pt>
                <c:pt idx="12">
                  <c:v>Ene.19</c:v>
                </c:pt>
              </c:strCache>
            </c:strRef>
          </c:cat>
          <c:val>
            <c:numRef>
              <c:f>'IV.2.12.Pagos.SFS Pens.Mens.'!$F$8:$F$20</c:f>
              <c:numCache>
                <c:formatCode>_(* #,##0.00_);_(* \(#,##0.00\);_(* "-"??_);_(@_)</c:formatCode>
                <c:ptCount val="13"/>
                <c:pt idx="0">
                  <c:v>15335600</c:v>
                </c:pt>
                <c:pt idx="1">
                  <c:v>15428700</c:v>
                </c:pt>
                <c:pt idx="2">
                  <c:v>15348900</c:v>
                </c:pt>
                <c:pt idx="3">
                  <c:v>15402800</c:v>
                </c:pt>
                <c:pt idx="4">
                  <c:v>15605100</c:v>
                </c:pt>
                <c:pt idx="5">
                  <c:v>15642200</c:v>
                </c:pt>
                <c:pt idx="6">
                  <c:v>15688400</c:v>
                </c:pt>
                <c:pt idx="7">
                  <c:v>0</c:v>
                </c:pt>
                <c:pt idx="8">
                  <c:v>15712900</c:v>
                </c:pt>
                <c:pt idx="9">
                  <c:v>15915900</c:v>
                </c:pt>
                <c:pt idx="10">
                  <c:v>15953700</c:v>
                </c:pt>
                <c:pt idx="11">
                  <c:v>16039100</c:v>
                </c:pt>
                <c:pt idx="12">
                  <c:v>16039100</c:v>
                </c:pt>
              </c:numCache>
            </c:numRef>
          </c:val>
          <c:extLst>
            <c:ext xmlns:c16="http://schemas.microsoft.com/office/drawing/2014/chart" uri="{C3380CC4-5D6E-409C-BE32-E72D297353CC}">
              <c16:uniqueId val="{00000003-7920-447F-8289-99CAD07A8D5D}"/>
            </c:ext>
          </c:extLst>
        </c:ser>
        <c:ser>
          <c:idx val="4"/>
          <c:order val="4"/>
          <c:tx>
            <c:strRef>
              <c:f>'IV.2.12.Pagos.SFS Pens.Mens.'!$G$7</c:f>
              <c:strCache>
                <c:ptCount val="1"/>
                <c:pt idx="0">
                  <c:v> Sector Salud (SS)</c:v>
                </c:pt>
              </c:strCache>
            </c:strRef>
          </c:tx>
          <c:spPr>
            <a:solidFill>
              <a:schemeClr val="accent5"/>
            </a:solidFill>
            <a:ln>
              <a:noFill/>
            </a:ln>
            <a:effectLst/>
          </c:spPr>
          <c:invertIfNegative val="0"/>
          <c:cat>
            <c:strRef>
              <c:f>'IV.2.12.Pagos.SFS Pens.Mens.'!$A$8:$A$20</c:f>
              <c:strCache>
                <c:ptCount val="13"/>
                <c:pt idx="0">
                  <c:v>Ene.18</c:v>
                </c:pt>
                <c:pt idx="1">
                  <c:v>Feb.18</c:v>
                </c:pt>
                <c:pt idx="2">
                  <c:v>Mar.18</c:v>
                </c:pt>
                <c:pt idx="3">
                  <c:v>Abr.18</c:v>
                </c:pt>
                <c:pt idx="4">
                  <c:v>May.18</c:v>
                </c:pt>
                <c:pt idx="5">
                  <c:v>Jun.18</c:v>
                </c:pt>
                <c:pt idx="6">
                  <c:v>Jul.18</c:v>
                </c:pt>
                <c:pt idx="7">
                  <c:v>Ago.18</c:v>
                </c:pt>
                <c:pt idx="8">
                  <c:v>Sep.18</c:v>
                </c:pt>
                <c:pt idx="9">
                  <c:v>Oct.18</c:v>
                </c:pt>
                <c:pt idx="10">
                  <c:v>Nov.18</c:v>
                </c:pt>
                <c:pt idx="11">
                  <c:v>Dic.18</c:v>
                </c:pt>
                <c:pt idx="12">
                  <c:v>Ene.19</c:v>
                </c:pt>
              </c:strCache>
            </c:strRef>
          </c:cat>
          <c:val>
            <c:numRef>
              <c:f>'IV.2.12.Pagos.SFS Pens.Mens.'!$G$8:$G$20</c:f>
              <c:numCache>
                <c:formatCode>_(* #,##0.00_);_(* \(#,##0.00\);_(* "-"??_);_(@_)</c:formatCode>
                <c:ptCount val="13"/>
                <c:pt idx="0">
                  <c:v>5641200</c:v>
                </c:pt>
                <c:pt idx="1">
                  <c:v>5706000</c:v>
                </c:pt>
                <c:pt idx="2">
                  <c:v>5803200</c:v>
                </c:pt>
                <c:pt idx="3">
                  <c:v>5967600</c:v>
                </c:pt>
                <c:pt idx="4">
                  <c:v>6080400</c:v>
                </c:pt>
                <c:pt idx="5">
                  <c:v>6128400</c:v>
                </c:pt>
                <c:pt idx="6">
                  <c:v>6156000</c:v>
                </c:pt>
                <c:pt idx="7">
                  <c:v>6170400</c:v>
                </c:pt>
                <c:pt idx="8">
                  <c:v>6206400</c:v>
                </c:pt>
                <c:pt idx="9">
                  <c:v>6222000</c:v>
                </c:pt>
                <c:pt idx="10">
                  <c:v>6265200</c:v>
                </c:pt>
                <c:pt idx="11">
                  <c:v>6278400</c:v>
                </c:pt>
                <c:pt idx="12">
                  <c:v>6278400</c:v>
                </c:pt>
              </c:numCache>
            </c:numRef>
          </c:val>
          <c:extLst>
            <c:ext xmlns:c16="http://schemas.microsoft.com/office/drawing/2014/chart" uri="{C3380CC4-5D6E-409C-BE32-E72D297353CC}">
              <c16:uniqueId val="{00000004-7920-447F-8289-99CAD07A8D5D}"/>
            </c:ext>
          </c:extLst>
        </c:ser>
        <c:ser>
          <c:idx val="5"/>
          <c:order val="5"/>
          <c:tx>
            <c:strRef>
              <c:f>'IV.2.12.Pagos.SFS Pens.Mens.'!$H$7</c:f>
              <c:strCache>
                <c:ptCount val="1"/>
                <c:pt idx="0">
                  <c:v>Fuerzas Armadas (FF. AA)</c:v>
                </c:pt>
              </c:strCache>
            </c:strRef>
          </c:tx>
          <c:spPr>
            <a:solidFill>
              <a:schemeClr val="accent6"/>
            </a:solidFill>
            <a:ln>
              <a:noFill/>
            </a:ln>
            <a:effectLst/>
          </c:spPr>
          <c:invertIfNegative val="0"/>
          <c:cat>
            <c:strRef>
              <c:f>'IV.2.12.Pagos.SFS Pens.Mens.'!$A$8:$A$20</c:f>
              <c:strCache>
                <c:ptCount val="13"/>
                <c:pt idx="0">
                  <c:v>Ene.18</c:v>
                </c:pt>
                <c:pt idx="1">
                  <c:v>Feb.18</c:v>
                </c:pt>
                <c:pt idx="2">
                  <c:v>Mar.18</c:v>
                </c:pt>
                <c:pt idx="3">
                  <c:v>Abr.18</c:v>
                </c:pt>
                <c:pt idx="4">
                  <c:v>May.18</c:v>
                </c:pt>
                <c:pt idx="5">
                  <c:v>Jun.18</c:v>
                </c:pt>
                <c:pt idx="6">
                  <c:v>Jul.18</c:v>
                </c:pt>
                <c:pt idx="7">
                  <c:v>Ago.18</c:v>
                </c:pt>
                <c:pt idx="8">
                  <c:v>Sep.18</c:v>
                </c:pt>
                <c:pt idx="9">
                  <c:v>Oct.18</c:v>
                </c:pt>
                <c:pt idx="10">
                  <c:v>Nov.18</c:v>
                </c:pt>
                <c:pt idx="11">
                  <c:v>Dic.18</c:v>
                </c:pt>
                <c:pt idx="12">
                  <c:v>Ene.19</c:v>
                </c:pt>
              </c:strCache>
            </c:strRef>
          </c:cat>
          <c:val>
            <c:numRef>
              <c:f>'IV.2.12.Pagos.SFS Pens.Mens.'!$H$8:$H$20</c:f>
              <c:numCache>
                <c:formatCode>_(* #,##0.00_);_(* \(#,##0.00\);_(* "-"??_);_(@_)</c:formatCode>
                <c:ptCount val="13"/>
                <c:pt idx="0">
                  <c:v>0</c:v>
                </c:pt>
                <c:pt idx="1">
                  <c:v>14273000</c:v>
                </c:pt>
                <c:pt idx="2">
                  <c:v>28847700</c:v>
                </c:pt>
                <c:pt idx="3">
                  <c:v>14529900</c:v>
                </c:pt>
                <c:pt idx="4">
                  <c:v>14682500</c:v>
                </c:pt>
                <c:pt idx="5">
                  <c:v>29722000</c:v>
                </c:pt>
                <c:pt idx="6">
                  <c:v>15117900</c:v>
                </c:pt>
                <c:pt idx="7">
                  <c:v>15148000</c:v>
                </c:pt>
                <c:pt idx="8">
                  <c:v>15326500</c:v>
                </c:pt>
                <c:pt idx="9">
                  <c:v>15476300</c:v>
                </c:pt>
                <c:pt idx="10">
                  <c:v>15547700</c:v>
                </c:pt>
                <c:pt idx="11">
                  <c:v>15920800</c:v>
                </c:pt>
                <c:pt idx="12">
                  <c:v>15920800</c:v>
                </c:pt>
              </c:numCache>
            </c:numRef>
          </c:val>
          <c:extLst>
            <c:ext xmlns:c16="http://schemas.microsoft.com/office/drawing/2014/chart" uri="{C3380CC4-5D6E-409C-BE32-E72D297353CC}">
              <c16:uniqueId val="{00000005-7920-447F-8289-99CAD07A8D5D}"/>
            </c:ext>
          </c:extLst>
        </c:ser>
        <c:dLbls>
          <c:showLegendKey val="0"/>
          <c:showVal val="0"/>
          <c:showCatName val="0"/>
          <c:showSerName val="0"/>
          <c:showPercent val="0"/>
          <c:showBubbleSize val="0"/>
        </c:dLbls>
        <c:gapWidth val="11"/>
        <c:overlap val="-36"/>
        <c:axId val="786875368"/>
        <c:axId val="786869464"/>
      </c:barChart>
      <c:catAx>
        <c:axId val="7868753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crossAx val="786869464"/>
        <c:crosses val="autoZero"/>
        <c:auto val="1"/>
        <c:lblAlgn val="ctr"/>
        <c:lblOffset val="100"/>
        <c:noMultiLvlLbl val="0"/>
      </c:catAx>
      <c:valAx>
        <c:axId val="786869464"/>
        <c:scaling>
          <c:orientation val="minMax"/>
        </c:scaling>
        <c:delete val="0"/>
        <c:axPos val="l"/>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86875368"/>
        <c:crosses val="autoZero"/>
        <c:crossBetween val="between"/>
      </c:valAx>
      <c:spPr>
        <a:noFill/>
        <a:ln>
          <a:noFill/>
        </a:ln>
        <a:effectLst/>
      </c:spPr>
    </c:plotArea>
    <c:legend>
      <c:legendPos val="b"/>
      <c:layout>
        <c:manualLayout>
          <c:xMode val="edge"/>
          <c:yMode val="edge"/>
          <c:x val="0.10525154743029541"/>
          <c:y val="9.1651456138343301E-2"/>
          <c:w val="0.7886062950474837"/>
          <c:h val="5.5756393521407169E-2"/>
        </c:manualLayout>
      </c:layout>
      <c:overlay val="0"/>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autoTitleDeleted val="1"/>
    <c:view3D>
      <c:rotX val="10"/>
      <c:rotY val="20"/>
      <c:depthPercent val="100"/>
      <c:rAngAx val="1"/>
    </c:view3D>
    <c:floor>
      <c:thickness val="0"/>
    </c:floor>
    <c:sideWall>
      <c:thickness val="0"/>
    </c:sideWall>
    <c:backWall>
      <c:thickness val="0"/>
    </c:backWall>
    <c:plotArea>
      <c:layout>
        <c:manualLayout>
          <c:layoutTarget val="inner"/>
          <c:xMode val="edge"/>
          <c:yMode val="edge"/>
          <c:x val="1.8335012160891746E-2"/>
          <c:y val="0.18927116161944105"/>
          <c:w val="0.9668599552222904"/>
          <c:h val="0.65839389003696114"/>
        </c:manualLayout>
      </c:layout>
      <c:bar3DChart>
        <c:barDir val="col"/>
        <c:grouping val="stacked"/>
        <c:varyColors val="0"/>
        <c:ser>
          <c:idx val="0"/>
          <c:order val="0"/>
          <c:spPr>
            <a:solidFill>
              <a:schemeClr val="accent3">
                <a:lumMod val="75000"/>
              </a:schemeClr>
            </a:solidFill>
          </c:spPr>
          <c:invertIfNegative val="0"/>
          <c:dLbls>
            <c:dLbl>
              <c:idx val="0"/>
              <c:layout>
                <c:manualLayout>
                  <c:x val="5.5114325032568929E-3"/>
                  <c:y val="-7.839277483198131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192-4075-B8A0-75102937E47F}"/>
                </c:ext>
              </c:extLst>
            </c:dLbl>
            <c:dLbl>
              <c:idx val="1"/>
              <c:layout>
                <c:manualLayout>
                  <c:x val="5.7005097126606001E-3"/>
                  <c:y val="-8.61880732840435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192-4075-B8A0-75102937E47F}"/>
                </c:ext>
              </c:extLst>
            </c:dLbl>
            <c:dLbl>
              <c:idx val="2"/>
              <c:layout>
                <c:manualLayout>
                  <c:x val="6.24882964483622E-3"/>
                  <c:y val="-9.306505683727682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192-4075-B8A0-75102937E47F}"/>
                </c:ext>
              </c:extLst>
            </c:dLbl>
            <c:dLbl>
              <c:idx val="3"/>
              <c:layout>
                <c:manualLayout>
                  <c:x val="4.6422774633362272E-3"/>
                  <c:y val="-9.65635166682092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192-4075-B8A0-75102937E47F}"/>
                </c:ext>
              </c:extLst>
            </c:dLbl>
            <c:dLbl>
              <c:idx val="4"/>
              <c:layout>
                <c:manualLayout>
                  <c:x val="5.2687261554912592E-3"/>
                  <c:y val="-0.12371301194944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192-4075-B8A0-75102937E47F}"/>
                </c:ext>
              </c:extLst>
            </c:dLbl>
            <c:dLbl>
              <c:idx val="5"/>
              <c:layout>
                <c:manualLayout>
                  <c:x val="2.4287168325812097E-3"/>
                  <c:y val="-0.1163272984511352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192-4075-B8A0-75102937E47F}"/>
                </c:ext>
              </c:extLst>
            </c:dLbl>
            <c:dLbl>
              <c:idx val="6"/>
              <c:layout>
                <c:manualLayout>
                  <c:x val="2.8238266342256301E-3"/>
                  <c:y val="-0.1278416213444734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192-4075-B8A0-75102937E47F}"/>
                </c:ext>
              </c:extLst>
            </c:dLbl>
            <c:dLbl>
              <c:idx val="7"/>
              <c:layout>
                <c:manualLayout>
                  <c:x val="4.2965563868973041E-3"/>
                  <c:y val="-0.148998761725295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192-4075-B8A0-75102937E47F}"/>
                </c:ext>
              </c:extLst>
            </c:dLbl>
            <c:dLbl>
              <c:idx val="8"/>
              <c:layout>
                <c:manualLayout>
                  <c:x val="2.7361879175842006E-3"/>
                  <c:y val="-0.1411444871784191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192-4075-B8A0-75102937E47F}"/>
                </c:ext>
              </c:extLst>
            </c:dLbl>
            <c:dLbl>
              <c:idx val="9"/>
              <c:layout>
                <c:manualLayout>
                  <c:x val="4.5069313397942193E-3"/>
                  <c:y val="-0.15295870740142731"/>
                </c:manualLayout>
              </c:layout>
              <c:spPr/>
              <c:txPr>
                <a:bodyPr rot="-5400000" vert="horz"/>
                <a:lstStyle/>
                <a:p>
                  <a:pPr>
                    <a:defRPr sz="20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192-4075-B8A0-75102937E47F}"/>
                </c:ext>
              </c:extLst>
            </c:dLbl>
            <c:dLbl>
              <c:idx val="10"/>
              <c:layout>
                <c:manualLayout>
                  <c:x val="3.2707945973358249E-3"/>
                  <c:y val="-0.1622190074425433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5192-4075-B8A0-75102937E47F}"/>
                </c:ext>
              </c:extLst>
            </c:dLbl>
            <c:dLbl>
              <c:idx val="11"/>
              <c:layout>
                <c:manualLayout>
                  <c:x val="6.1273543973093866E-3"/>
                  <c:y val="-0.170897999646011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5192-4075-B8A0-75102937E47F}"/>
                </c:ext>
              </c:extLst>
            </c:dLbl>
            <c:dLbl>
              <c:idx val="12"/>
              <c:layout>
                <c:manualLayout>
                  <c:x val="6.1339220469376855E-3"/>
                  <c:y val="-0.1792388655984098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5192-4075-B8A0-75102937E47F}"/>
                </c:ext>
              </c:extLst>
            </c:dLbl>
            <c:dLbl>
              <c:idx val="13"/>
              <c:layout>
                <c:manualLayout>
                  <c:x val="4.9221118787029722E-3"/>
                  <c:y val="-0.1934038791970648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5192-4075-B8A0-75102937E47F}"/>
                </c:ext>
              </c:extLst>
            </c:dLbl>
            <c:dLbl>
              <c:idx val="14"/>
              <c:layout>
                <c:manualLayout>
                  <c:x val="4.8930181158520674E-3"/>
                  <c:y val="-0.3448540305511211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5192-4075-B8A0-75102937E47F}"/>
                </c:ext>
              </c:extLst>
            </c:dLbl>
            <c:dLbl>
              <c:idx val="15"/>
              <c:layout>
                <c:manualLayout>
                  <c:x val="3.4186455257702035E-3"/>
                  <c:y val="-0.2179591712837123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0A8-4037-8B4A-42ED66B147D3}"/>
                </c:ext>
              </c:extLst>
            </c:dLbl>
            <c:dLbl>
              <c:idx val="16"/>
              <c:layout>
                <c:manualLayout>
                  <c:x val="8.0072967500290949E-3"/>
                  <c:y val="-8.65325929890759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A1B-4EC3-9859-81A9B6DE5B05}"/>
                </c:ext>
              </c:extLst>
            </c:dLbl>
            <c:spPr>
              <a:noFill/>
              <a:ln>
                <a:noFill/>
              </a:ln>
              <a:effectLst/>
            </c:spPr>
            <c:txPr>
              <a:bodyPr rot="-5400000" vert="horz"/>
              <a:lstStyle/>
              <a:p>
                <a:pPr>
                  <a:defRPr sz="20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'IV.3.2.Pagos_ SVDS'!$A$4:$A$20</c:f>
              <c:strCache>
                <c:ptCount val="17"/>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Ene.19</c:v>
                </c:pt>
              </c:strCache>
            </c:strRef>
          </c:cat>
          <c:val>
            <c:numRef>
              <c:f>'IV.3.2.Pagos_ SVDS'!$B$4:$B$20</c:f>
              <c:numCache>
                <c:formatCode>#,##0.00</c:formatCode>
                <c:ptCount val="17"/>
                <c:pt idx="0">
                  <c:v>1813713639.4200001</c:v>
                </c:pt>
                <c:pt idx="1">
                  <c:v>6547406092.6800003</c:v>
                </c:pt>
                <c:pt idx="2">
                  <c:v>8393553851.0500002</c:v>
                </c:pt>
                <c:pt idx="3">
                  <c:v>9613650449.1000004</c:v>
                </c:pt>
                <c:pt idx="4">
                  <c:v>14892605258.139999</c:v>
                </c:pt>
                <c:pt idx="5">
                  <c:v>15887938438.049999</c:v>
                </c:pt>
                <c:pt idx="6">
                  <c:v>18789773765.599998</c:v>
                </c:pt>
                <c:pt idx="7">
                  <c:v>23938490112.330002</c:v>
                </c:pt>
                <c:pt idx="8">
                  <c:v>23585106301.459999</c:v>
                </c:pt>
                <c:pt idx="9">
                  <c:v>26400473552.349998</c:v>
                </c:pt>
                <c:pt idx="10">
                  <c:v>29506184318.75</c:v>
                </c:pt>
                <c:pt idx="11">
                  <c:v>33591892120.470001</c:v>
                </c:pt>
                <c:pt idx="12">
                  <c:v>38018208331.940002</c:v>
                </c:pt>
                <c:pt idx="13">
                  <c:v>42519520570.940002</c:v>
                </c:pt>
                <c:pt idx="14">
                  <c:v>101100361577.35997</c:v>
                </c:pt>
                <c:pt idx="15">
                  <c:v>53637242685.029984</c:v>
                </c:pt>
                <c:pt idx="16">
                  <c:v>4544706826.1899996</c:v>
                </c:pt>
              </c:numCache>
            </c:numRef>
          </c:val>
          <c:extLst>
            <c:ext xmlns:c16="http://schemas.microsoft.com/office/drawing/2014/chart" uri="{C3380CC4-5D6E-409C-BE32-E72D297353CC}">
              <c16:uniqueId val="{0000000F-5192-4075-B8A0-75102937E47F}"/>
            </c:ext>
          </c:extLst>
        </c:ser>
        <c:dLbls>
          <c:showLegendKey val="0"/>
          <c:showVal val="0"/>
          <c:showCatName val="0"/>
          <c:showSerName val="0"/>
          <c:showPercent val="0"/>
          <c:showBubbleSize val="0"/>
        </c:dLbls>
        <c:gapWidth val="75"/>
        <c:shape val="cylinder"/>
        <c:axId val="431136120"/>
        <c:axId val="431136512"/>
        <c:axId val="0"/>
      </c:bar3DChart>
      <c:catAx>
        <c:axId val="431136120"/>
        <c:scaling>
          <c:orientation val="minMax"/>
        </c:scaling>
        <c:delete val="0"/>
        <c:axPos val="b"/>
        <c:numFmt formatCode="General" sourceLinked="1"/>
        <c:majorTickMark val="none"/>
        <c:minorTickMark val="none"/>
        <c:tickLblPos val="nextTo"/>
        <c:txPr>
          <a:bodyPr/>
          <a:lstStyle/>
          <a:p>
            <a:pPr>
              <a:defRPr sz="2000"/>
            </a:pPr>
            <a:endParaRPr lang="en-US"/>
          </a:p>
        </c:txPr>
        <c:crossAx val="431136512"/>
        <c:crosses val="autoZero"/>
        <c:auto val="1"/>
        <c:lblAlgn val="ctr"/>
        <c:lblOffset val="100"/>
        <c:noMultiLvlLbl val="0"/>
      </c:catAx>
      <c:valAx>
        <c:axId val="431136512"/>
        <c:scaling>
          <c:orientation val="minMax"/>
        </c:scaling>
        <c:delete val="0"/>
        <c:axPos val="l"/>
        <c:numFmt formatCode="#,##0.00" sourceLinked="1"/>
        <c:majorTickMark val="none"/>
        <c:minorTickMark val="none"/>
        <c:tickLblPos val="none"/>
        <c:crossAx val="431136120"/>
        <c:crosses val="autoZero"/>
        <c:crossBetween val="between"/>
        <c:dispUnits>
          <c:builtInUnit val="millions"/>
          <c:dispUnitsLbl>
            <c:layout>
              <c:manualLayout>
                <c:xMode val="edge"/>
                <c:yMode val="edge"/>
                <c:x val="5.3553802963054956E-3"/>
                <c:y val="0.45784881747086836"/>
              </c:manualLayout>
            </c:layout>
            <c:txPr>
              <a:bodyPr/>
              <a:lstStyle/>
              <a:p>
                <a:pPr>
                  <a:defRPr sz="2400" b="0"/>
                </a:pPr>
                <a:endParaRPr lang="en-US"/>
              </a:p>
            </c:txPr>
          </c:dispUnitsLbl>
        </c:dispUnits>
      </c:valAx>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ES"/>
              <a:t>Pagos Anual por Cuentas del SVDS </a:t>
            </a:r>
          </a:p>
        </c:rich>
      </c:tx>
      <c:layout>
        <c:manualLayout>
          <c:xMode val="edge"/>
          <c:yMode val="edge"/>
          <c:x val="0.3566342847857118"/>
          <c:y val="2.0706031183649349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2.7676812408237713E-2"/>
          <c:y val="0.30552976468221371"/>
          <c:w val="0.95035380957156934"/>
          <c:h val="0.5676834558358258"/>
        </c:manualLayout>
      </c:layout>
      <c:bar3DChart>
        <c:barDir val="col"/>
        <c:grouping val="clustered"/>
        <c:varyColors val="0"/>
        <c:ser>
          <c:idx val="0"/>
          <c:order val="0"/>
          <c:tx>
            <c:strRef>
              <c:f>'IV.3.3.Pagos anuales x cuentas'!$A$4</c:f>
              <c:strCache>
                <c:ptCount val="1"/>
                <c:pt idx="0">
                  <c:v> CCI</c:v>
                </c:pt>
              </c:strCache>
            </c:strRef>
          </c:tx>
          <c:spPr>
            <a:solidFill>
              <a:schemeClr val="accent3">
                <a:lumMod val="50000"/>
              </a:schemeClr>
            </a:solidFill>
          </c:spPr>
          <c:invertIfNegative val="0"/>
          <c:dLbls>
            <c:dLbl>
              <c:idx val="7"/>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00-C43E-441D-B8EC-B37D5A24814D}"/>
                </c:ext>
              </c:extLst>
            </c:dLbl>
            <c:dLbl>
              <c:idx val="8"/>
              <c:spPr/>
              <c:txPr>
                <a:bodyPr rot="-5400000" vert="horz"/>
                <a:lstStyle/>
                <a:p>
                  <a:pPr>
                    <a:defRPr lang="en-US" sz="1200" b="0"/>
                  </a:pPr>
                  <a:endParaRPr lang="en-US"/>
                </a:p>
              </c:txPr>
              <c:showLegendKey val="0"/>
              <c:showVal val="1"/>
              <c:showCatName val="0"/>
              <c:showSerName val="0"/>
              <c:showPercent val="0"/>
              <c:showBubbleSize val="0"/>
              <c:extLst>
                <c:ext xmlns:c16="http://schemas.microsoft.com/office/drawing/2014/chart" uri="{C3380CC4-5D6E-409C-BE32-E72D297353CC}">
                  <c16:uniqueId val="{00000001-C43E-441D-B8EC-B37D5A24814D}"/>
                </c:ext>
              </c:extLst>
            </c:dLbl>
            <c:dLbl>
              <c:idx val="9"/>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02-C43E-441D-B8EC-B37D5A24814D}"/>
                </c:ext>
              </c:extLst>
            </c:dLbl>
            <c:spPr>
              <a:noFill/>
              <a:ln>
                <a:noFill/>
              </a:ln>
              <a:effectLst/>
            </c:spPr>
            <c:txPr>
              <a:bodyPr rot="-5400000" vert="horz"/>
              <a:lstStyle/>
              <a:p>
                <a:pPr>
                  <a:defRPr lang="en-US" sz="11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'IV.3.3.Pagos anuales x cuentas'!$B$3:$J$3</c:f>
              <c:strCache>
                <c:ptCount val="9"/>
                <c:pt idx="0">
                  <c:v>2003-2004</c:v>
                </c:pt>
                <c:pt idx="1">
                  <c:v>2005-2006</c:v>
                </c:pt>
                <c:pt idx="2">
                  <c:v>2007-2008</c:v>
                </c:pt>
                <c:pt idx="3">
                  <c:v>2009-2010</c:v>
                </c:pt>
                <c:pt idx="4">
                  <c:v>2011-2012</c:v>
                </c:pt>
                <c:pt idx="5">
                  <c:v>2013-2014</c:v>
                </c:pt>
                <c:pt idx="6">
                  <c:v>2015-2016</c:v>
                </c:pt>
                <c:pt idx="7">
                  <c:v>2017-2018</c:v>
                </c:pt>
                <c:pt idx="8">
                  <c:v>Ene_ 2019</c:v>
                </c:pt>
              </c:strCache>
            </c:strRef>
          </c:cat>
          <c:val>
            <c:numRef>
              <c:f>'IV.3.3.Pagos anuales x cuentas'!$B$4:$J$4</c:f>
              <c:numCache>
                <c:formatCode>#,##0.00_);[Red]\(#,##0.00\)</c:formatCode>
                <c:ptCount val="9"/>
                <c:pt idx="0">
                  <c:v>5839419444.0776243</c:v>
                </c:pt>
                <c:pt idx="1">
                  <c:v>12859758360.700001</c:v>
                </c:pt>
                <c:pt idx="2" formatCode="_(* #,##0.00_);_(* \(#,##0.00\);_(* &quot;-&quot;??_);_(@_)">
                  <c:v>20128712672.200001</c:v>
                </c:pt>
                <c:pt idx="3" formatCode="_(* #,##0.00_);_(* \(#,##0.00\);_(* &quot;-&quot;??_);_(@_)">
                  <c:v>32962116298.629997</c:v>
                </c:pt>
                <c:pt idx="4" formatCode="_(* #,##0.00_);_(* \(#,##0.00\);_(* &quot;-&quot;??_);_(@_)">
                  <c:v>38670787569.119995</c:v>
                </c:pt>
                <c:pt idx="5" formatCode="_(* #,##0.00_);_(* \(#,##0.00\);_(* &quot;-&quot;??_);_(@_)">
                  <c:v>49336490530.479996</c:v>
                </c:pt>
                <c:pt idx="6" formatCode="_(* #,##0.00_);_(* \(#,##0.00\);_(* &quot;-&quot;??_);_(@_)">
                  <c:v>63454952170.690002</c:v>
                </c:pt>
                <c:pt idx="7" formatCode="_(* #,##0.00_);_(* \(#,##0.00\);_(* &quot;-&quot;??_);_(@_)">
                  <c:v>120882497972.31999</c:v>
                </c:pt>
                <c:pt idx="8" formatCode="_(* #,##0.00_);_(* \(#,##0.00\);_(* &quot;-&quot;??_);_(@_)">
                  <c:v>3561765447.9400001</c:v>
                </c:pt>
              </c:numCache>
            </c:numRef>
          </c:val>
          <c:extLst>
            <c:ext xmlns:c16="http://schemas.microsoft.com/office/drawing/2014/chart" uri="{C3380CC4-5D6E-409C-BE32-E72D297353CC}">
              <c16:uniqueId val="{00000003-C43E-441D-B8EC-B37D5A24814D}"/>
            </c:ext>
          </c:extLst>
        </c:ser>
        <c:ser>
          <c:idx val="1"/>
          <c:order val="1"/>
          <c:tx>
            <c:strRef>
              <c:f>'IV.3.3.Pagos anuales x cuentas'!$A$5</c:f>
              <c:strCache>
                <c:ptCount val="1"/>
                <c:pt idx="0">
                  <c:v>Reparto</c:v>
                </c:pt>
              </c:strCache>
            </c:strRef>
          </c:tx>
          <c:invertIfNegative val="0"/>
          <c:dLbls>
            <c:dLbl>
              <c:idx val="7"/>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04-C43E-441D-B8EC-B37D5A24814D}"/>
                </c:ext>
              </c:extLst>
            </c:dLbl>
            <c:dLbl>
              <c:idx val="8"/>
              <c:layout>
                <c:manualLayout>
                  <c:x val="3.0660223245052277E-3"/>
                  <c:y val="-7.9002046268431689E-17"/>
                </c:manualLayout>
              </c:layout>
              <c:spPr/>
              <c:txPr>
                <a:bodyPr rot="-5400000" vert="horz"/>
                <a:lstStyle/>
                <a:p>
                  <a:pPr>
                    <a:defRPr lang="en-US" sz="11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43E-441D-B8EC-B37D5A24814D}"/>
                </c:ext>
              </c:extLst>
            </c:dLbl>
            <c:dLbl>
              <c:idx val="9"/>
              <c:layout>
                <c:manualLayout>
                  <c:x val="2.7709860739402459E-3"/>
                  <c:y val="0"/>
                </c:manualLayout>
              </c:layout>
              <c:spPr/>
              <c:txPr>
                <a:bodyPr rot="-5400000" vert="horz"/>
                <a:lstStyle/>
                <a:p>
                  <a:pPr>
                    <a:defRPr lang="en-US" sz="11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43E-441D-B8EC-B37D5A24814D}"/>
                </c:ext>
              </c:extLst>
            </c:dLbl>
            <c:spPr>
              <a:noFill/>
              <a:ln>
                <a:noFill/>
              </a:ln>
              <a:effectLst/>
            </c:spPr>
            <c:txPr>
              <a:bodyPr rot="-5400000" vert="horz"/>
              <a:lstStyle/>
              <a:p>
                <a:pPr>
                  <a:defRPr lang="en-US" sz="11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'IV.3.3.Pagos anuales x cuentas'!$B$3:$J$3</c:f>
              <c:strCache>
                <c:ptCount val="9"/>
                <c:pt idx="0">
                  <c:v>2003-2004</c:v>
                </c:pt>
                <c:pt idx="1">
                  <c:v>2005-2006</c:v>
                </c:pt>
                <c:pt idx="2">
                  <c:v>2007-2008</c:v>
                </c:pt>
                <c:pt idx="3">
                  <c:v>2009-2010</c:v>
                </c:pt>
                <c:pt idx="4">
                  <c:v>2011-2012</c:v>
                </c:pt>
                <c:pt idx="5">
                  <c:v>2013-2014</c:v>
                </c:pt>
                <c:pt idx="6">
                  <c:v>2015-2016</c:v>
                </c:pt>
                <c:pt idx="7">
                  <c:v>2017-2018</c:v>
                </c:pt>
                <c:pt idx="8">
                  <c:v>Ene_ 2019</c:v>
                </c:pt>
              </c:strCache>
            </c:strRef>
          </c:cat>
          <c:val>
            <c:numRef>
              <c:f>'IV.3.3.Pagos anuales x cuentas'!$B$5:$J$5</c:f>
              <c:numCache>
                <c:formatCode>#,##0.00_);[Red]\(#,##0.00\)</c:formatCode>
                <c:ptCount val="9"/>
                <c:pt idx="0">
                  <c:v>572745548.09000003</c:v>
                </c:pt>
                <c:pt idx="1">
                  <c:v>1272073927.7200003</c:v>
                </c:pt>
                <c:pt idx="2" formatCode="_(* #,##0.00_);_(* \(#,##0.00\);_(* &quot;-&quot;??_);_(@_)">
                  <c:v>1428981451.9089999</c:v>
                </c:pt>
                <c:pt idx="3" formatCode="_(* #,##0.00_);_(* \(#,##0.00\);_(* &quot;-&quot;??_);_(@_)">
                  <c:v>1727296672.25</c:v>
                </c:pt>
                <c:pt idx="4" formatCode="_(* #,##0.00_);_(* \(#,##0.00\);_(* &quot;-&quot;??_);_(@_)">
                  <c:v>2077234459.25</c:v>
                </c:pt>
                <c:pt idx="5" formatCode="_(* #,##0.00_);_(* \(#,##0.00\);_(* &quot;-&quot;??_);_(@_)">
                  <c:v>2280692521.3000002</c:v>
                </c:pt>
                <c:pt idx="6" formatCode="_(* #,##0.00_);_(* \(#,##0.00\);_(* &quot;-&quot;??_);_(@_)">
                  <c:v>2300078766.1599998</c:v>
                </c:pt>
                <c:pt idx="7" formatCode="_(* #,##0.00_);_(* \(#,##0.00\);_(* &quot;-&quot;??_);_(@_)">
                  <c:v>5443882888.29</c:v>
                </c:pt>
                <c:pt idx="8" formatCode="_(* #,##0.00_);_(* \(#,##0.00\);_(* &quot;-&quot;??_);_(@_)">
                  <c:v>150007463.59</c:v>
                </c:pt>
              </c:numCache>
            </c:numRef>
          </c:val>
          <c:extLst>
            <c:ext xmlns:c16="http://schemas.microsoft.com/office/drawing/2014/chart" uri="{C3380CC4-5D6E-409C-BE32-E72D297353CC}">
              <c16:uniqueId val="{00000007-C43E-441D-B8EC-B37D5A24814D}"/>
            </c:ext>
          </c:extLst>
        </c:ser>
        <c:ser>
          <c:idx val="2"/>
          <c:order val="2"/>
          <c:tx>
            <c:strRef>
              <c:f>'IV.3.3.Pagos anuales x cuentas'!$A$6</c:f>
              <c:strCache>
                <c:ptCount val="1"/>
                <c:pt idx="0">
                  <c:v>TSS-INABIMA</c:v>
                </c:pt>
              </c:strCache>
            </c:strRef>
          </c:tx>
          <c:invertIfNegative val="0"/>
          <c:dLbls>
            <c:spPr>
              <a:noFill/>
              <a:ln>
                <a:noFill/>
              </a:ln>
              <a:effectLst/>
            </c:spPr>
            <c:txPr>
              <a:bodyPr rot="-5400000" vert="horz"/>
              <a:lstStyle/>
              <a:p>
                <a:pPr>
                  <a:defRPr lang="en-US"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'IV.3.3.Pagos anuales x cuentas'!$B$3:$J$3</c:f>
              <c:strCache>
                <c:ptCount val="9"/>
                <c:pt idx="0">
                  <c:v>2003-2004</c:v>
                </c:pt>
                <c:pt idx="1">
                  <c:v>2005-2006</c:v>
                </c:pt>
                <c:pt idx="2">
                  <c:v>2007-2008</c:v>
                </c:pt>
                <c:pt idx="3">
                  <c:v>2009-2010</c:v>
                </c:pt>
                <c:pt idx="4">
                  <c:v>2011-2012</c:v>
                </c:pt>
                <c:pt idx="5">
                  <c:v>2013-2014</c:v>
                </c:pt>
                <c:pt idx="6">
                  <c:v>2015-2016</c:v>
                </c:pt>
                <c:pt idx="7">
                  <c:v>2017-2018</c:v>
                </c:pt>
                <c:pt idx="8">
                  <c:v>Ene_ 2019</c:v>
                </c:pt>
              </c:strCache>
            </c:strRef>
          </c:cat>
          <c:val>
            <c:numRef>
              <c:f>'IV.3.3.Pagos anuales x cuentas'!$B$6:$J$6</c:f>
              <c:numCache>
                <c:formatCode>_(* #,##0.00_);_(* \(#,##0.00\);_(* "-"??_);_(@_)</c:formatCode>
                <c:ptCount val="9"/>
                <c:pt idx="0">
                  <c:v>0</c:v>
                </c:pt>
                <c:pt idx="1">
                  <c:v>0</c:v>
                </c:pt>
                <c:pt idx="2">
                  <c:v>3755460803.8300004</c:v>
                </c:pt>
                <c:pt idx="3">
                  <c:v>404625934.49000001</c:v>
                </c:pt>
                <c:pt idx="4">
                  <c:v>0</c:v>
                </c:pt>
                <c:pt idx="5">
                  <c:v>0</c:v>
                </c:pt>
                <c:pt idx="6">
                  <c:v>0</c:v>
                </c:pt>
                <c:pt idx="7">
                  <c:v>0</c:v>
                </c:pt>
                <c:pt idx="8">
                  <c:v>0</c:v>
                </c:pt>
              </c:numCache>
            </c:numRef>
          </c:val>
          <c:extLst>
            <c:ext xmlns:c16="http://schemas.microsoft.com/office/drawing/2014/chart" uri="{C3380CC4-5D6E-409C-BE32-E72D297353CC}">
              <c16:uniqueId val="{00000008-C43E-441D-B8EC-B37D5A24814D}"/>
            </c:ext>
          </c:extLst>
        </c:ser>
        <c:ser>
          <c:idx val="3"/>
          <c:order val="3"/>
          <c:tx>
            <c:strRef>
              <c:f>'IV.3.3.Pagos anuales x cuentas'!$A$7</c:f>
              <c:strCache>
                <c:ptCount val="1"/>
                <c:pt idx="0">
                  <c:v>Seguro Vida</c:v>
                </c:pt>
              </c:strCache>
            </c:strRef>
          </c:tx>
          <c:invertIfNegative val="0"/>
          <c:dLbls>
            <c:dLbl>
              <c:idx val="7"/>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09-C43E-441D-B8EC-B37D5A24814D}"/>
                </c:ext>
              </c:extLst>
            </c:dLbl>
            <c:dLbl>
              <c:idx val="8"/>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0A-C43E-441D-B8EC-B37D5A24814D}"/>
                </c:ext>
              </c:extLst>
            </c:dLbl>
            <c:dLbl>
              <c:idx val="9"/>
              <c:layout>
                <c:manualLayout>
                  <c:x val="9.5194099644836064E-4"/>
                  <c:y val="4.5442396037995566E-3"/>
                </c:manualLayout>
              </c:layout>
              <c:spPr/>
              <c:txPr>
                <a:bodyPr rot="-5400000" vert="horz"/>
                <a:lstStyle/>
                <a:p>
                  <a:pPr>
                    <a:defRPr lang="en-US" sz="11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C43E-441D-B8EC-B37D5A24814D}"/>
                </c:ext>
              </c:extLst>
            </c:dLbl>
            <c:spPr>
              <a:noFill/>
              <a:ln>
                <a:noFill/>
              </a:ln>
              <a:effectLst/>
            </c:spPr>
            <c:txPr>
              <a:bodyPr rot="-5400000" vert="horz"/>
              <a:lstStyle/>
              <a:p>
                <a:pPr>
                  <a:defRPr lang="en-US" sz="11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'IV.3.3.Pagos anuales x cuentas'!$B$3:$J$3</c:f>
              <c:strCache>
                <c:ptCount val="9"/>
                <c:pt idx="0">
                  <c:v>2003-2004</c:v>
                </c:pt>
                <c:pt idx="1">
                  <c:v>2005-2006</c:v>
                </c:pt>
                <c:pt idx="2">
                  <c:v>2007-2008</c:v>
                </c:pt>
                <c:pt idx="3">
                  <c:v>2009-2010</c:v>
                </c:pt>
                <c:pt idx="4">
                  <c:v>2011-2012</c:v>
                </c:pt>
                <c:pt idx="5">
                  <c:v>2013-2014</c:v>
                </c:pt>
                <c:pt idx="6">
                  <c:v>2015-2016</c:v>
                </c:pt>
                <c:pt idx="7">
                  <c:v>2017-2018</c:v>
                </c:pt>
                <c:pt idx="8">
                  <c:v>Ene_ 2019</c:v>
                </c:pt>
              </c:strCache>
            </c:strRef>
          </c:cat>
          <c:val>
            <c:numRef>
              <c:f>'IV.3.3.Pagos anuales x cuentas'!$B$7:$J$7</c:f>
              <c:numCache>
                <c:formatCode>#,##0.00_);[Red]\(#,##0.00\)</c:formatCode>
                <c:ptCount val="9"/>
                <c:pt idx="0">
                  <c:v>935302171.8778621</c:v>
                </c:pt>
                <c:pt idx="1">
                  <c:v>1692166600.71</c:v>
                </c:pt>
                <c:pt idx="2" formatCode="_(* #,##0.00_);_(* \(#,##0.00\);_(* &quot;-&quot;??_);_(@_)">
                  <c:v>2483746224.3299999</c:v>
                </c:pt>
                <c:pt idx="3" formatCode="_(* #,##0.00_);_(* \(#,##0.00\);_(* &quot;-&quot;??_);_(@_)">
                  <c:v>3437969707.8699999</c:v>
                </c:pt>
                <c:pt idx="4" formatCode="_(* #,##0.00_);_(* \(#,##0.00\);_(* &quot;-&quot;??_);_(@_)">
                  <c:v>4333222558.0100002</c:v>
                </c:pt>
                <c:pt idx="5" formatCode="_(* #,##0.00_);_(* \(#,##0.00\);_(* &quot;-&quot;??_);_(@_)">
                  <c:v>5422692696.8099995</c:v>
                </c:pt>
                <c:pt idx="6" formatCode="_(* #,##0.00_);_(* \(#,##0.00\);_(* &quot;-&quot;??_);_(@_)">
                  <c:v>7118103243.5200005</c:v>
                </c:pt>
                <c:pt idx="7" formatCode="_(* #,##0.00_);_(* \(#,##0.00\);_(* &quot;-&quot;??_);_(@_)">
                  <c:v>13628387358.849998</c:v>
                </c:pt>
                <c:pt idx="8" formatCode="_(* #,##0.00_);_(* \(#,##0.00\);_(* &quot;-&quot;??_);_(@_)">
                  <c:v>400415977.69999999</c:v>
                </c:pt>
              </c:numCache>
            </c:numRef>
          </c:val>
          <c:extLst>
            <c:ext xmlns:c16="http://schemas.microsoft.com/office/drawing/2014/chart" uri="{C3380CC4-5D6E-409C-BE32-E72D297353CC}">
              <c16:uniqueId val="{0000000C-C43E-441D-B8EC-B37D5A24814D}"/>
            </c:ext>
          </c:extLst>
        </c:ser>
        <c:ser>
          <c:idx val="4"/>
          <c:order val="4"/>
          <c:tx>
            <c:strRef>
              <c:f>'IV.3.3.Pagos anuales x cuentas'!$A$8</c:f>
              <c:strCache>
                <c:ptCount val="1"/>
                <c:pt idx="0">
                  <c:v>Autoseguro IDSS</c:v>
                </c:pt>
              </c:strCache>
            </c:strRef>
          </c:tx>
          <c:invertIfNegative val="0"/>
          <c:dLbls>
            <c:dLbl>
              <c:idx val="3"/>
              <c:layout>
                <c:manualLayout>
                  <c:x val="-4.0415668275299951E-4"/>
                  <c:y val="1.381691576772985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C43E-441D-B8EC-B37D5A24814D}"/>
                </c:ext>
              </c:extLst>
            </c:dLbl>
            <c:spPr>
              <a:noFill/>
              <a:ln>
                <a:noFill/>
              </a:ln>
              <a:effectLst/>
            </c:spPr>
            <c:txPr>
              <a:bodyPr rot="-5400000" vert="horz"/>
              <a:lstStyle/>
              <a:p>
                <a:pPr>
                  <a:defRPr lang="en-US" sz="1100" b="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'IV.3.3.Pagos anuales x cuentas'!$B$3:$J$3</c:f>
              <c:strCache>
                <c:ptCount val="9"/>
                <c:pt idx="0">
                  <c:v>2003-2004</c:v>
                </c:pt>
                <c:pt idx="1">
                  <c:v>2005-2006</c:v>
                </c:pt>
                <c:pt idx="2">
                  <c:v>2007-2008</c:v>
                </c:pt>
                <c:pt idx="3">
                  <c:v>2009-2010</c:v>
                </c:pt>
                <c:pt idx="4">
                  <c:v>2011-2012</c:v>
                </c:pt>
                <c:pt idx="5">
                  <c:v>2013-2014</c:v>
                </c:pt>
                <c:pt idx="6">
                  <c:v>2015-2016</c:v>
                </c:pt>
                <c:pt idx="7">
                  <c:v>2017-2018</c:v>
                </c:pt>
                <c:pt idx="8">
                  <c:v>Ene_ 2019</c:v>
                </c:pt>
              </c:strCache>
            </c:strRef>
          </c:cat>
          <c:val>
            <c:numRef>
              <c:f>'IV.3.3.Pagos anuales x cuentas'!$B$8:$J$8</c:f>
              <c:numCache>
                <c:formatCode>#,##0.00_);[Red]\(#,##0.00\)</c:formatCode>
                <c:ptCount val="9"/>
                <c:pt idx="0" formatCode="_(* #,##0.00_);_(* \(#,##0.00\);_(* &quot;-&quot;??_);_(@_)">
                  <c:v>0</c:v>
                </c:pt>
                <c:pt idx="1">
                  <c:v>94670678.88000001</c:v>
                </c:pt>
                <c:pt idx="2" formatCode="_(* #,##0.00_);_(* \(#,##0.00\);_(* &quot;-&quot;??_);_(@_)">
                  <c:v>136954683.85000002</c:v>
                </c:pt>
                <c:pt idx="3" formatCode="_(* #,##0.00_);_(* \(#,##0.00\);_(* &quot;-&quot;??_);_(@_)">
                  <c:v>162904511.99000001</c:v>
                </c:pt>
                <c:pt idx="4" formatCode="_(* #,##0.00_);_(* \(#,##0.00\);_(* &quot;-&quot;??_);_(@_)">
                  <c:v>183917908.27000001</c:v>
                </c:pt>
                <c:pt idx="5" formatCode="_(* #,##0.00_);_(* \(#,##0.00\);_(* &quot;-&quot;??_);_(@_)">
                  <c:v>183060302.36000001</c:v>
                </c:pt>
                <c:pt idx="6" formatCode="_(* #,##0.00_);_(* \(#,##0.00\);_(* &quot;-&quot;??_);_(@_)">
                  <c:v>213460070.02999997</c:v>
                </c:pt>
                <c:pt idx="7" formatCode="_(* #,##0.00_);_(* \(#,##0.00\);_(* &quot;-&quot;??_);_(@_)">
                  <c:v>534235013.23999995</c:v>
                </c:pt>
                <c:pt idx="8" formatCode="_(* #,##0.00_);_(* \(#,##0.00\);_(* &quot;-&quot;??_);_(@_)">
                  <c:v>14060490.789999999</c:v>
                </c:pt>
              </c:numCache>
            </c:numRef>
          </c:val>
          <c:extLst>
            <c:ext xmlns:c16="http://schemas.microsoft.com/office/drawing/2014/chart" uri="{C3380CC4-5D6E-409C-BE32-E72D297353CC}">
              <c16:uniqueId val="{0000000E-C43E-441D-B8EC-B37D5A24814D}"/>
            </c:ext>
          </c:extLst>
        </c:ser>
        <c:ser>
          <c:idx val="5"/>
          <c:order val="5"/>
          <c:tx>
            <c:strRef>
              <c:f>'IV.3.3.Pagos anuales x cuentas'!$A$9</c:f>
              <c:strCache>
                <c:ptCount val="1"/>
                <c:pt idx="0">
                  <c:v>Comision AFP</c:v>
                </c:pt>
              </c:strCache>
            </c:strRef>
          </c:tx>
          <c:invertIfNegative val="0"/>
          <c:dLbls>
            <c:spPr>
              <a:noFill/>
              <a:ln>
                <a:noFill/>
              </a:ln>
              <a:effectLst/>
            </c:spPr>
            <c:txPr>
              <a:bodyPr rot="-5400000" vert="horz"/>
              <a:lstStyle/>
              <a:p>
                <a:pPr>
                  <a:defRPr lang="en-US" sz="1100" b="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'IV.3.3.Pagos anuales x cuentas'!$B$3:$J$3</c:f>
              <c:strCache>
                <c:ptCount val="9"/>
                <c:pt idx="0">
                  <c:v>2003-2004</c:v>
                </c:pt>
                <c:pt idx="1">
                  <c:v>2005-2006</c:v>
                </c:pt>
                <c:pt idx="2">
                  <c:v>2007-2008</c:v>
                </c:pt>
                <c:pt idx="3">
                  <c:v>2009-2010</c:v>
                </c:pt>
                <c:pt idx="4">
                  <c:v>2011-2012</c:v>
                </c:pt>
                <c:pt idx="5">
                  <c:v>2013-2014</c:v>
                </c:pt>
                <c:pt idx="6">
                  <c:v>2015-2016</c:v>
                </c:pt>
                <c:pt idx="7">
                  <c:v>2017-2018</c:v>
                </c:pt>
                <c:pt idx="8">
                  <c:v>Ene_ 2019</c:v>
                </c:pt>
              </c:strCache>
            </c:strRef>
          </c:cat>
          <c:val>
            <c:numRef>
              <c:f>'IV.3.3.Pagos anuales x cuentas'!$B$9:$J$9</c:f>
              <c:numCache>
                <c:formatCode>#,##0.00_);[Red]\(#,##0.00\)</c:formatCode>
                <c:ptCount val="9"/>
                <c:pt idx="0">
                  <c:v>509266716.06859702</c:v>
                </c:pt>
                <c:pt idx="1">
                  <c:v>1039139964.4908601</c:v>
                </c:pt>
                <c:pt idx="2" formatCode="_(* #,##0.00_);_(* \(#,##0.00\);_(* &quot;-&quot;??_);_(@_)">
                  <c:v>1429744237.6700001</c:v>
                </c:pt>
                <c:pt idx="3" formatCode="_(* #,##0.00_);_(* \(#,##0.00\);_(* &quot;-&quot;??_);_(@_)">
                  <c:v>2131047028.6600001</c:v>
                </c:pt>
                <c:pt idx="4" formatCode="_(* #,##0.00_);_(* \(#,##0.00\);_(* &quot;-&quot;??_);_(@_)">
                  <c:v>2424110423.1100001</c:v>
                </c:pt>
                <c:pt idx="5" formatCode="_(* #,##0.00_);_(* \(#,##0.00\);_(* &quot;-&quot;??_);_(@_)">
                  <c:v>3019884924.6999998</c:v>
                </c:pt>
                <c:pt idx="6" formatCode="_(* #,##0.00_);_(* \(#,##0.00\);_(* &quot;-&quot;??_);_(@_)">
                  <c:v>3827695909.1799998</c:v>
                </c:pt>
                <c:pt idx="7" formatCode="_(* #,##0.00_);_(* \(#,##0.00\);_(* &quot;-&quot;??_);_(@_)">
                  <c:v>7325824005.4099998</c:v>
                </c:pt>
                <c:pt idx="8" formatCode="_(* #,##0.00_);_(* \(#,##0.00\);_(* &quot;-&quot;??_);_(@_)">
                  <c:v>215150256.69</c:v>
                </c:pt>
              </c:numCache>
            </c:numRef>
          </c:val>
          <c:extLst>
            <c:ext xmlns:c16="http://schemas.microsoft.com/office/drawing/2014/chart" uri="{C3380CC4-5D6E-409C-BE32-E72D297353CC}">
              <c16:uniqueId val="{0000000F-C43E-441D-B8EC-B37D5A24814D}"/>
            </c:ext>
          </c:extLst>
        </c:ser>
        <c:ser>
          <c:idx val="6"/>
          <c:order val="6"/>
          <c:tx>
            <c:strRef>
              <c:f>'IV.3.3.Pagos anuales x cuentas'!$A$10</c:f>
              <c:strCache>
                <c:ptCount val="1"/>
                <c:pt idx="0">
                  <c:v>Comision SIPEN</c:v>
                </c:pt>
              </c:strCache>
            </c:strRef>
          </c:tx>
          <c:invertIfNegative val="0"/>
          <c:dLbls>
            <c:dLbl>
              <c:idx val="9"/>
              <c:layout>
                <c:manualLayout>
                  <c:x val="0"/>
                  <c:y val="-2.272119801899778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C43E-441D-B8EC-B37D5A24814D}"/>
                </c:ext>
              </c:extLst>
            </c:dLbl>
            <c:spPr>
              <a:noFill/>
              <a:ln>
                <a:noFill/>
              </a:ln>
              <a:effectLst/>
            </c:spPr>
            <c:txPr>
              <a:bodyPr rot="-5400000" vert="horz"/>
              <a:lstStyle/>
              <a:p>
                <a:pPr>
                  <a:defRPr lang="en-US" sz="1100" b="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'IV.3.3.Pagos anuales x cuentas'!$B$3:$J$3</c:f>
              <c:strCache>
                <c:ptCount val="9"/>
                <c:pt idx="0">
                  <c:v>2003-2004</c:v>
                </c:pt>
                <c:pt idx="1">
                  <c:v>2005-2006</c:v>
                </c:pt>
                <c:pt idx="2">
                  <c:v>2007-2008</c:v>
                </c:pt>
                <c:pt idx="3">
                  <c:v>2009-2010</c:v>
                </c:pt>
                <c:pt idx="4">
                  <c:v>2011-2012</c:v>
                </c:pt>
                <c:pt idx="5">
                  <c:v>2013-2014</c:v>
                </c:pt>
                <c:pt idx="6">
                  <c:v>2015-2016</c:v>
                </c:pt>
                <c:pt idx="7">
                  <c:v>2017-2018</c:v>
                </c:pt>
                <c:pt idx="8">
                  <c:v>Ene_ 2019</c:v>
                </c:pt>
              </c:strCache>
            </c:strRef>
          </c:cat>
          <c:val>
            <c:numRef>
              <c:f>'IV.3.3.Pagos anuales x cuentas'!$B$10:$J$10</c:f>
              <c:numCache>
                <c:formatCode>#,##0.00_);[Red]\(#,##0.00\)</c:formatCode>
                <c:ptCount val="9"/>
                <c:pt idx="0">
                  <c:v>100223440.70394999</c:v>
                </c:pt>
                <c:pt idx="1">
                  <c:v>209064847.75409999</c:v>
                </c:pt>
                <c:pt idx="2" formatCode="_(* #,##0.00_);_(* \(#,##0.00\);_(* &quot;-&quot;??_);_(@_)">
                  <c:v>270721477.07050002</c:v>
                </c:pt>
                <c:pt idx="3" formatCode="_(* #,##0.00_);_(* \(#,##0.00\);_(* &quot;-&quot;??_);_(@_)">
                  <c:v>320172115.23000002</c:v>
                </c:pt>
                <c:pt idx="4" formatCode="_(* #,##0.00_);_(* \(#,##0.00\);_(* &quot;-&quot;??_);_(@_)">
                  <c:v>341527841.87</c:v>
                </c:pt>
                <c:pt idx="5" formatCode="_(* #,##0.00_);_(* \(#,##0.00\);_(* &quot;-&quot;??_);_(@_)">
                  <c:v>424786435.99000001</c:v>
                </c:pt>
                <c:pt idx="6" formatCode="_(* #,##0.00_);_(* \(#,##0.00\);_(* &quot;-&quot;??_);_(@_)">
                  <c:v>538605415.06999993</c:v>
                </c:pt>
                <c:pt idx="7" formatCode="_(* #,##0.00_);_(* \(#,##0.00\);_(* &quot;-&quot;??_);_(@_)">
                  <c:v>1031051006.5699999</c:v>
                </c:pt>
                <c:pt idx="8" formatCode="_(* #,##0.00_);_(* \(#,##0.00\);_(* &quot;-&quot;??_);_(@_)">
                  <c:v>30279866.579999998</c:v>
                </c:pt>
              </c:numCache>
            </c:numRef>
          </c:val>
          <c:extLst>
            <c:ext xmlns:c16="http://schemas.microsoft.com/office/drawing/2014/chart" uri="{C3380CC4-5D6E-409C-BE32-E72D297353CC}">
              <c16:uniqueId val="{00000011-C43E-441D-B8EC-B37D5A24814D}"/>
            </c:ext>
          </c:extLst>
        </c:ser>
        <c:ser>
          <c:idx val="7"/>
          <c:order val="7"/>
          <c:tx>
            <c:strRef>
              <c:f>'IV.3.3.Pagos anuales x cuentas'!$A$11</c:f>
              <c:strCache>
                <c:ptCount val="1"/>
                <c:pt idx="0">
                  <c:v> FSS</c:v>
                </c:pt>
              </c:strCache>
            </c:strRef>
          </c:tx>
          <c:invertIfNegative val="0"/>
          <c:dLbls>
            <c:dLbl>
              <c:idx val="7"/>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12-C43E-441D-B8EC-B37D5A24814D}"/>
                </c:ext>
              </c:extLst>
            </c:dLbl>
            <c:dLbl>
              <c:idx val="8"/>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13-C43E-441D-B8EC-B37D5A24814D}"/>
                </c:ext>
              </c:extLst>
            </c:dLbl>
            <c:dLbl>
              <c:idx val="9"/>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14-C43E-441D-B8EC-B37D5A24814D}"/>
                </c:ext>
              </c:extLst>
            </c:dLbl>
            <c:spPr>
              <a:noFill/>
              <a:ln>
                <a:noFill/>
              </a:ln>
              <a:effectLst/>
            </c:spPr>
            <c:txPr>
              <a:bodyPr rot="-5400000" vert="horz"/>
              <a:lstStyle/>
              <a:p>
                <a:pPr>
                  <a:defRPr lang="en-US" sz="11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'IV.3.3.Pagos anuales x cuentas'!$B$3:$J$3</c:f>
              <c:strCache>
                <c:ptCount val="9"/>
                <c:pt idx="0">
                  <c:v>2003-2004</c:v>
                </c:pt>
                <c:pt idx="1">
                  <c:v>2005-2006</c:v>
                </c:pt>
                <c:pt idx="2">
                  <c:v>2007-2008</c:v>
                </c:pt>
                <c:pt idx="3">
                  <c:v>2009-2010</c:v>
                </c:pt>
                <c:pt idx="4">
                  <c:v>2011-2012</c:v>
                </c:pt>
                <c:pt idx="5">
                  <c:v>2013-2014</c:v>
                </c:pt>
                <c:pt idx="6">
                  <c:v>2015-2016</c:v>
                </c:pt>
                <c:pt idx="7">
                  <c:v>2017-2018</c:v>
                </c:pt>
                <c:pt idx="8">
                  <c:v>Ene_ 2019</c:v>
                </c:pt>
              </c:strCache>
            </c:strRef>
          </c:cat>
          <c:val>
            <c:numRef>
              <c:f>'IV.3.3.Pagos anuales x cuentas'!$B$11:$J$11</c:f>
              <c:numCache>
                <c:formatCode>#,##0.00_);[Red]\(#,##0.00\)</c:formatCode>
                <c:ptCount val="9"/>
                <c:pt idx="0">
                  <c:v>404162411.58196497</c:v>
                </c:pt>
                <c:pt idx="1">
                  <c:v>840329919.89999986</c:v>
                </c:pt>
                <c:pt idx="2" formatCode="_(* #,##0.00_);_(* \(#,##0.00\);_(* &quot;-&quot;??_);_(@_)">
                  <c:v>1146222145.3295002</c:v>
                </c:pt>
                <c:pt idx="3" formatCode="_(* #,##0.00_);_(* \(#,##0.00\);_(* &quot;-&quot;??_);_(@_)">
                  <c:v>1582131608.8099999</c:v>
                </c:pt>
                <c:pt idx="4" formatCode="_(* #,##0.00_);_(* \(#,##0.00\);_(* &quot;-&quot;??_);_(@_)">
                  <c:v>1954779094.0799999</c:v>
                </c:pt>
                <c:pt idx="5" formatCode="_(* #,##0.00_);_(* \(#,##0.00\);_(* &quot;-&quot;??_);_(@_)">
                  <c:v>2430469027.5699997</c:v>
                </c:pt>
                <c:pt idx="6" formatCode="_(* #,##0.00_);_(* \(#,##0.00\);_(* &quot;-&quot;??_);_(@_)">
                  <c:v>3084833328.23</c:v>
                </c:pt>
                <c:pt idx="7" formatCode="_(* #,##0.00_);_(* \(#,##0.00\);_(* &quot;-&quot;??_);_(@_)">
                  <c:v>5891726017.71</c:v>
                </c:pt>
                <c:pt idx="8" formatCode="_(* #,##0.00_);_(* \(#,##0.00\);_(* &quot;-&quot;??_);_(@_)">
                  <c:v>173027322.90000001</c:v>
                </c:pt>
              </c:numCache>
            </c:numRef>
          </c:val>
          <c:extLst>
            <c:ext xmlns:c16="http://schemas.microsoft.com/office/drawing/2014/chart" uri="{C3380CC4-5D6E-409C-BE32-E72D297353CC}">
              <c16:uniqueId val="{00000015-C43E-441D-B8EC-B37D5A24814D}"/>
            </c:ext>
          </c:extLst>
        </c:ser>
        <c:dLbls>
          <c:showLegendKey val="0"/>
          <c:showVal val="0"/>
          <c:showCatName val="0"/>
          <c:showSerName val="0"/>
          <c:showPercent val="0"/>
          <c:showBubbleSize val="0"/>
        </c:dLbls>
        <c:gapWidth val="75"/>
        <c:shape val="cylinder"/>
        <c:axId val="431137296"/>
        <c:axId val="431137688"/>
        <c:axId val="0"/>
      </c:bar3DChart>
      <c:catAx>
        <c:axId val="431137296"/>
        <c:scaling>
          <c:orientation val="minMax"/>
        </c:scaling>
        <c:delete val="0"/>
        <c:axPos val="b"/>
        <c:numFmt formatCode="General" sourceLinked="1"/>
        <c:majorTickMark val="none"/>
        <c:minorTickMark val="none"/>
        <c:tickLblPos val="nextTo"/>
        <c:txPr>
          <a:bodyPr/>
          <a:lstStyle/>
          <a:p>
            <a:pPr>
              <a:defRPr lang="en-US" sz="1200"/>
            </a:pPr>
            <a:endParaRPr lang="en-US"/>
          </a:p>
        </c:txPr>
        <c:crossAx val="431137688"/>
        <c:crosses val="autoZero"/>
        <c:auto val="1"/>
        <c:lblAlgn val="ctr"/>
        <c:lblOffset val="100"/>
        <c:noMultiLvlLbl val="0"/>
      </c:catAx>
      <c:valAx>
        <c:axId val="431137688"/>
        <c:scaling>
          <c:orientation val="minMax"/>
        </c:scaling>
        <c:delete val="0"/>
        <c:axPos val="l"/>
        <c:numFmt formatCode="#,##0.00_);[Red]\(#,##0.00\)" sourceLinked="1"/>
        <c:majorTickMark val="none"/>
        <c:minorTickMark val="none"/>
        <c:tickLblPos val="none"/>
        <c:txPr>
          <a:bodyPr/>
          <a:lstStyle/>
          <a:p>
            <a:pPr>
              <a:defRPr lang="en-US"/>
            </a:pPr>
            <a:endParaRPr lang="en-US"/>
          </a:p>
        </c:txPr>
        <c:crossAx val="431137296"/>
        <c:crosses val="autoZero"/>
        <c:crossBetween val="between"/>
        <c:dispUnits>
          <c:builtInUnit val="millions"/>
          <c:dispUnitsLbl>
            <c:layout>
              <c:manualLayout>
                <c:xMode val="edge"/>
                <c:yMode val="edge"/>
                <c:x val="5.5084706125634233E-3"/>
                <c:y val="0.44928518373943704"/>
              </c:manualLayout>
            </c:layout>
            <c:txPr>
              <a:bodyPr/>
              <a:lstStyle/>
              <a:p>
                <a:pPr>
                  <a:defRPr lang="en-US" sz="1400" b="1"/>
                </a:pPr>
                <a:endParaRPr lang="en-US"/>
              </a:p>
            </c:txPr>
          </c:dispUnitsLbl>
        </c:dispUnits>
      </c:valAx>
      <c:spPr>
        <a:noFill/>
        <a:ln w="25400">
          <a:noFill/>
        </a:ln>
      </c:spPr>
    </c:plotArea>
    <c:legend>
      <c:legendPos val="b"/>
      <c:layout>
        <c:manualLayout>
          <c:xMode val="edge"/>
          <c:yMode val="edge"/>
          <c:x val="6.1874631500066044E-2"/>
          <c:y val="7.6814910256459507E-2"/>
          <c:w val="0.85761725026012103"/>
          <c:h val="5.2858035495055543E-2"/>
        </c:manualLayout>
      </c:layout>
      <c:overlay val="0"/>
      <c:txPr>
        <a:bodyPr/>
        <a:lstStyle/>
        <a:p>
          <a:pPr>
            <a:defRPr lang="en-US" sz="1200" b="1"/>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mn-lt"/>
                <a:ea typeface="+mn-ea"/>
                <a:cs typeface="+mn-cs"/>
              </a:defRPr>
            </a:pPr>
            <a:r>
              <a:rPr lang="es-DO" sz="1600" b="1">
                <a:effectLst/>
              </a:rPr>
              <a:t>Pagos a Entidades del Seguro de Vejez, Discapacidad y Sobrevivencia (SVDS)</a:t>
            </a:r>
            <a:endParaRPr lang="es-ES" sz="1600">
              <a:effectLst/>
            </a:endParaRPr>
          </a:p>
        </c:rich>
      </c:tx>
      <c:layout>
        <c:manualLayout>
          <c:xMode val="edge"/>
          <c:yMode val="edge"/>
          <c:x val="0.24535691421476585"/>
          <c:y val="1.6845956111156208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2567010100601178"/>
          <c:y val="7.4738749911451227E-2"/>
          <c:w val="0.84551626419448211"/>
          <c:h val="0.82541424285287934"/>
        </c:manualLayout>
      </c:layout>
      <c:barChart>
        <c:barDir val="bar"/>
        <c:grouping val="clustered"/>
        <c:varyColors val="0"/>
        <c:ser>
          <c:idx val="0"/>
          <c:order val="0"/>
          <c:tx>
            <c:strRef>
              <c:f>'IV.3.4.Pago Entidades'!$I$3</c:f>
              <c:strCache>
                <c:ptCount val="1"/>
                <c:pt idx="0">
                  <c:v>Total</c:v>
                </c:pt>
              </c:strCache>
            </c:strRef>
          </c:tx>
          <c:spPr>
            <a:solidFill>
              <a:schemeClr val="accent3">
                <a:lumMod val="50000"/>
              </a:schemeClr>
            </a:solidFill>
            <a:ln>
              <a:noFill/>
            </a:ln>
            <a:effectLst>
              <a:glow rad="139700">
                <a:schemeClr val="accent1">
                  <a:alpha val="49000"/>
                </a:schemeClr>
              </a:glow>
              <a:outerShdw sx="1000" sy="1000" algn="ctr" rotWithShape="0">
                <a:schemeClr val="bg1"/>
              </a:outerShdw>
              <a:softEdge rad="0"/>
            </a:effectLst>
          </c:spPr>
          <c:invertIfNegative val="0"/>
          <c:dPt>
            <c:idx val="11"/>
            <c:invertIfNegative val="0"/>
            <c:bubble3D val="0"/>
            <c:spPr>
              <a:solidFill>
                <a:schemeClr val="accent3">
                  <a:lumMod val="50000"/>
                </a:schemeClr>
              </a:solidFill>
              <a:ln>
                <a:noFill/>
              </a:ln>
              <a:effectLst>
                <a:glow rad="139700">
                  <a:schemeClr val="accent1">
                    <a:alpha val="49000"/>
                  </a:schemeClr>
                </a:glow>
                <a:outerShdw sx="1000" sy="1000" algn="ctr" rotWithShape="0">
                  <a:schemeClr val="bg1"/>
                </a:outerShdw>
                <a:softEdge rad="0"/>
              </a:effectLst>
            </c:spPr>
            <c:extLst>
              <c:ext xmlns:c16="http://schemas.microsoft.com/office/drawing/2014/chart" uri="{C3380CC4-5D6E-409C-BE32-E72D297353CC}">
                <c16:uniqueId val="{00000001-FA0F-4D96-934E-AFE2A2521853}"/>
              </c:ext>
            </c:extLst>
          </c:dPt>
          <c:dPt>
            <c:idx val="12"/>
            <c:invertIfNegative val="0"/>
            <c:bubble3D val="0"/>
            <c:spPr>
              <a:solidFill>
                <a:schemeClr val="accent3">
                  <a:lumMod val="50000"/>
                </a:schemeClr>
              </a:solidFill>
              <a:ln>
                <a:noFill/>
              </a:ln>
              <a:effectLst>
                <a:glow rad="139700">
                  <a:schemeClr val="accent1">
                    <a:alpha val="49000"/>
                  </a:schemeClr>
                </a:glow>
                <a:outerShdw sx="1000" sy="1000" algn="ctr" rotWithShape="0">
                  <a:schemeClr val="bg1"/>
                </a:outerShdw>
                <a:softEdge rad="0"/>
              </a:effectLst>
            </c:spPr>
            <c:extLst>
              <c:ext xmlns:c16="http://schemas.microsoft.com/office/drawing/2014/chart" uri="{C3380CC4-5D6E-409C-BE32-E72D297353CC}">
                <c16:uniqueId val="{00000003-FA0F-4D96-934E-AFE2A2521853}"/>
              </c:ext>
            </c:extLst>
          </c:dPt>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'IV.3.4.Pago Entidades'!$A$4:$A$18</c:f>
              <c:strCache>
                <c:ptCount val="15"/>
                <c:pt idx="0">
                  <c:v>AFP Popular </c:v>
                </c:pt>
                <c:pt idx="1">
                  <c:v>Scotia Crecer AFP</c:v>
                </c:pt>
                <c:pt idx="2">
                  <c:v>AFP Siembra</c:v>
                </c:pt>
                <c:pt idx="3">
                  <c:v>AFP Reservas</c:v>
                </c:pt>
                <c:pt idx="4">
                  <c:v>Fondo INABIMA</c:v>
                </c:pt>
                <c:pt idx="5">
                  <c:v>Ministerio de Hacienda</c:v>
                </c:pt>
                <c:pt idx="6">
                  <c:v>AFP Romana</c:v>
                </c:pt>
                <c:pt idx="7">
                  <c:v>SIPEN</c:v>
                </c:pt>
                <c:pt idx="8">
                  <c:v>Fondo BR</c:v>
                </c:pt>
                <c:pt idx="9">
                  <c:v>Fondo BC</c:v>
                </c:pt>
                <c:pt idx="10">
                  <c:v>Autoseguro (IDSS)</c:v>
                </c:pt>
                <c:pt idx="11">
                  <c:v>AFP Atlántico</c:v>
                </c:pt>
                <c:pt idx="12">
                  <c:v>AFP JMMB BDI, SA</c:v>
                </c:pt>
                <c:pt idx="13">
                  <c:v>AFP LEON</c:v>
                </c:pt>
                <c:pt idx="14">
                  <c:v>AFP CARIBALICO</c:v>
                </c:pt>
              </c:strCache>
            </c:strRef>
          </c:cat>
          <c:val>
            <c:numRef>
              <c:f>'IV.3.4.Pago Entidades'!$I$4:$I$18</c:f>
              <c:numCache>
                <c:formatCode>_(* #,##0.00_);_(* \(#,##0.00\);_(* "-"??_);_(@_)</c:formatCode>
                <c:ptCount val="15"/>
                <c:pt idx="0">
                  <c:v>116380960420.17003</c:v>
                </c:pt>
                <c:pt idx="1">
                  <c:v>85310677303.880005</c:v>
                </c:pt>
                <c:pt idx="2">
                  <c:v>69035206817.199997</c:v>
                </c:pt>
                <c:pt idx="3">
                  <c:v>69585133587.110001</c:v>
                </c:pt>
                <c:pt idx="4">
                  <c:v>56118460316.029999</c:v>
                </c:pt>
                <c:pt idx="5">
                  <c:v>16306769391.049999</c:v>
                </c:pt>
                <c:pt idx="6">
                  <c:v>3043612419.5999994</c:v>
                </c:pt>
                <c:pt idx="7">
                  <c:v>2957141061.059999</c:v>
                </c:pt>
                <c:pt idx="8">
                  <c:v>2940462672.1399989</c:v>
                </c:pt>
                <c:pt idx="9">
                  <c:v>2134767943.0999997</c:v>
                </c:pt>
                <c:pt idx="10">
                  <c:v>1428595531.7299993</c:v>
                </c:pt>
                <c:pt idx="11">
                  <c:v>844748908.97000015</c:v>
                </c:pt>
                <c:pt idx="12">
                  <c:v>145657040.66999999</c:v>
                </c:pt>
                <c:pt idx="13">
                  <c:v>116692988.65000001</c:v>
                </c:pt>
                <c:pt idx="14">
                  <c:v>63617457.140000001</c:v>
                </c:pt>
              </c:numCache>
            </c:numRef>
          </c:val>
          <c:extLst>
            <c:ext xmlns:c16="http://schemas.microsoft.com/office/drawing/2014/chart" uri="{C3380CC4-5D6E-409C-BE32-E72D297353CC}">
              <c16:uniqueId val="{00000004-FA0F-4D96-934E-AFE2A2521853}"/>
            </c:ext>
          </c:extLst>
        </c:ser>
        <c:dLbls>
          <c:showLegendKey val="0"/>
          <c:showVal val="0"/>
          <c:showCatName val="0"/>
          <c:showSerName val="0"/>
          <c:showPercent val="0"/>
          <c:showBubbleSize val="0"/>
        </c:dLbls>
        <c:gapWidth val="68"/>
        <c:overlap val="1"/>
        <c:axId val="431138472"/>
        <c:axId val="431138864"/>
      </c:barChart>
      <c:catAx>
        <c:axId val="43113847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1050" b="1" i="0" u="none" strike="noStrike" kern="1200" baseline="0">
                <a:solidFill>
                  <a:sysClr val="windowText" lastClr="000000"/>
                </a:solidFill>
                <a:latin typeface="+mn-lt"/>
                <a:ea typeface="+mn-ea"/>
                <a:cs typeface="+mn-cs"/>
              </a:defRPr>
            </a:pPr>
            <a:endParaRPr lang="en-US"/>
          </a:p>
        </c:txPr>
        <c:crossAx val="431138864"/>
        <c:crosses val="autoZero"/>
        <c:auto val="1"/>
        <c:lblAlgn val="ctr"/>
        <c:lblOffset val="100"/>
        <c:noMultiLvlLbl val="0"/>
      </c:catAx>
      <c:valAx>
        <c:axId val="431138864"/>
        <c:scaling>
          <c:orientation val="minMax"/>
        </c:scaling>
        <c:delete val="0"/>
        <c:axPos val="b"/>
        <c:numFmt formatCode="_(* #,##0.00_);_(* \(#,##0.00\);_(* &quot;-&quot;??_);_(@_)" sourceLinked="1"/>
        <c:majorTickMark val="none"/>
        <c:minorTickMark val="none"/>
        <c:tickLblPos val="nextTo"/>
        <c:spPr>
          <a:noFill/>
          <a:ln>
            <a:noFill/>
          </a:ln>
          <a:effectLst/>
        </c:spPr>
        <c:txPr>
          <a:bodyPr rot="-27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en-US"/>
          </a:p>
        </c:txPr>
        <c:crossAx val="431138472"/>
        <c:crosses val="autoZero"/>
        <c:crossBetween val="between"/>
        <c:dispUnits>
          <c:builtInUnit val="millions"/>
          <c:dispUnitsLbl>
            <c:layout>
              <c:manualLayout>
                <c:xMode val="edge"/>
                <c:yMode val="edge"/>
                <c:x val="0.48436443130983947"/>
                <c:y val="4.7582669845780294E-2"/>
              </c:manualLayout>
            </c:layout>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mn-lt"/>
                    <a:ea typeface="+mn-ea"/>
                    <a:cs typeface="+mn-cs"/>
                  </a:defRPr>
                </a:pPr>
                <a:endParaRPr lang="en-US"/>
              </a:p>
            </c:txPr>
          </c:dispUnitsLbl>
        </c:dispUnits>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600"/>
            </a:pPr>
            <a:r>
              <a:rPr lang="es-ES" sz="1600"/>
              <a:t>Patrimonio de los Fondos de Pensiones por Año</a:t>
            </a:r>
          </a:p>
          <a:p>
            <a:pPr>
              <a:defRPr sz="1600"/>
            </a:pPr>
            <a:r>
              <a:rPr lang="es-ES" sz="1600"/>
              <a:t>(Millones </a:t>
            </a:r>
            <a:r>
              <a:rPr lang="es-ES" sz="1600" baseline="0"/>
              <a:t>RD$)</a:t>
            </a:r>
            <a:endParaRPr lang="es-ES" sz="1600"/>
          </a:p>
        </c:rich>
      </c:tx>
      <c:layout>
        <c:manualLayout>
          <c:xMode val="edge"/>
          <c:yMode val="edge"/>
          <c:x val="0.33192259930234919"/>
          <c:y val="2.4113540019259265E-3"/>
        </c:manualLayout>
      </c:layout>
      <c:overlay val="0"/>
    </c:title>
    <c:autoTitleDeleted val="0"/>
    <c:plotArea>
      <c:layout>
        <c:manualLayout>
          <c:layoutTarget val="inner"/>
          <c:xMode val="edge"/>
          <c:yMode val="edge"/>
          <c:x val="7.3386335487627213E-2"/>
          <c:y val="0.14797386013244204"/>
          <c:w val="0.86307189654886673"/>
          <c:h val="0.71871743025202839"/>
        </c:manualLayout>
      </c:layout>
      <c:lineChart>
        <c:grouping val="standard"/>
        <c:varyColors val="0"/>
        <c:ser>
          <c:idx val="0"/>
          <c:order val="0"/>
          <c:tx>
            <c:strRef>
              <c:f>'IV.3.5.Patrim. fp anual'!$B$3</c:f>
              <c:strCache>
                <c:ptCount val="1"/>
                <c:pt idx="0">
                  <c:v>Patrimonio Fondos de Pensiones                 (RD$ Millones)</c:v>
                </c:pt>
              </c:strCache>
            </c:strRef>
          </c:tx>
          <c:spPr>
            <a:ln w="31750" cmpd="sng">
              <a:solidFill>
                <a:srgbClr val="002060"/>
              </a:solidFill>
            </a:ln>
          </c:spPr>
          <c:marker>
            <c:symbol val="circle"/>
            <c:size val="9"/>
            <c:spPr>
              <a:solidFill>
                <a:srgbClr val="002060"/>
              </a:solidFill>
              <a:ln w="38100">
                <a:solidFill>
                  <a:srgbClr val="002060"/>
                </a:solidFill>
              </a:ln>
            </c:spPr>
          </c:marker>
          <c:dLbls>
            <c:dLbl>
              <c:idx val="0"/>
              <c:layout>
                <c:manualLayout>
                  <c:x val="-6.4687824792092783E-3"/>
                  <c:y val="1.487058783121462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1A7-4510-A9FB-9CD6C0E1EBCB}"/>
                </c:ext>
              </c:extLst>
            </c:dLbl>
            <c:dLbl>
              <c:idx val="1"/>
              <c:layout>
                <c:manualLayout>
                  <c:x val="-1.5485429448609259E-2"/>
                  <c:y val="2.893155436897377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1A7-4510-A9FB-9CD6C0E1EBCB}"/>
                </c:ext>
              </c:extLst>
            </c:dLbl>
            <c:dLbl>
              <c:idx val="2"/>
              <c:layout>
                <c:manualLayout>
                  <c:x val="-1.9406347437627827E-2"/>
                  <c:y val="3.717646957803624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1A7-4510-A9FB-9CD6C0E1EBCB}"/>
                </c:ext>
              </c:extLst>
            </c:dLbl>
            <c:dLbl>
              <c:idx val="3"/>
              <c:layout>
                <c:manualLayout>
                  <c:x val="-2.3718869090433987E-2"/>
                  <c:y val="3.469803827283382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1A7-4510-A9FB-9CD6C0E1EBCB}"/>
                </c:ext>
              </c:extLst>
            </c:dLbl>
            <c:dLbl>
              <c:idx val="4"/>
              <c:layout>
                <c:manualLayout>
                  <c:x val="-3.0187651569643276E-2"/>
                  <c:y val="3.965490088323878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1A7-4510-A9FB-9CD6C0E1EBCB}"/>
                </c:ext>
              </c:extLst>
            </c:dLbl>
            <c:dLbl>
              <c:idx val="5"/>
              <c:layout>
                <c:manualLayout>
                  <c:x val="-1.5320646892626492E-2"/>
                  <c:y val="2.246157212699028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1A7-4510-A9FB-9CD6C0E1EBCB}"/>
                </c:ext>
              </c:extLst>
            </c:dLbl>
            <c:dLbl>
              <c:idx val="6"/>
              <c:layout>
                <c:manualLayout>
                  <c:x val="-1.2040957555597608E-2"/>
                  <c:y val="1.888488866727832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11A7-4510-A9FB-9CD6C0E1EBCB}"/>
                </c:ext>
              </c:extLst>
            </c:dLbl>
            <c:dLbl>
              <c:idx val="7"/>
              <c:layout>
                <c:manualLayout>
                  <c:x val="-1.1030889032329667E-2"/>
                  <c:y val="1.778667786797553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11A7-4510-A9FB-9CD6C0E1EBCB}"/>
                </c:ext>
              </c:extLst>
            </c:dLbl>
            <c:dLbl>
              <c:idx val="8"/>
              <c:layout>
                <c:manualLayout>
                  <c:x val="-1.0413163235600098E-2"/>
                  <c:y val="2.2315970131031874E-2"/>
                </c:manualLayout>
              </c:layout>
              <c:spPr/>
              <c:txPr>
                <a:bodyPr/>
                <a:lstStyle/>
                <a:p>
                  <a:pPr>
                    <a:defRPr sz="1200" b="1">
                      <a:solidFill>
                        <a:srgbClr val="002060"/>
                      </a:solidFill>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11A7-4510-A9FB-9CD6C0E1EBCB}"/>
                </c:ext>
              </c:extLst>
            </c:dLbl>
            <c:dLbl>
              <c:idx val="9"/>
              <c:layout>
                <c:manualLayout>
                  <c:x val="-7.9568866786056541E-3"/>
                  <c:y val="1.529327889076619E-2"/>
                </c:manualLayout>
              </c:layout>
              <c:spPr/>
              <c:txPr>
                <a:bodyPr/>
                <a:lstStyle/>
                <a:p>
                  <a:pPr>
                    <a:defRPr sz="1200" b="1">
                      <a:solidFill>
                        <a:srgbClr val="002060"/>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11A7-4510-A9FB-9CD6C0E1EBCB}"/>
                </c:ext>
              </c:extLst>
            </c:dLbl>
            <c:dLbl>
              <c:idx val="10"/>
              <c:layout>
                <c:manualLayout>
                  <c:x val="-1.1107970120746363E-2"/>
                  <c:y val="2.9769136875529706E-2"/>
                </c:manualLayout>
              </c:layout>
              <c:spPr/>
              <c:txPr>
                <a:bodyPr/>
                <a:lstStyle/>
                <a:p>
                  <a:pPr>
                    <a:defRPr sz="1200" b="1">
                      <a:solidFill>
                        <a:srgbClr val="002060"/>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11A7-4510-A9FB-9CD6C0E1EBCB}"/>
                </c:ext>
              </c:extLst>
            </c:dLbl>
            <c:dLbl>
              <c:idx val="11"/>
              <c:layout>
                <c:manualLayout>
                  <c:x val="-2.2677730040060677E-2"/>
                  <c:y val="3.369831313193221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11A7-4510-A9FB-9CD6C0E1EBCB}"/>
                </c:ext>
              </c:extLst>
            </c:dLbl>
            <c:dLbl>
              <c:idx val="12"/>
              <c:layout>
                <c:manualLayout>
                  <c:x val="-2.3979248362078966E-2"/>
                  <c:y val="3.018668903012508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11A7-4510-A9FB-9CD6C0E1EBCB}"/>
                </c:ext>
              </c:extLst>
            </c:dLbl>
            <c:dLbl>
              <c:idx val="13"/>
              <c:layout>
                <c:manualLayout>
                  <c:x val="-3.4324502385628508E-2"/>
                  <c:y val="4.3393251584526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6A3-4558-BAB0-DF3F40352CBE}"/>
                </c:ext>
              </c:extLst>
            </c:dLbl>
            <c:dLbl>
              <c:idx val="14"/>
              <c:layout>
                <c:manualLayout>
                  <c:x val="-2.4819354187115093E-2"/>
                  <c:y val="2.869001982644958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1E0-42ED-AB7D-1DE9AC09D70B}"/>
                </c:ext>
              </c:extLst>
            </c:dLbl>
            <c:spPr>
              <a:noFill/>
              <a:ln>
                <a:noFill/>
              </a:ln>
              <a:effectLst/>
            </c:spPr>
            <c:txPr>
              <a:bodyPr/>
              <a:lstStyle/>
              <a:p>
                <a:pPr>
                  <a:defRPr sz="1200" b="1">
                    <a:solidFill>
                      <a:srgbClr val="00206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'IV.3.5.Patrim. fp anual'!$A$4:$A$18</c:f>
              <c:strCach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Ene.2019</c:v>
                </c:pt>
              </c:strCache>
            </c:strRef>
          </c:cat>
          <c:val>
            <c:numRef>
              <c:f>'IV.3.5.Patrim. fp anual'!$B$4:$B$18</c:f>
              <c:numCache>
                <c:formatCode>_(* #,##0.00_);_(* \(#,##0.00\);_(* "-"??_);_(@_)</c:formatCode>
                <c:ptCount val="15"/>
                <c:pt idx="0">
                  <c:v>23031.69</c:v>
                </c:pt>
                <c:pt idx="1">
                  <c:v>33521.17</c:v>
                </c:pt>
                <c:pt idx="2">
                  <c:v>48918.54</c:v>
                </c:pt>
                <c:pt idx="3">
                  <c:v>68371.91</c:v>
                </c:pt>
                <c:pt idx="4">
                  <c:v>94318.74</c:v>
                </c:pt>
                <c:pt idx="5">
                  <c:v>120339.19</c:v>
                </c:pt>
                <c:pt idx="6">
                  <c:v>154672.16</c:v>
                </c:pt>
                <c:pt idx="7">
                  <c:v>198249.65</c:v>
                </c:pt>
                <c:pt idx="8">
                  <c:v>248516.38566900001</c:v>
                </c:pt>
                <c:pt idx="9">
                  <c:v>305297.32352799998</c:v>
                </c:pt>
                <c:pt idx="10">
                  <c:v>367708.87092800002</c:v>
                </c:pt>
                <c:pt idx="11">
                  <c:v>436929.96823200001</c:v>
                </c:pt>
                <c:pt idx="12">
                  <c:v>520077.01557300001</c:v>
                </c:pt>
                <c:pt idx="13">
                  <c:v>599976.12957899994</c:v>
                </c:pt>
                <c:pt idx="14">
                  <c:v>609006.04522099998</c:v>
                </c:pt>
              </c:numCache>
            </c:numRef>
          </c:val>
          <c:smooth val="0"/>
          <c:extLst>
            <c:ext xmlns:c16="http://schemas.microsoft.com/office/drawing/2014/chart" uri="{C3380CC4-5D6E-409C-BE32-E72D297353CC}">
              <c16:uniqueId val="{0000000D-11A7-4510-A9FB-9CD6C0E1EBCB}"/>
            </c:ext>
          </c:extLst>
        </c:ser>
        <c:dLbls>
          <c:showLegendKey val="0"/>
          <c:showVal val="0"/>
          <c:showCatName val="0"/>
          <c:showSerName val="0"/>
          <c:showPercent val="0"/>
          <c:showBubbleSize val="0"/>
        </c:dLbls>
        <c:marker val="1"/>
        <c:smooth val="0"/>
        <c:axId val="431139256"/>
        <c:axId val="431140040"/>
      </c:lineChart>
      <c:lineChart>
        <c:grouping val="standard"/>
        <c:varyColors val="0"/>
        <c:ser>
          <c:idx val="1"/>
          <c:order val="1"/>
          <c:tx>
            <c:strRef>
              <c:f>'IV.3.5.Patrim. fp anual'!$E$3</c:f>
              <c:strCache>
                <c:ptCount val="1"/>
                <c:pt idx="0">
                  <c:v>% Patrimonio/ PIB</c:v>
                </c:pt>
              </c:strCache>
            </c:strRef>
          </c:tx>
          <c:spPr>
            <a:ln w="31750">
              <a:solidFill>
                <a:schemeClr val="accent3">
                  <a:lumMod val="50000"/>
                </a:schemeClr>
              </a:solidFill>
            </a:ln>
          </c:spPr>
          <c:marker>
            <c:symbol val="circle"/>
            <c:size val="9"/>
            <c:spPr>
              <a:solidFill>
                <a:schemeClr val="accent6">
                  <a:lumMod val="50000"/>
                </a:schemeClr>
              </a:solidFill>
              <a:ln w="38100">
                <a:solidFill>
                  <a:schemeClr val="accent6">
                    <a:lumMod val="50000"/>
                  </a:schemeClr>
                </a:solidFill>
              </a:ln>
            </c:spPr>
          </c:marker>
          <c:dLbls>
            <c:dLbl>
              <c:idx val="0"/>
              <c:layout>
                <c:manualLayout>
                  <c:x val="-4.1294517129582195E-2"/>
                  <c:y val="-3.998685455647886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11A7-4510-A9FB-9CD6C0E1EBCB}"/>
                </c:ext>
              </c:extLst>
            </c:dLbl>
            <c:dLbl>
              <c:idx val="1"/>
              <c:layout>
                <c:manualLayout>
                  <c:x val="-3.3528900433398616E-2"/>
                  <c:y val="-3.767446245918024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11A7-4510-A9FB-9CD6C0E1EBCB}"/>
                </c:ext>
              </c:extLst>
            </c:dLbl>
            <c:dLbl>
              <c:idx val="2"/>
              <c:layout>
                <c:manualLayout>
                  <c:x val="-3.3327921844399866E-2"/>
                  <c:y val="-3.950270690538847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11A7-4510-A9FB-9CD6C0E1EBCB}"/>
                </c:ext>
              </c:extLst>
            </c:dLbl>
            <c:dLbl>
              <c:idx val="3"/>
              <c:layout>
                <c:manualLayout>
                  <c:x val="-3.6232781703961416E-2"/>
                  <c:y val="-4.28392157356616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11A7-4510-A9FB-9CD6C0E1EBCB}"/>
                </c:ext>
              </c:extLst>
            </c:dLbl>
            <c:dLbl>
              <c:idx val="4"/>
              <c:layout>
                <c:manualLayout>
                  <c:x val="-3.7995885898413337E-2"/>
                  <c:y val="-3.604158647142201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11A7-4510-A9FB-9CD6C0E1EBCB}"/>
                </c:ext>
              </c:extLst>
            </c:dLbl>
            <c:dLbl>
              <c:idx val="5"/>
              <c:layout>
                <c:manualLayout>
                  <c:x val="-3.2698928730690746E-2"/>
                  <c:y val="-3.850531695508232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11A7-4510-A9FB-9CD6C0E1EBCB}"/>
                </c:ext>
              </c:extLst>
            </c:dLbl>
            <c:dLbl>
              <c:idx val="6"/>
              <c:layout>
                <c:manualLayout>
                  <c:x val="-3.8864244922619133E-2"/>
                  <c:y val="-3.556998457765697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11A7-4510-A9FB-9CD6C0E1EBCB}"/>
                </c:ext>
              </c:extLst>
            </c:dLbl>
            <c:dLbl>
              <c:idx val="7"/>
              <c:layout>
                <c:manualLayout>
                  <c:x val="-2.8483939106415404E-2"/>
                  <c:y val="-3.198952880317149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11A7-4510-A9FB-9CD6C0E1EBCB}"/>
                </c:ext>
              </c:extLst>
            </c:dLbl>
            <c:dLbl>
              <c:idx val="8"/>
              <c:layout>
                <c:manualLayout>
                  <c:x val="-3.5388605745409737E-2"/>
                  <c:y val="-3.2513735292451412E-2"/>
                </c:manualLayout>
              </c:layout>
              <c:spPr/>
              <c:txPr>
                <a:bodyPr/>
                <a:lstStyle/>
                <a:p>
                  <a:pPr>
                    <a:defRPr sz="1200" b="1">
                      <a:solidFill>
                        <a:schemeClr val="accent6">
                          <a:lumMod val="50000"/>
                        </a:schemeClr>
                      </a:solidFill>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11A7-4510-A9FB-9CD6C0E1EBCB}"/>
                </c:ext>
              </c:extLst>
            </c:dLbl>
            <c:dLbl>
              <c:idx val="9"/>
              <c:layout>
                <c:manualLayout>
                  <c:x val="-3.7413567257562196E-2"/>
                  <c:y val="-3.5603446857987338E-2"/>
                </c:manualLayout>
              </c:layout>
              <c:spPr/>
              <c:txPr>
                <a:bodyPr/>
                <a:lstStyle/>
                <a:p>
                  <a:pPr>
                    <a:defRPr sz="1200" b="1">
                      <a:solidFill>
                        <a:schemeClr val="accent6">
                          <a:lumMod val="50000"/>
                        </a:schemeClr>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11A7-4510-A9FB-9CD6C0E1EBCB}"/>
                </c:ext>
              </c:extLst>
            </c:dLbl>
            <c:dLbl>
              <c:idx val="10"/>
              <c:layout>
                <c:manualLayout>
                  <c:x val="-4.0487965883495354E-2"/>
                  <c:y val="-3.3665611927785215E-2"/>
                </c:manualLayout>
              </c:layout>
              <c:spPr/>
              <c:txPr>
                <a:bodyPr/>
                <a:lstStyle/>
                <a:p>
                  <a:pPr>
                    <a:defRPr sz="1200" b="1">
                      <a:solidFill>
                        <a:schemeClr val="accent6">
                          <a:lumMod val="50000"/>
                        </a:schemeClr>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11A7-4510-A9FB-9CD6C0E1EBCB}"/>
                </c:ext>
              </c:extLst>
            </c:dLbl>
            <c:dLbl>
              <c:idx val="11"/>
              <c:layout>
                <c:manualLayout>
                  <c:x val="-3.9856099352729372E-2"/>
                  <c:y val="-3.512251379741695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11A7-4510-A9FB-9CD6C0E1EBCB}"/>
                </c:ext>
              </c:extLst>
            </c:dLbl>
            <c:dLbl>
              <c:idx val="12"/>
              <c:layout>
                <c:manualLayout>
                  <c:x val="-2.8937334531124487E-2"/>
                  <c:y val="-2.901072898379353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11A7-4510-A9FB-9CD6C0E1EBCB}"/>
                </c:ext>
              </c:extLst>
            </c:dLbl>
            <c:dLbl>
              <c:idx val="13"/>
              <c:layout>
                <c:manualLayout>
                  <c:x val="-3.0281879072914651E-2"/>
                  <c:y val="-3.429976331157484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6A3-4558-BAB0-DF3F40352CBE}"/>
                </c:ext>
              </c:extLst>
            </c:dLbl>
            <c:dLbl>
              <c:idx val="14"/>
              <c:layout>
                <c:manualLayout>
                  <c:x val="-1.4891612512268969E-2"/>
                  <c:y val="-3.483788121783163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1E0-42ED-AB7D-1DE9AC09D70B}"/>
                </c:ext>
              </c:extLst>
            </c:dLbl>
            <c:spPr>
              <a:noFill/>
              <a:ln>
                <a:noFill/>
              </a:ln>
              <a:effectLst/>
            </c:spPr>
            <c:txPr>
              <a:bodyPr/>
              <a:lstStyle/>
              <a:p>
                <a:pPr>
                  <a:defRPr sz="1200" b="1">
                    <a:solidFill>
                      <a:schemeClr val="accent6">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'IV.3.5.Patrim. fp anual'!$A$4:$A$18</c:f>
              <c:strCach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Ene.2019</c:v>
                </c:pt>
              </c:strCache>
            </c:strRef>
          </c:cat>
          <c:val>
            <c:numRef>
              <c:f>'IV.3.5.Patrim. fp anual'!$E$4:$E$18</c:f>
              <c:numCache>
                <c:formatCode>0.0%</c:formatCode>
                <c:ptCount val="15"/>
                <c:pt idx="0">
                  <c:v>2.2580043960698116E-2</c:v>
                </c:pt>
                <c:pt idx="1">
                  <c:v>2.817374051932511E-2</c:v>
                </c:pt>
                <c:pt idx="2">
                  <c:v>3.5858503633933857E-2</c:v>
                </c:pt>
                <c:pt idx="3">
                  <c:v>4.3378710625577514E-2</c:v>
                </c:pt>
                <c:pt idx="4">
                  <c:v>5.6183488957878856E-2</c:v>
                </c:pt>
                <c:pt idx="5">
                  <c:v>6.3273252432689955E-2</c:v>
                </c:pt>
                <c:pt idx="6">
                  <c:v>7.2982602100370983E-2</c:v>
                </c:pt>
                <c:pt idx="7">
                  <c:v>8.5571065611347308E-2</c:v>
                </c:pt>
                <c:pt idx="8">
                  <c:v>9.8070140691973604E-2</c:v>
                </c:pt>
                <c:pt idx="9">
                  <c:v>0.10957363748990527</c:v>
                </c:pt>
                <c:pt idx="10">
                  <c:v>0.1198475384857927</c:v>
                </c:pt>
                <c:pt idx="11">
                  <c:v>0.13300480292241038</c:v>
                </c:pt>
                <c:pt idx="12">
                  <c:v>0.14394017613260685</c:v>
                </c:pt>
                <c:pt idx="13">
                  <c:v>0.149058971210493</c:v>
                </c:pt>
                <c:pt idx="14">
                  <c:v>0.15130237702175175</c:v>
                </c:pt>
              </c:numCache>
            </c:numRef>
          </c:val>
          <c:smooth val="0"/>
          <c:extLst>
            <c:ext xmlns:c16="http://schemas.microsoft.com/office/drawing/2014/chart" uri="{C3380CC4-5D6E-409C-BE32-E72D297353CC}">
              <c16:uniqueId val="{0000001B-11A7-4510-A9FB-9CD6C0E1EBCB}"/>
            </c:ext>
          </c:extLst>
        </c:ser>
        <c:dLbls>
          <c:showLegendKey val="0"/>
          <c:showVal val="0"/>
          <c:showCatName val="0"/>
          <c:showSerName val="0"/>
          <c:showPercent val="0"/>
          <c:showBubbleSize val="0"/>
        </c:dLbls>
        <c:marker val="1"/>
        <c:smooth val="0"/>
        <c:axId val="431140432"/>
        <c:axId val="431140824"/>
      </c:lineChart>
      <c:catAx>
        <c:axId val="431139256"/>
        <c:scaling>
          <c:orientation val="minMax"/>
        </c:scaling>
        <c:delete val="0"/>
        <c:axPos val="b"/>
        <c:numFmt formatCode="General" sourceLinked="1"/>
        <c:majorTickMark val="none"/>
        <c:minorTickMark val="none"/>
        <c:tickLblPos val="nextTo"/>
        <c:txPr>
          <a:bodyPr/>
          <a:lstStyle/>
          <a:p>
            <a:pPr>
              <a:defRPr sz="1100"/>
            </a:pPr>
            <a:endParaRPr lang="en-US"/>
          </a:p>
        </c:txPr>
        <c:crossAx val="431140040"/>
        <c:crosses val="autoZero"/>
        <c:auto val="1"/>
        <c:lblAlgn val="ctr"/>
        <c:lblOffset val="100"/>
        <c:noMultiLvlLbl val="0"/>
      </c:catAx>
      <c:valAx>
        <c:axId val="431140040"/>
        <c:scaling>
          <c:orientation val="minMax"/>
          <c:max val="800000"/>
        </c:scaling>
        <c:delete val="0"/>
        <c:axPos val="l"/>
        <c:numFmt formatCode="_(* #,##0.00_);_(* \(#,##0.00\);_(* &quot;-&quot;??_);_(@_)" sourceLinked="1"/>
        <c:majorTickMark val="none"/>
        <c:minorTickMark val="none"/>
        <c:tickLblPos val="nextTo"/>
        <c:crossAx val="431139256"/>
        <c:crosses val="autoZero"/>
        <c:crossBetween val="between"/>
      </c:valAx>
      <c:catAx>
        <c:axId val="431140432"/>
        <c:scaling>
          <c:orientation val="minMax"/>
        </c:scaling>
        <c:delete val="1"/>
        <c:axPos val="b"/>
        <c:numFmt formatCode="General" sourceLinked="1"/>
        <c:majorTickMark val="out"/>
        <c:minorTickMark val="none"/>
        <c:tickLblPos val="nextTo"/>
        <c:crossAx val="431140824"/>
        <c:crosses val="autoZero"/>
        <c:auto val="1"/>
        <c:lblAlgn val="ctr"/>
        <c:lblOffset val="100"/>
        <c:noMultiLvlLbl val="0"/>
      </c:catAx>
      <c:valAx>
        <c:axId val="431140824"/>
        <c:scaling>
          <c:orientation val="minMax"/>
          <c:max val="0.18000000000000002"/>
        </c:scaling>
        <c:delete val="0"/>
        <c:axPos val="r"/>
        <c:numFmt formatCode="0.0%" sourceLinked="1"/>
        <c:majorTickMark val="out"/>
        <c:minorTickMark val="none"/>
        <c:tickLblPos val="nextTo"/>
        <c:txPr>
          <a:bodyPr/>
          <a:lstStyle/>
          <a:p>
            <a:pPr>
              <a:defRPr>
                <a:solidFill>
                  <a:schemeClr val="bg1"/>
                </a:solidFill>
              </a:defRPr>
            </a:pPr>
            <a:endParaRPr lang="en-US"/>
          </a:p>
        </c:txPr>
        <c:crossAx val="431140432"/>
        <c:crosses val="max"/>
        <c:crossBetween val="between"/>
      </c:valAx>
    </c:plotArea>
    <c:legend>
      <c:legendPos val="b"/>
      <c:layout>
        <c:manualLayout>
          <c:xMode val="edge"/>
          <c:yMode val="edge"/>
          <c:x val="0.22554650274811797"/>
          <c:y val="9.1993248434093011E-2"/>
          <c:w val="0.49755476162030338"/>
          <c:h val="3.2970606059455891E-2"/>
        </c:manualLayout>
      </c:layout>
      <c:overlay val="0"/>
      <c:txPr>
        <a:bodyPr/>
        <a:lstStyle/>
        <a:p>
          <a:pPr rtl="0">
            <a:defRPr sz="1200"/>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landscape"/>
  </c:printSettings>
  <c:userShapes r:id="rId1"/>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r>
              <a:rPr lang="es-DO">
                <a:solidFill>
                  <a:sysClr val="windowText" lastClr="000000"/>
                </a:solidFill>
              </a:rPr>
              <a:t>Composición de la Cartera Total de Inversión de los Fondos de Pensiones por Tipo de Emisor</a:t>
            </a:r>
            <a:endParaRPr lang="es-ES">
              <a:solidFill>
                <a:sysClr val="windowText" lastClr="000000"/>
              </a:solidFill>
            </a:endParaRPr>
          </a:p>
        </c:rich>
      </c:tx>
      <c:layout>
        <c:manualLayout>
          <c:xMode val="edge"/>
          <c:yMode val="edge"/>
          <c:x val="0.14714273664795566"/>
          <c:y val="2.6037176828901477E-2"/>
        </c:manualLayout>
      </c:layout>
      <c:overlay val="0"/>
      <c:spPr>
        <a:noFill/>
        <a:ln>
          <a:noFill/>
        </a:ln>
        <a:effectLst/>
      </c:spPr>
      <c:txPr>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endParaRPr lang="en-US"/>
        </a:p>
      </c:txPr>
    </c:title>
    <c:autoTitleDeleted val="0"/>
    <c:view3D>
      <c:rotX val="60"/>
      <c:rotY val="0"/>
      <c:depthPercent val="10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22626129647463131"/>
          <c:y val="0.3554586788710854"/>
          <c:w val="0.47419285614133744"/>
          <c:h val="0.43709570128739561"/>
        </c:manualLayout>
      </c:layout>
      <c:pie3DChart>
        <c:varyColors val="1"/>
        <c:ser>
          <c:idx val="0"/>
          <c:order val="0"/>
          <c:tx>
            <c:strRef>
              <c:f>'IV.3.6.Cartera de inv fp'!$B$3</c:f>
              <c:strCache>
                <c:ptCount val="1"/>
                <c:pt idx="0">
                  <c:v>Inversión </c:v>
                </c:pt>
              </c:strCache>
            </c:strRef>
          </c:tx>
          <c:explosion val="23"/>
          <c:dPt>
            <c:idx val="0"/>
            <c:bubble3D val="0"/>
            <c:spPr>
              <a:solidFill>
                <a:srgbClr val="2AB2E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EA25-4C03-AE74-A5C04F3B8283}"/>
              </c:ext>
            </c:extLst>
          </c:dPt>
          <c:dPt>
            <c:idx val="1"/>
            <c:bubble3D val="0"/>
            <c:spPr>
              <a:solidFill>
                <a:srgbClr val="FF0000"/>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EA25-4C03-AE74-A5C04F3B8283}"/>
              </c:ext>
            </c:extLst>
          </c:dPt>
          <c:dPt>
            <c:idx val="2"/>
            <c:bubble3D val="0"/>
            <c:spPr>
              <a:solidFill>
                <a:schemeClr val="accent3">
                  <a:lumMod val="5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EA25-4C03-AE74-A5C04F3B8283}"/>
              </c:ext>
            </c:extLst>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EA25-4C03-AE74-A5C04F3B8283}"/>
              </c:ext>
            </c:extLst>
          </c:dPt>
          <c:dPt>
            <c:idx val="4"/>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9-EA25-4C03-AE74-A5C04F3B8283}"/>
              </c:ext>
            </c:extLst>
          </c:dPt>
          <c:dPt>
            <c:idx val="5"/>
            <c:bubble3D val="0"/>
            <c:spPr>
              <a:solidFill>
                <a:schemeClr val="accent6">
                  <a:lumMod val="75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B-EA25-4C03-AE74-A5C04F3B8283}"/>
              </c:ext>
            </c:extLst>
          </c:dPt>
          <c:dPt>
            <c:idx val="6"/>
            <c:bubble3D val="0"/>
            <c:spPr>
              <a:solidFill>
                <a:schemeClr val="accent5">
                  <a:lumMod val="5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D-EA25-4C03-AE74-A5C04F3B8283}"/>
              </c:ext>
            </c:extLst>
          </c:dPt>
          <c:dPt>
            <c:idx val="7"/>
            <c:bubble3D val="0"/>
            <c:spPr>
              <a:solidFill>
                <a:schemeClr val="accent2">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F-EA25-4C03-AE74-A5C04F3B8283}"/>
              </c:ext>
            </c:extLst>
          </c:dPt>
          <c:dPt>
            <c:idx val="8"/>
            <c:bubble3D val="0"/>
            <c:spPr>
              <a:solidFill>
                <a:schemeClr val="accent3">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11-EA25-4C03-AE74-A5C04F3B8283}"/>
              </c:ext>
            </c:extLst>
          </c:dPt>
          <c:dLbls>
            <c:dLbl>
              <c:idx val="0"/>
              <c:layout>
                <c:manualLayout>
                  <c:x val="1.8018025510685431E-2"/>
                  <c:y val="4.6621643407758996E-3"/>
                </c:manualLayout>
              </c:layout>
              <c:tx>
                <c:rich>
                  <a:bodyPr rot="0" spcFirstLastPara="1" vertOverflow="ellipsis" vert="horz" wrap="square" lIns="38100" tIns="19050" rIns="38100" bIns="19050" anchor="ctr" anchorCtr="1">
                    <a:spAutoFit/>
                  </a:bodyPr>
                  <a:lstStyle/>
                  <a:p>
                    <a:pPr>
                      <a:defRPr sz="1200" b="0" i="0" u="none" strike="noStrike" kern="1200" spc="0" baseline="0">
                        <a:solidFill>
                          <a:sysClr val="windowText" lastClr="000000"/>
                        </a:solidFill>
                        <a:latin typeface="+mn-lt"/>
                        <a:ea typeface="+mn-ea"/>
                        <a:cs typeface="+mn-cs"/>
                      </a:defRPr>
                    </a:pPr>
                    <a:fld id="{D2E9413C-736D-4C73-8BB8-2DB5152B4178}" type="CATEGORYNAME">
                      <a:rPr lang="en-US" sz="1200"/>
                      <a:pPr>
                        <a:defRPr sz="1200" b="0">
                          <a:solidFill>
                            <a:sysClr val="windowText" lastClr="000000"/>
                          </a:solidFill>
                        </a:defRPr>
                      </a:pPr>
                      <a:t>[NOMBRE DE CATEGORÍA]</a:t>
                    </a:fld>
                    <a:r>
                      <a:rPr lang="en-US" sz="1200" baseline="0"/>
                      <a:t> </a:t>
                    </a:r>
                  </a:p>
                  <a:p>
                    <a:pPr>
                      <a:defRPr sz="1200" b="0">
                        <a:solidFill>
                          <a:sysClr val="windowText" lastClr="000000"/>
                        </a:solidFill>
                      </a:defRPr>
                    </a:pPr>
                    <a:fld id="{0512DB6D-B9D5-4696-AAC2-5EFA77C9A3B3}" type="VALUE">
                      <a:rPr lang="en-US" sz="1200" baseline="0"/>
                      <a:pPr>
                        <a:defRPr sz="1200" b="0">
                          <a:solidFill>
                            <a:sysClr val="windowText" lastClr="000000"/>
                          </a:solidFill>
                        </a:defRPr>
                      </a:pPr>
                      <a:t>[VALOR]</a:t>
                    </a:fld>
                    <a:endParaRPr lang="en-US" sz="1200" baseline="0"/>
                  </a:p>
                  <a:p>
                    <a:pPr>
                      <a:defRPr sz="1200" b="0">
                        <a:solidFill>
                          <a:sysClr val="windowText" lastClr="000000"/>
                        </a:solidFill>
                      </a:defRPr>
                    </a:pPr>
                    <a:r>
                      <a:rPr lang="en-US" sz="1200" baseline="0"/>
                      <a:t> </a:t>
                    </a:r>
                    <a:fld id="{B5897F59-8A2F-4C25-8DE1-AB9074099EBD}" type="PERCENTAGE">
                      <a:rPr lang="en-US" sz="1200" baseline="0"/>
                      <a:pPr>
                        <a:defRPr sz="1200" b="0">
                          <a:solidFill>
                            <a:sysClr val="windowText" lastClr="000000"/>
                          </a:solidFill>
                        </a:defRPr>
                      </a:pPr>
                      <a:t>[PORCENTAJE]</a:t>
                    </a:fld>
                    <a:endParaRPr lang="en-US" sz="1200" baseline="0"/>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1-EA25-4C03-AE74-A5C04F3B8283}"/>
                </c:ext>
              </c:extLst>
            </c:dLbl>
            <c:dLbl>
              <c:idx val="1"/>
              <c:layout>
                <c:manualLayout>
                  <c:x val="3.2188000005034578E-2"/>
                  <c:y val="8.0205991492442757E-2"/>
                </c:manualLayout>
              </c:layout>
              <c:tx>
                <c:rich>
                  <a:bodyPr rot="0" spcFirstLastPara="1" vertOverflow="ellipsis" vert="horz" wrap="square" lIns="38100" tIns="19050" rIns="38100" bIns="19050" anchor="ctr" anchorCtr="1">
                    <a:spAutoFit/>
                  </a:bodyPr>
                  <a:lstStyle/>
                  <a:p>
                    <a:pPr>
                      <a:defRPr sz="1200" b="0" i="0" u="none" strike="noStrike" kern="1200" spc="0" baseline="0">
                        <a:solidFill>
                          <a:sysClr val="windowText" lastClr="000000"/>
                        </a:solidFill>
                        <a:latin typeface="+mn-lt"/>
                        <a:ea typeface="+mn-ea"/>
                        <a:cs typeface="+mn-cs"/>
                      </a:defRPr>
                    </a:pPr>
                    <a:fld id="{E2B11A5E-4418-4A84-A41F-F988E1A3CDE3}" type="CATEGORYNAME">
                      <a:rPr lang="en-US" sz="1200" b="0">
                        <a:solidFill>
                          <a:sysClr val="windowText" lastClr="000000"/>
                        </a:solidFill>
                      </a:rPr>
                      <a:pPr>
                        <a:defRPr sz="1200" b="0">
                          <a:solidFill>
                            <a:sysClr val="windowText" lastClr="000000"/>
                          </a:solidFill>
                        </a:defRPr>
                      </a:pPr>
                      <a:t>[NOMBRE DE CATEGORÍA]</a:t>
                    </a:fld>
                    <a:r>
                      <a:rPr lang="en-US" sz="1200" b="0">
                        <a:solidFill>
                          <a:sysClr val="windowText" lastClr="000000"/>
                        </a:solidFill>
                      </a:rPr>
                      <a:t> </a:t>
                    </a:r>
                    <a:fld id="{2935BDA7-A14A-48F3-9B18-83837AF4B5C3}" type="VALUE">
                      <a:rPr lang="en-US" sz="1200" b="0">
                        <a:solidFill>
                          <a:sysClr val="windowText" lastClr="000000"/>
                        </a:solidFill>
                      </a:rPr>
                      <a:pPr>
                        <a:defRPr sz="1200" b="0">
                          <a:solidFill>
                            <a:sysClr val="windowText" lastClr="000000"/>
                          </a:solidFill>
                        </a:defRPr>
                      </a:pPr>
                      <a:t>[VALOR]</a:t>
                    </a:fld>
                    <a:r>
                      <a:rPr lang="en-US" sz="1200" b="0">
                        <a:solidFill>
                          <a:sysClr val="windowText" lastClr="000000"/>
                        </a:solidFill>
                      </a:rPr>
                      <a:t> </a:t>
                    </a:r>
                  </a:p>
                  <a:p>
                    <a:pPr>
                      <a:defRPr sz="1200" b="0">
                        <a:solidFill>
                          <a:sysClr val="windowText" lastClr="000000"/>
                        </a:solidFill>
                      </a:defRPr>
                    </a:pPr>
                    <a:fld id="{A107B953-DC03-4019-9FC7-1DF32EC9630D}" type="PERCENTAGE">
                      <a:rPr lang="en-US" sz="1200" b="0">
                        <a:solidFill>
                          <a:sysClr val="windowText" lastClr="000000"/>
                        </a:solidFill>
                      </a:rPr>
                      <a:pPr>
                        <a:defRPr sz="1200" b="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3-EA25-4C03-AE74-A5C04F3B8283}"/>
                </c:ext>
              </c:extLst>
            </c:dLbl>
            <c:dLbl>
              <c:idx val="2"/>
              <c:layout>
                <c:manualLayout>
                  <c:x val="-4.4320929819000932E-2"/>
                  <c:y val="9.2553032925463408E-2"/>
                </c:manualLayout>
              </c:layout>
              <c:tx>
                <c:rich>
                  <a:bodyPr rot="0" spcFirstLastPara="1" vertOverflow="ellipsis" vert="horz" wrap="square" lIns="38100" tIns="19050" rIns="38100" bIns="19050" anchor="ctr" anchorCtr="1">
                    <a:spAutoFit/>
                  </a:bodyPr>
                  <a:lstStyle/>
                  <a:p>
                    <a:pPr>
                      <a:defRPr sz="1200" b="0" i="0" u="none" strike="noStrike" kern="1200" spc="0" baseline="0">
                        <a:solidFill>
                          <a:sysClr val="windowText" lastClr="000000"/>
                        </a:solidFill>
                        <a:latin typeface="+mn-lt"/>
                        <a:ea typeface="+mn-ea"/>
                        <a:cs typeface="+mn-cs"/>
                      </a:defRPr>
                    </a:pPr>
                    <a:fld id="{F67FA503-0807-454B-A36B-C1E9FE81036A}" type="CATEGORYNAME">
                      <a:rPr lang="en-US" sz="1200"/>
                      <a:pPr>
                        <a:defRPr sz="1200" b="0">
                          <a:solidFill>
                            <a:sysClr val="windowText" lastClr="000000"/>
                          </a:solidFill>
                        </a:defRPr>
                      </a:pPr>
                      <a:t>[NOMBRE DE CATEGORÍA]</a:t>
                    </a:fld>
                    <a:r>
                      <a:rPr lang="en-US" sz="1200" baseline="0"/>
                      <a:t> </a:t>
                    </a:r>
                    <a:fld id="{9B5878A5-6889-406D-8729-43E02699928B}" type="VALUE">
                      <a:rPr lang="en-US" sz="1200" baseline="0"/>
                      <a:pPr>
                        <a:defRPr sz="1200" b="0">
                          <a:solidFill>
                            <a:sysClr val="windowText" lastClr="000000"/>
                          </a:solidFill>
                        </a:defRPr>
                      </a:pPr>
                      <a:t>[VALOR]</a:t>
                    </a:fld>
                    <a:r>
                      <a:rPr lang="en-US" sz="1200" baseline="0"/>
                      <a:t> </a:t>
                    </a:r>
                  </a:p>
                  <a:p>
                    <a:pPr>
                      <a:defRPr sz="1200" b="0">
                        <a:solidFill>
                          <a:sysClr val="windowText" lastClr="000000"/>
                        </a:solidFill>
                      </a:defRPr>
                    </a:pPr>
                    <a:fld id="{B2A92F12-BA2F-4B47-830A-BEEEF1561A75}" type="PERCENTAGE">
                      <a:rPr lang="en-US" sz="1200" baseline="0"/>
                      <a:pPr>
                        <a:defRPr sz="1200" b="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5-EA25-4C03-AE74-A5C04F3B8283}"/>
                </c:ext>
              </c:extLst>
            </c:dLbl>
            <c:dLbl>
              <c:idx val="3"/>
              <c:layout>
                <c:manualLayout>
                  <c:x val="-7.5745054643288318E-2"/>
                  <c:y val="7.3968619181952411E-2"/>
                </c:manualLayout>
              </c:layout>
              <c:tx>
                <c:rich>
                  <a:bodyPr rot="0" spcFirstLastPara="1" vertOverflow="ellipsis" vert="horz" wrap="square" lIns="38100" tIns="19050" rIns="38100" bIns="19050" anchor="ctr" anchorCtr="1">
                    <a:spAutoFit/>
                  </a:bodyPr>
                  <a:lstStyle/>
                  <a:p>
                    <a:pPr>
                      <a:defRPr sz="1200" b="0" i="0" u="none" strike="noStrike" kern="1200" spc="0" baseline="0">
                        <a:solidFill>
                          <a:sysClr val="windowText" lastClr="000000"/>
                        </a:solidFill>
                        <a:latin typeface="+mn-lt"/>
                        <a:ea typeface="+mn-ea"/>
                        <a:cs typeface="+mn-cs"/>
                      </a:defRPr>
                    </a:pPr>
                    <a:fld id="{5E6A1D61-2EA5-46AA-86C7-22E09D88A8D5}" type="CATEGORYNAME">
                      <a:rPr lang="en-US" sz="1200" b="0">
                        <a:solidFill>
                          <a:sysClr val="windowText" lastClr="000000"/>
                        </a:solidFill>
                      </a:rPr>
                      <a:pPr>
                        <a:defRPr sz="1200" b="0">
                          <a:solidFill>
                            <a:sysClr val="windowText" lastClr="000000"/>
                          </a:solidFill>
                        </a:defRPr>
                      </a:pPr>
                      <a:t>[NOMBRE DE CATEGORÍA]</a:t>
                    </a:fld>
                    <a:r>
                      <a:rPr lang="en-US" sz="1200" b="0">
                        <a:solidFill>
                          <a:sysClr val="windowText" lastClr="000000"/>
                        </a:solidFill>
                      </a:rPr>
                      <a:t> </a:t>
                    </a:r>
                    <a:fld id="{6E19EFAC-3097-496F-A2DF-4DC2DF577998}" type="VALUE">
                      <a:rPr lang="en-US" sz="1200" b="0">
                        <a:solidFill>
                          <a:sysClr val="windowText" lastClr="000000"/>
                        </a:solidFill>
                      </a:rPr>
                      <a:pPr>
                        <a:defRPr sz="1200" b="0">
                          <a:solidFill>
                            <a:sysClr val="windowText" lastClr="000000"/>
                          </a:solidFill>
                        </a:defRPr>
                      </a:pPr>
                      <a:t>[VALOR]</a:t>
                    </a:fld>
                    <a:endParaRPr lang="en-US" sz="1200" b="0">
                      <a:solidFill>
                        <a:sysClr val="windowText" lastClr="000000"/>
                      </a:solidFill>
                    </a:endParaRPr>
                  </a:p>
                  <a:p>
                    <a:pPr>
                      <a:defRPr sz="1200" b="0">
                        <a:solidFill>
                          <a:sysClr val="windowText" lastClr="000000"/>
                        </a:solidFill>
                      </a:defRPr>
                    </a:pPr>
                    <a:r>
                      <a:rPr lang="en-US" sz="1200" b="0">
                        <a:solidFill>
                          <a:sysClr val="windowText" lastClr="000000"/>
                        </a:solidFill>
                      </a:rPr>
                      <a:t> </a:t>
                    </a:r>
                    <a:fld id="{CB3F7AF1-1D6C-4BA6-AEAD-40035D3B1DB4}" type="PERCENTAGE">
                      <a:rPr lang="en-US" sz="1200" b="0">
                        <a:solidFill>
                          <a:sysClr val="windowText" lastClr="000000"/>
                        </a:solidFill>
                      </a:rPr>
                      <a:pPr>
                        <a:defRPr sz="1200" b="0">
                          <a:solidFill>
                            <a:sysClr val="windowText" lastClr="000000"/>
                          </a:solidFill>
                        </a:defRPr>
                      </a:pPr>
                      <a:t>[PORCENTAJE]</a:t>
                    </a:fld>
                    <a:endParaRPr lang="en-US" sz="1200" b="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7-EA25-4C03-AE74-A5C04F3B8283}"/>
                </c:ext>
              </c:extLst>
            </c:dLbl>
            <c:dLbl>
              <c:idx val="4"/>
              <c:layout>
                <c:manualLayout>
                  <c:x val="-0.10743577266359719"/>
                  <c:y val="-2.5180092021684655E-2"/>
                </c:manualLayout>
              </c:layout>
              <c:tx>
                <c:rich>
                  <a:bodyPr rot="0" spcFirstLastPara="1" vertOverflow="ellipsis" vert="horz" wrap="square" lIns="38100" tIns="19050" rIns="38100" bIns="19050" anchor="ctr" anchorCtr="1">
                    <a:spAutoFit/>
                  </a:bodyPr>
                  <a:lstStyle/>
                  <a:p>
                    <a:pPr>
                      <a:defRPr sz="1200" b="0" i="0" u="none" strike="noStrike" kern="1200" spc="0" baseline="0">
                        <a:solidFill>
                          <a:sysClr val="windowText" lastClr="000000"/>
                        </a:solidFill>
                        <a:latin typeface="+mn-lt"/>
                        <a:ea typeface="+mn-ea"/>
                        <a:cs typeface="+mn-cs"/>
                      </a:defRPr>
                    </a:pPr>
                    <a:fld id="{7B754A0E-EFF1-43AE-B194-DC2AFA0E67B3}" type="CATEGORYNAME">
                      <a:rPr lang="en-US" sz="1200" b="0">
                        <a:solidFill>
                          <a:sysClr val="windowText" lastClr="000000"/>
                        </a:solidFill>
                      </a:rPr>
                      <a:pPr>
                        <a:defRPr sz="1200" b="0">
                          <a:solidFill>
                            <a:sysClr val="windowText" lastClr="000000"/>
                          </a:solidFill>
                        </a:defRPr>
                      </a:pPr>
                      <a:t>[NOMBRE DE CATEGORÍA]</a:t>
                    </a:fld>
                    <a:r>
                      <a:rPr lang="en-US" sz="1200" b="0">
                        <a:solidFill>
                          <a:sysClr val="windowText" lastClr="000000"/>
                        </a:solidFill>
                      </a:rPr>
                      <a:t> </a:t>
                    </a:r>
                    <a:fld id="{1A8C6AD5-165E-4D98-A767-E3039DAEA382}" type="VALUE">
                      <a:rPr lang="en-US" sz="1200" b="0">
                        <a:solidFill>
                          <a:sysClr val="windowText" lastClr="000000"/>
                        </a:solidFill>
                      </a:rPr>
                      <a:pPr>
                        <a:defRPr sz="1200" b="0">
                          <a:solidFill>
                            <a:sysClr val="windowText" lastClr="000000"/>
                          </a:solidFill>
                        </a:defRPr>
                      </a:pPr>
                      <a:t>[VALOR]</a:t>
                    </a:fld>
                    <a:endParaRPr lang="en-US" sz="1200" b="0">
                      <a:solidFill>
                        <a:sysClr val="windowText" lastClr="000000"/>
                      </a:solidFill>
                    </a:endParaRPr>
                  </a:p>
                  <a:p>
                    <a:pPr>
                      <a:defRPr sz="1200" b="0">
                        <a:solidFill>
                          <a:sysClr val="windowText" lastClr="000000"/>
                        </a:solidFill>
                      </a:defRPr>
                    </a:pPr>
                    <a:r>
                      <a:rPr lang="en-US" sz="1200" b="0">
                        <a:solidFill>
                          <a:sysClr val="windowText" lastClr="000000"/>
                        </a:solidFill>
                      </a:rPr>
                      <a:t> </a:t>
                    </a:r>
                    <a:fld id="{52B35206-6507-46DF-AC9A-2E06D7074CA0}" type="PERCENTAGE">
                      <a:rPr lang="en-US" sz="1200" b="0">
                        <a:solidFill>
                          <a:sysClr val="windowText" lastClr="000000"/>
                        </a:solidFill>
                      </a:rPr>
                      <a:pPr>
                        <a:defRPr sz="1200" b="0">
                          <a:solidFill>
                            <a:sysClr val="windowText" lastClr="000000"/>
                          </a:solidFill>
                        </a:defRPr>
                      </a:pPr>
                      <a:t>[PORCENTAJE]</a:t>
                    </a:fld>
                    <a:endParaRPr lang="en-US" sz="1200" b="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9-EA25-4C03-AE74-A5C04F3B8283}"/>
                </c:ext>
              </c:extLst>
            </c:dLbl>
            <c:dLbl>
              <c:idx val="5"/>
              <c:layout>
                <c:manualLayout>
                  <c:x val="-9.8111588683746379E-2"/>
                  <c:y val="-0.12824766402047036"/>
                </c:manualLayout>
              </c:layout>
              <c:tx>
                <c:rich>
                  <a:bodyPr rot="0" spcFirstLastPara="1" vertOverflow="ellipsis" vert="horz" wrap="square" lIns="38100" tIns="19050" rIns="38100" bIns="19050" anchor="ctr" anchorCtr="1">
                    <a:spAutoFit/>
                  </a:bodyPr>
                  <a:lstStyle/>
                  <a:p>
                    <a:pPr>
                      <a:defRPr sz="1200" b="0" i="0" u="none" strike="noStrike" kern="1200" spc="0" baseline="0">
                        <a:solidFill>
                          <a:sysClr val="windowText" lastClr="000000"/>
                        </a:solidFill>
                        <a:latin typeface="+mn-lt"/>
                        <a:ea typeface="+mn-ea"/>
                        <a:cs typeface="+mn-cs"/>
                      </a:defRPr>
                    </a:pPr>
                    <a:fld id="{8002AC98-33CF-4AE9-8A5C-F9DCBAA3248E}" type="CATEGORYNAME">
                      <a:rPr lang="en-US" sz="1200" b="0">
                        <a:solidFill>
                          <a:sysClr val="windowText" lastClr="000000"/>
                        </a:solidFill>
                      </a:rPr>
                      <a:pPr>
                        <a:defRPr sz="1200" b="0">
                          <a:solidFill>
                            <a:sysClr val="windowText" lastClr="000000"/>
                          </a:solidFill>
                        </a:defRPr>
                      </a:pPr>
                      <a:t>[NOMBRE DE CATEGORÍA]</a:t>
                    </a:fld>
                    <a:r>
                      <a:rPr lang="en-US" sz="1200" b="0">
                        <a:solidFill>
                          <a:sysClr val="windowText" lastClr="000000"/>
                        </a:solidFill>
                      </a:rPr>
                      <a:t> </a:t>
                    </a:r>
                  </a:p>
                  <a:p>
                    <a:pPr>
                      <a:defRPr sz="1200" b="0">
                        <a:solidFill>
                          <a:sysClr val="windowText" lastClr="000000"/>
                        </a:solidFill>
                      </a:defRPr>
                    </a:pPr>
                    <a:fld id="{F15A1B03-C4B5-4A8E-884E-63C90A2839F1}" type="VALUE">
                      <a:rPr lang="en-US" sz="1200" b="0">
                        <a:solidFill>
                          <a:sysClr val="windowText" lastClr="000000"/>
                        </a:solidFill>
                      </a:rPr>
                      <a:pPr>
                        <a:defRPr sz="1200" b="0">
                          <a:solidFill>
                            <a:sysClr val="windowText" lastClr="000000"/>
                          </a:solidFill>
                        </a:defRPr>
                      </a:pPr>
                      <a:t>[VALOR]</a:t>
                    </a:fld>
                    <a:endParaRPr lang="en-US" sz="1200" b="0">
                      <a:solidFill>
                        <a:sysClr val="windowText" lastClr="000000"/>
                      </a:solidFill>
                    </a:endParaRPr>
                  </a:p>
                  <a:p>
                    <a:pPr>
                      <a:defRPr sz="1200" b="0">
                        <a:solidFill>
                          <a:sysClr val="windowText" lastClr="000000"/>
                        </a:solidFill>
                      </a:defRPr>
                    </a:pPr>
                    <a:r>
                      <a:rPr lang="en-US" sz="1200" b="0">
                        <a:solidFill>
                          <a:sysClr val="windowText" lastClr="000000"/>
                        </a:solidFill>
                      </a:rPr>
                      <a:t> </a:t>
                    </a:r>
                    <a:fld id="{6392D63D-6366-4F04-AF20-DBDDA5F76D5A}" type="PERCENTAGE">
                      <a:rPr lang="en-US" sz="1200" b="0">
                        <a:solidFill>
                          <a:sysClr val="windowText" lastClr="000000"/>
                        </a:solidFill>
                      </a:rPr>
                      <a:pPr>
                        <a:defRPr sz="1200" b="0">
                          <a:solidFill>
                            <a:sysClr val="windowText" lastClr="000000"/>
                          </a:solidFill>
                        </a:defRPr>
                      </a:pPr>
                      <a:t>[PORCENTAJE]</a:t>
                    </a:fld>
                    <a:endParaRPr lang="en-US" sz="1200" b="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B-EA25-4C03-AE74-A5C04F3B8283}"/>
                </c:ext>
              </c:extLst>
            </c:dLbl>
            <c:dLbl>
              <c:idx val="6"/>
              <c:layout>
                <c:manualLayout>
                  <c:x val="4.2947438043922703E-2"/>
                  <c:y val="-0.16937319276796919"/>
                </c:manualLayout>
              </c:layout>
              <c:tx>
                <c:rich>
                  <a:bodyPr rot="0" spcFirstLastPara="1" vertOverflow="ellipsis" vert="horz" wrap="square" lIns="38100" tIns="19050" rIns="38100" bIns="19050" anchor="ctr" anchorCtr="1">
                    <a:spAutoFit/>
                  </a:bodyPr>
                  <a:lstStyle/>
                  <a:p>
                    <a:pPr>
                      <a:defRPr sz="1200" b="0" i="0" u="none" strike="noStrike" kern="1200" spc="0" baseline="0">
                        <a:solidFill>
                          <a:sysClr val="windowText" lastClr="000000"/>
                        </a:solidFill>
                        <a:latin typeface="+mn-lt"/>
                        <a:ea typeface="+mn-ea"/>
                        <a:cs typeface="+mn-cs"/>
                      </a:defRPr>
                    </a:pPr>
                    <a:fld id="{FDA0102E-7651-4BFA-A84D-FA204BAA9DF6}" type="CATEGORYNAME">
                      <a:rPr lang="en-US" sz="1200"/>
                      <a:pPr>
                        <a:defRPr sz="1200" b="0">
                          <a:solidFill>
                            <a:sysClr val="windowText" lastClr="000000"/>
                          </a:solidFill>
                        </a:defRPr>
                      </a:pPr>
                      <a:t>[NOMBRE DE CATEGORÍA]</a:t>
                    </a:fld>
                    <a:r>
                      <a:rPr lang="en-US" sz="1200" baseline="0"/>
                      <a:t> </a:t>
                    </a:r>
                    <a:fld id="{32545CEA-525D-4A02-BE8C-811AB55C6F7C}" type="VALUE">
                      <a:rPr lang="en-US" sz="1200" baseline="0"/>
                      <a:pPr>
                        <a:defRPr sz="1200" b="0">
                          <a:solidFill>
                            <a:sysClr val="windowText" lastClr="000000"/>
                          </a:solidFill>
                        </a:defRPr>
                      </a:pPr>
                      <a:t>[VALOR]</a:t>
                    </a:fld>
                    <a:r>
                      <a:rPr lang="en-US" sz="1200" baseline="0"/>
                      <a:t> </a:t>
                    </a:r>
                  </a:p>
                  <a:p>
                    <a:pPr>
                      <a:defRPr sz="1200" b="0">
                        <a:solidFill>
                          <a:sysClr val="windowText" lastClr="000000"/>
                        </a:solidFill>
                      </a:defRPr>
                    </a:pPr>
                    <a:fld id="{8DF9D741-2C0C-45A4-9C5F-96B138DF3392}" type="PERCENTAGE">
                      <a:rPr lang="en-US" sz="1200" baseline="0"/>
                      <a:pPr>
                        <a:defRPr sz="1200" b="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D-EA25-4C03-AE74-A5C04F3B8283}"/>
                </c:ext>
              </c:extLst>
            </c:dLbl>
            <c:dLbl>
              <c:idx val="7"/>
              <c:layout>
                <c:manualLayout>
                  <c:x val="0.1693457291860726"/>
                  <c:y val="-0.13879566331233048"/>
                </c:manualLayout>
              </c:layout>
              <c:tx>
                <c:rich>
                  <a:bodyPr rot="0" spcFirstLastPara="1" vertOverflow="ellipsis" vert="horz" wrap="square" lIns="38100" tIns="19050" rIns="38100" bIns="19050" anchor="ctr" anchorCtr="1">
                    <a:spAutoFit/>
                  </a:bodyPr>
                  <a:lstStyle/>
                  <a:p>
                    <a:pPr>
                      <a:defRPr sz="1200" b="0" i="0" u="none" strike="noStrike" kern="1200" spc="0" baseline="0">
                        <a:solidFill>
                          <a:sysClr val="windowText" lastClr="000000"/>
                        </a:solidFill>
                        <a:latin typeface="+mn-lt"/>
                        <a:ea typeface="+mn-ea"/>
                        <a:cs typeface="+mn-cs"/>
                      </a:defRPr>
                    </a:pPr>
                    <a:fld id="{0F125280-4673-4C86-8891-33DA9B931270}" type="CATEGORYNAME">
                      <a:rPr lang="en-US" sz="1200" b="0">
                        <a:solidFill>
                          <a:sysClr val="windowText" lastClr="000000"/>
                        </a:solidFill>
                      </a:rPr>
                      <a:pPr>
                        <a:defRPr sz="1200" b="0">
                          <a:solidFill>
                            <a:sysClr val="windowText" lastClr="000000"/>
                          </a:solidFill>
                        </a:defRPr>
                      </a:pPr>
                      <a:t>[NOMBRE DE CATEGORÍA]</a:t>
                    </a:fld>
                    <a:endParaRPr lang="en-US" sz="1200" b="0">
                      <a:solidFill>
                        <a:sysClr val="windowText" lastClr="000000"/>
                      </a:solidFill>
                    </a:endParaRPr>
                  </a:p>
                  <a:p>
                    <a:pPr>
                      <a:defRPr sz="1200" b="0">
                        <a:solidFill>
                          <a:sysClr val="windowText" lastClr="000000"/>
                        </a:solidFill>
                      </a:defRPr>
                    </a:pPr>
                    <a:r>
                      <a:rPr lang="en-US" sz="1200" b="0">
                        <a:solidFill>
                          <a:sysClr val="windowText" lastClr="000000"/>
                        </a:solidFill>
                      </a:rPr>
                      <a:t> </a:t>
                    </a:r>
                    <a:fld id="{E559E465-A6B8-49BC-A348-F981B5C458D2}" type="VALUE">
                      <a:rPr lang="en-US" sz="1200" b="0">
                        <a:solidFill>
                          <a:sysClr val="windowText" lastClr="000000"/>
                        </a:solidFill>
                      </a:rPr>
                      <a:pPr>
                        <a:defRPr sz="1200" b="0">
                          <a:solidFill>
                            <a:sysClr val="windowText" lastClr="000000"/>
                          </a:solidFill>
                        </a:defRPr>
                      </a:pPr>
                      <a:t>[VALOR]</a:t>
                    </a:fld>
                    <a:r>
                      <a:rPr lang="en-US" sz="1200" b="0">
                        <a:solidFill>
                          <a:sysClr val="windowText" lastClr="000000"/>
                        </a:solidFill>
                      </a:rPr>
                      <a:t> </a:t>
                    </a:r>
                  </a:p>
                  <a:p>
                    <a:pPr>
                      <a:defRPr sz="1200" b="0">
                        <a:solidFill>
                          <a:sysClr val="windowText" lastClr="000000"/>
                        </a:solidFill>
                      </a:defRPr>
                    </a:pPr>
                    <a:fld id="{4C2B2944-2465-4231-87CF-54647B3339A8}" type="PERCENTAGE">
                      <a:rPr lang="en-US" sz="1200" b="0">
                        <a:solidFill>
                          <a:sysClr val="windowText" lastClr="000000"/>
                        </a:solidFill>
                      </a:rPr>
                      <a:pPr>
                        <a:defRPr sz="1200" b="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F-EA25-4C03-AE74-A5C04F3B8283}"/>
                </c:ext>
              </c:extLst>
            </c:dLbl>
            <c:dLbl>
              <c:idx val="8"/>
              <c:layout>
                <c:manualLayout>
                  <c:x val="0.21759214174592376"/>
                  <c:y val="-2.5910376500463232E-3"/>
                </c:manualLayout>
              </c:layout>
              <c:tx>
                <c:rich>
                  <a:bodyPr rot="0" spcFirstLastPara="1" vertOverflow="ellipsis" vert="horz" wrap="square" lIns="38100" tIns="19050" rIns="38100" bIns="19050" anchor="ctr" anchorCtr="1">
                    <a:spAutoFit/>
                  </a:bodyPr>
                  <a:lstStyle/>
                  <a:p>
                    <a:pPr>
                      <a:defRPr sz="1200" b="0" i="0" u="none" strike="noStrike" kern="1200" spc="0" baseline="0">
                        <a:solidFill>
                          <a:sysClr val="windowText" lastClr="000000"/>
                        </a:solidFill>
                        <a:latin typeface="+mn-lt"/>
                        <a:ea typeface="+mn-ea"/>
                        <a:cs typeface="+mn-cs"/>
                      </a:defRPr>
                    </a:pPr>
                    <a:fld id="{136A5C5F-6515-4167-B60A-48C78EBE66E8}" type="CATEGORYNAME">
                      <a:rPr lang="en-US" sz="1200"/>
                      <a:pPr>
                        <a:defRPr sz="1200" b="0">
                          <a:solidFill>
                            <a:sysClr val="windowText" lastClr="000000"/>
                          </a:solidFill>
                        </a:defRPr>
                      </a:pPr>
                      <a:t>[NOMBRE DE CATEGORÍA]</a:t>
                    </a:fld>
                    <a:r>
                      <a:rPr lang="en-US" sz="1200" baseline="0"/>
                      <a:t> </a:t>
                    </a:r>
                  </a:p>
                  <a:p>
                    <a:pPr>
                      <a:defRPr sz="1200" b="0">
                        <a:solidFill>
                          <a:sysClr val="windowText" lastClr="000000"/>
                        </a:solidFill>
                      </a:defRPr>
                    </a:pPr>
                    <a:fld id="{FBD1DDF9-820E-4CB2-8662-5DD25F0500FE}" type="VALUE">
                      <a:rPr lang="en-US" sz="1200" baseline="0"/>
                      <a:pPr>
                        <a:defRPr sz="1200" b="0">
                          <a:solidFill>
                            <a:sysClr val="windowText" lastClr="000000"/>
                          </a:solidFill>
                        </a:defRPr>
                      </a:pPr>
                      <a:t>[VALOR]</a:t>
                    </a:fld>
                    <a:r>
                      <a:rPr lang="en-US" sz="1200" baseline="0"/>
                      <a:t> </a:t>
                    </a:r>
                  </a:p>
                  <a:p>
                    <a:pPr>
                      <a:defRPr sz="1200" b="0">
                        <a:solidFill>
                          <a:sysClr val="windowText" lastClr="000000"/>
                        </a:solidFill>
                      </a:defRPr>
                    </a:pPr>
                    <a:r>
                      <a:rPr lang="en-US" sz="1200" baseline="0"/>
                      <a:t>0.003%</a:t>
                    </a: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1-EA25-4C03-AE74-A5C04F3B8283}"/>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spc="0" baseline="0">
                    <a:solidFill>
                      <a:sysClr val="windowText" lastClr="000000"/>
                    </a:solidFill>
                    <a:latin typeface="+mn-lt"/>
                    <a:ea typeface="+mn-ea"/>
                    <a:cs typeface="+mn-cs"/>
                  </a:defRPr>
                </a:pPr>
                <a:endParaRPr lang="en-US"/>
              </a:p>
            </c:txPr>
            <c:dLblPos val="outEnd"/>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'IV.3.6.Cartera de inv fp'!$A$4:$A$12</c:f>
              <c:strCache>
                <c:ptCount val="9"/>
                <c:pt idx="0">
                  <c:v>Banco Central de la República Dominicana</c:v>
                </c:pt>
                <c:pt idx="1">
                  <c:v>Cartera Ministerio de Hacienda</c:v>
                </c:pt>
                <c:pt idx="2">
                  <c:v>Bancos Comerciales y de Servicios Múltiples</c:v>
                </c:pt>
                <c:pt idx="3">
                  <c:v>Empresas Privadas</c:v>
                </c:pt>
                <c:pt idx="4">
                  <c:v>Fondos de Inversión </c:v>
                </c:pt>
                <c:pt idx="5">
                  <c:v>Asociaciones de Ahorros y Préstamos</c:v>
                </c:pt>
                <c:pt idx="6">
                  <c:v>Bancos de Ahorro y Crédito</c:v>
                </c:pt>
                <c:pt idx="7">
                  <c:v>Organismos Multilaterales</c:v>
                </c:pt>
                <c:pt idx="8">
                  <c:v>Otros</c:v>
                </c:pt>
              </c:strCache>
            </c:strRef>
          </c:cat>
          <c:val>
            <c:numRef>
              <c:f>'IV.3.6.Cartera de inv fp'!$B$4:$B$12</c:f>
              <c:numCache>
                <c:formatCode>"RD$"#,##0.00</c:formatCode>
                <c:ptCount val="9"/>
                <c:pt idx="0">
                  <c:v>240982596622.53998</c:v>
                </c:pt>
                <c:pt idx="1">
                  <c:v>162325193019.47</c:v>
                </c:pt>
                <c:pt idx="2">
                  <c:v>85410008424.309998</c:v>
                </c:pt>
                <c:pt idx="3">
                  <c:v>25806811719.209999</c:v>
                </c:pt>
                <c:pt idx="4">
                  <c:v>13546596877.549999</c:v>
                </c:pt>
                <c:pt idx="5">
                  <c:v>9578823351.2999992</c:v>
                </c:pt>
                <c:pt idx="6">
                  <c:v>698347201.75000012</c:v>
                </c:pt>
                <c:pt idx="7">
                  <c:v>187113841.19999999</c:v>
                </c:pt>
                <c:pt idx="8">
                  <c:v>1022256562.6699219</c:v>
                </c:pt>
              </c:numCache>
            </c:numRef>
          </c:val>
          <c:extLst>
            <c:ext xmlns:c16="http://schemas.microsoft.com/office/drawing/2014/chart" uri="{C3380CC4-5D6E-409C-BE32-E72D297353CC}">
              <c16:uniqueId val="{00000012-EA25-4C03-AE74-A5C04F3B8283}"/>
            </c:ext>
          </c:extLst>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baseline="0">
                <a:solidFill>
                  <a:schemeClr val="tx1">
                    <a:lumMod val="65000"/>
                    <a:lumOff val="35000"/>
                  </a:schemeClr>
                </a:solidFill>
                <a:latin typeface="+mn-lt"/>
                <a:ea typeface="+mn-ea"/>
                <a:cs typeface="+mn-cs"/>
              </a:defRPr>
            </a:pPr>
            <a:r>
              <a:rPr lang="es-DO"/>
              <a:t>Composición de la Cartera Total de Inversiones de los Fondos de Pensiones por Instrumentos</a:t>
            </a:r>
            <a:endParaRPr lang="es-ES"/>
          </a:p>
        </c:rich>
      </c:tx>
      <c:layout>
        <c:manualLayout>
          <c:xMode val="edge"/>
          <c:yMode val="edge"/>
          <c:x val="9.0169738671388208E-2"/>
          <c:y val="2.3615877786105761E-2"/>
        </c:manualLayout>
      </c:layout>
      <c:overlay val="0"/>
      <c:spPr>
        <a:noFill/>
        <a:ln>
          <a:noFill/>
        </a:ln>
        <a:effectLst/>
      </c:spPr>
      <c:txPr>
        <a:bodyPr rot="0" spcFirstLastPara="1" vertOverflow="ellipsis" vert="horz" wrap="square" anchor="ctr" anchorCtr="1"/>
        <a:lstStyle/>
        <a:p>
          <a:pPr>
            <a:defRPr sz="1600" b="1" i="0" u="none" strike="noStrike" kern="1200" cap="all" baseline="0">
              <a:solidFill>
                <a:schemeClr val="tx1">
                  <a:lumMod val="65000"/>
                  <a:lumOff val="35000"/>
                </a:schemeClr>
              </a:solidFill>
              <a:latin typeface="+mn-lt"/>
              <a:ea typeface="+mn-ea"/>
              <a:cs typeface="+mn-cs"/>
            </a:defRPr>
          </a:pPr>
          <a:endParaRPr lang="en-US"/>
        </a:p>
      </c:txPr>
    </c:title>
    <c:autoTitleDeleted val="0"/>
    <c:view3D>
      <c:rotX val="60"/>
      <c:rotY val="0"/>
      <c:depthPercent val="100"/>
      <c:rAngAx val="0"/>
      <c:perspective val="2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5928785904213261"/>
          <c:y val="0.29967375323577194"/>
          <c:w val="0.5986202594766884"/>
          <c:h val="0.54223491397084056"/>
        </c:manualLayout>
      </c:layout>
      <c:pie3DChart>
        <c:varyColors val="1"/>
        <c:ser>
          <c:idx val="0"/>
          <c:order val="0"/>
          <c:tx>
            <c:strRef>
              <c:f>'IV.3.7. Comp. Cartera'!$B$3</c:f>
              <c:strCache>
                <c:ptCount val="1"/>
                <c:pt idx="0">
                  <c:v>Inversión</c:v>
                </c:pt>
              </c:strCache>
            </c:strRef>
          </c:tx>
          <c:explosion val="3"/>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0D71-4DA9-81F8-031E9E9134E8}"/>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0D71-4DA9-81F8-031E9E9134E8}"/>
              </c:ext>
            </c:extLst>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0D71-4DA9-81F8-031E9E9134E8}"/>
              </c:ext>
            </c:extLst>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0D71-4DA9-81F8-031E9E9134E8}"/>
              </c:ext>
            </c:extLst>
          </c:dPt>
          <c:dPt>
            <c:idx val="4"/>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9-0D71-4DA9-81F8-031E9E9134E8}"/>
              </c:ext>
            </c:extLst>
          </c:dPt>
          <c:dPt>
            <c:idx val="5"/>
            <c:bubble3D val="0"/>
            <c:spPr>
              <a:solidFill>
                <a:schemeClr val="accent6"/>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B-0D71-4DA9-81F8-031E9E9134E8}"/>
              </c:ext>
            </c:extLst>
          </c:dPt>
          <c:dPt>
            <c:idx val="6"/>
            <c:bubble3D val="0"/>
            <c:spPr>
              <a:solidFill>
                <a:schemeClr val="accent1">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D-0D71-4DA9-81F8-031E9E9134E8}"/>
              </c:ext>
            </c:extLst>
          </c:dPt>
          <c:dPt>
            <c:idx val="7"/>
            <c:bubble3D val="0"/>
            <c:spPr>
              <a:solidFill>
                <a:schemeClr val="accent2">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F-0D71-4DA9-81F8-031E9E9134E8}"/>
              </c:ext>
            </c:extLst>
          </c:dPt>
          <c:dPt>
            <c:idx val="8"/>
            <c:bubble3D val="0"/>
            <c:spPr>
              <a:solidFill>
                <a:schemeClr val="accent3">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11-0D71-4DA9-81F8-031E9E9134E8}"/>
              </c:ext>
            </c:extLst>
          </c:dPt>
          <c:dLbls>
            <c:dLbl>
              <c:idx val="0"/>
              <c:layout>
                <c:manualLayout>
                  <c:x val="1.6770760671119236E-2"/>
                  <c:y val="3.8001248515160728E-2"/>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fld id="{2C5F8580-5695-49E1-8CAE-B98ABF2BD588}" type="CATEGORYNAME">
                      <a:rPr lang="en-US" sz="1400" b="0">
                        <a:solidFill>
                          <a:sysClr val="windowText" lastClr="000000"/>
                        </a:solidFill>
                      </a:rPr>
                      <a:pPr>
                        <a:defRPr sz="1400" b="0">
                          <a:solidFill>
                            <a:sysClr val="windowText" lastClr="000000"/>
                          </a:solidFill>
                        </a:defRPr>
                      </a:pPr>
                      <a:t>[NOMBRE DE CATEGORÍA]</a:t>
                    </a:fld>
                    <a:r>
                      <a:rPr lang="en-US" sz="1400" b="0" baseline="0">
                        <a:solidFill>
                          <a:sysClr val="windowText" lastClr="000000"/>
                        </a:solidFill>
                      </a:rPr>
                      <a:t> </a:t>
                    </a:r>
                    <a:fld id="{2766819D-5483-4D53-B698-89027853653A}" type="VALUE">
                      <a:rPr lang="en-US" sz="1400" b="0" baseline="0">
                        <a:solidFill>
                          <a:sysClr val="windowText" lastClr="000000"/>
                        </a:solidFill>
                      </a:rPr>
                      <a:pPr>
                        <a:defRPr sz="1400" b="0">
                          <a:solidFill>
                            <a:sysClr val="windowText" lastClr="000000"/>
                          </a:solidFill>
                        </a:defRPr>
                      </a:pPr>
                      <a:t>[VALOR]</a:t>
                    </a:fld>
                    <a:endParaRPr lang="en-US" sz="1400" b="0" baseline="0">
                      <a:solidFill>
                        <a:sysClr val="windowText" lastClr="000000"/>
                      </a:solidFill>
                    </a:endParaRPr>
                  </a:p>
                  <a:p>
                    <a:pPr>
                      <a:defRPr sz="1400" b="0">
                        <a:solidFill>
                          <a:sysClr val="windowText" lastClr="000000"/>
                        </a:solidFill>
                      </a:defRPr>
                    </a:pPr>
                    <a:r>
                      <a:rPr lang="en-US" sz="1400" b="0" baseline="0">
                        <a:solidFill>
                          <a:sysClr val="windowText" lastClr="000000"/>
                        </a:solidFill>
                      </a:rPr>
                      <a:t> </a:t>
                    </a:r>
                    <a:fld id="{716A03FD-FED4-4DA4-8823-EB789EFE7CF9}" type="PERCENTAGE">
                      <a:rPr lang="en-US" sz="1400" b="0" baseline="0">
                        <a:solidFill>
                          <a:sysClr val="windowText" lastClr="000000"/>
                        </a:solidFill>
                      </a:rPr>
                      <a:pPr>
                        <a:defRPr sz="1400" b="0">
                          <a:solidFill>
                            <a:sysClr val="windowText" lastClr="000000"/>
                          </a:solidFill>
                        </a:defRPr>
                      </a:pPr>
                      <a:t>[PORCENTAJE]</a:t>
                    </a:fld>
                    <a:endParaRPr lang="en-US" sz="1400" b="0" baseline="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1-0D71-4DA9-81F8-031E9E9134E8}"/>
                </c:ext>
              </c:extLst>
            </c:dLbl>
            <c:dLbl>
              <c:idx val="1"/>
              <c:layout>
                <c:manualLayout>
                  <c:x val="3.7158226622347669E-2"/>
                  <c:y val="1.2156376869231599E-3"/>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fld id="{C1AE6568-C7BE-40C9-B375-AEC6CB7CCE9A}" type="CATEGORYNAME">
                      <a:rPr lang="en-US" sz="1400" b="0">
                        <a:solidFill>
                          <a:sysClr val="windowText" lastClr="000000"/>
                        </a:solidFill>
                      </a:rPr>
                      <a:pPr>
                        <a:defRPr sz="1400" b="0">
                          <a:solidFill>
                            <a:sysClr val="windowText" lastClr="000000"/>
                          </a:solidFill>
                        </a:defRPr>
                      </a:pPr>
                      <a:t>[NOMBRE DE CATEGORÍA]</a:t>
                    </a:fld>
                    <a:r>
                      <a:rPr lang="en-US" sz="1400" b="0" baseline="0">
                        <a:solidFill>
                          <a:sysClr val="windowText" lastClr="000000"/>
                        </a:solidFill>
                      </a:rPr>
                      <a:t> </a:t>
                    </a:r>
                  </a:p>
                  <a:p>
                    <a:pPr>
                      <a:defRPr sz="1400" b="0">
                        <a:solidFill>
                          <a:sysClr val="windowText" lastClr="000000"/>
                        </a:solidFill>
                      </a:defRPr>
                    </a:pPr>
                    <a:fld id="{D5773589-3AEB-40AE-A430-8730700BC3BB}" type="VALUE">
                      <a:rPr lang="en-US" sz="1400" b="0" baseline="0">
                        <a:solidFill>
                          <a:sysClr val="windowText" lastClr="000000"/>
                        </a:solidFill>
                      </a:rPr>
                      <a:pPr>
                        <a:defRPr sz="1400" b="0">
                          <a:solidFill>
                            <a:sysClr val="windowText" lastClr="000000"/>
                          </a:solidFill>
                        </a:defRPr>
                      </a:pPr>
                      <a:t>[VALOR]</a:t>
                    </a:fld>
                    <a:endParaRPr lang="en-US" sz="1400" b="0" baseline="0">
                      <a:solidFill>
                        <a:sysClr val="windowText" lastClr="000000"/>
                      </a:solidFill>
                    </a:endParaRPr>
                  </a:p>
                  <a:p>
                    <a:pPr>
                      <a:defRPr sz="1400" b="0">
                        <a:solidFill>
                          <a:sysClr val="windowText" lastClr="000000"/>
                        </a:solidFill>
                      </a:defRPr>
                    </a:pPr>
                    <a:r>
                      <a:rPr lang="en-US" sz="1400" b="0" baseline="0">
                        <a:solidFill>
                          <a:sysClr val="windowText" lastClr="000000"/>
                        </a:solidFill>
                      </a:rPr>
                      <a:t> </a:t>
                    </a:r>
                    <a:fld id="{AEDD9811-1EF2-4CCF-9682-8842CC094233}" type="PERCENTAGE">
                      <a:rPr lang="en-US" sz="1400" b="0" baseline="0">
                        <a:solidFill>
                          <a:sysClr val="windowText" lastClr="000000"/>
                        </a:solidFill>
                      </a:rPr>
                      <a:pPr>
                        <a:defRPr sz="1400" b="0">
                          <a:solidFill>
                            <a:sysClr val="windowText" lastClr="000000"/>
                          </a:solidFill>
                        </a:defRPr>
                      </a:pPr>
                      <a:t>[PORCENTAJE]</a:t>
                    </a:fld>
                    <a:endParaRPr lang="en-US" sz="1400" b="0" baseline="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3-0D71-4DA9-81F8-031E9E9134E8}"/>
                </c:ext>
              </c:extLst>
            </c:dLbl>
            <c:dLbl>
              <c:idx val="2"/>
              <c:layout>
                <c:manualLayout>
                  <c:x val="1.6017584785000292E-2"/>
                  <c:y val="5.0267723479447919E-2"/>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fld id="{C1E48311-297E-4399-B114-4C6A8314584B}" type="CATEGORYNAME">
                      <a:rPr lang="en-US" sz="1400" b="0">
                        <a:solidFill>
                          <a:sysClr val="windowText" lastClr="000000"/>
                        </a:solidFill>
                      </a:rPr>
                      <a:pPr>
                        <a:defRPr sz="1400" b="0">
                          <a:solidFill>
                            <a:sysClr val="windowText" lastClr="000000"/>
                          </a:solidFill>
                        </a:defRPr>
                      </a:pPr>
                      <a:t>[NOMBRE DE CATEGORÍA]</a:t>
                    </a:fld>
                    <a:r>
                      <a:rPr lang="en-US" sz="1400" b="0" baseline="0">
                        <a:solidFill>
                          <a:sysClr val="windowText" lastClr="000000"/>
                        </a:solidFill>
                      </a:rPr>
                      <a:t> </a:t>
                    </a:r>
                  </a:p>
                  <a:p>
                    <a:pPr>
                      <a:defRPr sz="1400" b="0">
                        <a:solidFill>
                          <a:sysClr val="windowText" lastClr="000000"/>
                        </a:solidFill>
                      </a:defRPr>
                    </a:pPr>
                    <a:fld id="{DDBD0C40-8F26-424B-B622-0E79229951D3}" type="VALUE">
                      <a:rPr lang="en-US" sz="1400" b="0" baseline="0">
                        <a:solidFill>
                          <a:sysClr val="windowText" lastClr="000000"/>
                        </a:solidFill>
                      </a:rPr>
                      <a:pPr>
                        <a:defRPr sz="1400" b="0">
                          <a:solidFill>
                            <a:sysClr val="windowText" lastClr="000000"/>
                          </a:solidFill>
                        </a:defRPr>
                      </a:pPr>
                      <a:t>[VALOR]</a:t>
                    </a:fld>
                    <a:endParaRPr lang="en-US" sz="1400" b="0" baseline="0">
                      <a:solidFill>
                        <a:sysClr val="windowText" lastClr="000000"/>
                      </a:solidFill>
                    </a:endParaRPr>
                  </a:p>
                  <a:p>
                    <a:pPr>
                      <a:defRPr sz="1400" b="0">
                        <a:solidFill>
                          <a:sysClr val="windowText" lastClr="000000"/>
                        </a:solidFill>
                      </a:defRPr>
                    </a:pPr>
                    <a:r>
                      <a:rPr lang="en-US" sz="1400" b="0" baseline="0">
                        <a:solidFill>
                          <a:sysClr val="windowText" lastClr="000000"/>
                        </a:solidFill>
                      </a:rPr>
                      <a:t> </a:t>
                    </a:r>
                    <a:fld id="{AE53AE85-6D73-4AC4-BEF7-BC46785E81EE}" type="PERCENTAGE">
                      <a:rPr lang="en-US" sz="1400" b="0" baseline="0">
                        <a:solidFill>
                          <a:sysClr val="windowText" lastClr="000000"/>
                        </a:solidFill>
                      </a:rPr>
                      <a:pPr>
                        <a:defRPr sz="1400" b="0">
                          <a:solidFill>
                            <a:sysClr val="windowText" lastClr="000000"/>
                          </a:solidFill>
                        </a:defRPr>
                      </a:pPr>
                      <a:t>[PORCENTAJE]</a:t>
                    </a:fld>
                    <a:endParaRPr lang="en-US" sz="1400" b="0" baseline="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5-0D71-4DA9-81F8-031E9E9134E8}"/>
                </c:ext>
              </c:extLst>
            </c:dLbl>
            <c:dLbl>
              <c:idx val="3"/>
              <c:layout>
                <c:manualLayout>
                  <c:x val="-1.565315822927876E-2"/>
                  <c:y val="-9.8254040340674479E-3"/>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fld id="{15DC9855-B0F7-45E4-87C9-6CBDBF5897DC}" type="CATEGORYNAME">
                      <a:rPr lang="en-US" sz="1400" b="0">
                        <a:solidFill>
                          <a:sysClr val="windowText" lastClr="000000"/>
                        </a:solidFill>
                      </a:rPr>
                      <a:pPr>
                        <a:defRPr sz="1400" b="0">
                          <a:solidFill>
                            <a:sysClr val="windowText" lastClr="000000"/>
                          </a:solidFill>
                        </a:defRPr>
                      </a:pPr>
                      <a:t>[NOMBRE DE CATEGORÍA]</a:t>
                    </a:fld>
                    <a:r>
                      <a:rPr lang="en-US" sz="1400" b="0" baseline="0">
                        <a:solidFill>
                          <a:sysClr val="windowText" lastClr="000000"/>
                        </a:solidFill>
                      </a:rPr>
                      <a:t> </a:t>
                    </a:r>
                    <a:fld id="{97318881-96CA-40E5-B8A7-70FA7E6E3B44}" type="VALUE">
                      <a:rPr lang="en-US" sz="1400" b="0" baseline="0">
                        <a:solidFill>
                          <a:sysClr val="windowText" lastClr="000000"/>
                        </a:solidFill>
                      </a:rPr>
                      <a:pPr>
                        <a:defRPr sz="1400" b="0">
                          <a:solidFill>
                            <a:sysClr val="windowText" lastClr="000000"/>
                          </a:solidFill>
                        </a:defRPr>
                      </a:pPr>
                      <a:t>[VALOR]</a:t>
                    </a:fld>
                    <a:endParaRPr lang="en-US" sz="1400" b="0" baseline="0">
                      <a:solidFill>
                        <a:sysClr val="windowText" lastClr="000000"/>
                      </a:solidFill>
                    </a:endParaRPr>
                  </a:p>
                  <a:p>
                    <a:pPr>
                      <a:defRPr sz="1400" b="0">
                        <a:solidFill>
                          <a:sysClr val="windowText" lastClr="000000"/>
                        </a:solidFill>
                      </a:defRPr>
                    </a:pPr>
                    <a:r>
                      <a:rPr lang="en-US" sz="1400" b="0" baseline="0">
                        <a:solidFill>
                          <a:sysClr val="windowText" lastClr="000000"/>
                        </a:solidFill>
                      </a:rPr>
                      <a:t> </a:t>
                    </a:r>
                    <a:fld id="{6A2C07A7-347A-4519-8E2A-1E9694370CF2}" type="PERCENTAGE">
                      <a:rPr lang="en-US" sz="1400" b="0" baseline="0">
                        <a:solidFill>
                          <a:sysClr val="windowText" lastClr="000000"/>
                        </a:solidFill>
                      </a:rPr>
                      <a:pPr>
                        <a:defRPr sz="1400" b="0">
                          <a:solidFill>
                            <a:sysClr val="windowText" lastClr="000000"/>
                          </a:solidFill>
                        </a:defRPr>
                      </a:pPr>
                      <a:t>[PORCENTAJE]</a:t>
                    </a:fld>
                    <a:endParaRPr lang="en-US" sz="1400" b="0" baseline="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7-0D71-4DA9-81F8-031E9E9134E8}"/>
                </c:ext>
              </c:extLst>
            </c:dLbl>
            <c:dLbl>
              <c:idx val="4"/>
              <c:layout>
                <c:manualLayout>
                  <c:x val="-4.1285295106232835E-2"/>
                  <c:y val="-5.9579452326719053E-2"/>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fld id="{DC321B10-7537-4070-A354-37B53A06A7F2}" type="CATEGORYNAME">
                      <a:rPr lang="en-US" sz="1400" b="0">
                        <a:solidFill>
                          <a:sysClr val="windowText" lastClr="000000"/>
                        </a:solidFill>
                      </a:rPr>
                      <a:pPr>
                        <a:defRPr sz="1400" b="0">
                          <a:solidFill>
                            <a:sysClr val="windowText" lastClr="000000"/>
                          </a:solidFill>
                        </a:defRPr>
                      </a:pPr>
                      <a:t>[NOMBRE DE CATEGORÍA]</a:t>
                    </a:fld>
                    <a:endParaRPr lang="en-US" sz="1400" b="0" baseline="0">
                      <a:solidFill>
                        <a:sysClr val="windowText" lastClr="000000"/>
                      </a:solidFill>
                    </a:endParaRPr>
                  </a:p>
                  <a:p>
                    <a:pPr>
                      <a:defRPr sz="1400" b="0">
                        <a:solidFill>
                          <a:sysClr val="windowText" lastClr="000000"/>
                        </a:solidFill>
                      </a:defRPr>
                    </a:pPr>
                    <a:fld id="{717F9BE8-0420-4556-AB2A-E4957F68AD9E}" type="VALUE">
                      <a:rPr lang="en-US" sz="1400" b="0" baseline="0">
                        <a:solidFill>
                          <a:sysClr val="windowText" lastClr="000000"/>
                        </a:solidFill>
                      </a:rPr>
                      <a:pPr>
                        <a:defRPr sz="1400" b="0">
                          <a:solidFill>
                            <a:sysClr val="windowText" lastClr="000000"/>
                          </a:solidFill>
                        </a:defRPr>
                      </a:pPr>
                      <a:t>[VALOR]</a:t>
                    </a:fld>
                    <a:r>
                      <a:rPr lang="en-US" sz="1400" b="0" baseline="0">
                        <a:solidFill>
                          <a:sysClr val="windowText" lastClr="000000"/>
                        </a:solidFill>
                      </a:rPr>
                      <a:t> </a:t>
                    </a:r>
                  </a:p>
                  <a:p>
                    <a:pPr>
                      <a:defRPr sz="1400" b="0">
                        <a:solidFill>
                          <a:sysClr val="windowText" lastClr="000000"/>
                        </a:solidFill>
                      </a:defRPr>
                    </a:pPr>
                    <a:fld id="{CF5F5803-2D4D-43BC-8354-4FB7537557A0}" type="PERCENTAGE">
                      <a:rPr lang="en-US" sz="1400" b="0" baseline="0">
                        <a:solidFill>
                          <a:sysClr val="windowText" lastClr="000000"/>
                        </a:solidFill>
                      </a:rPr>
                      <a:pPr>
                        <a:defRPr sz="1400" b="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9-0D71-4DA9-81F8-031E9E9134E8}"/>
                </c:ext>
              </c:extLst>
            </c:dLbl>
            <c:dLbl>
              <c:idx val="5"/>
              <c:layout>
                <c:manualLayout>
                  <c:x val="2.9637092554750881E-2"/>
                  <c:y val="-6.9777877266109831E-2"/>
                </c:manualLayout>
              </c:layout>
              <c:tx>
                <c:rich>
                  <a:bodyPr rot="0" spcFirstLastPara="1" vertOverflow="ellipsis" vert="horz" wrap="square" lIns="38100" tIns="19050" rIns="38100" bIns="19050" anchor="ctr" anchorCtr="1">
                    <a:noAutofit/>
                  </a:bodyPr>
                  <a:lstStyle/>
                  <a:p>
                    <a:pPr>
                      <a:defRPr sz="1400" b="0" i="0" u="none" strike="noStrike" kern="1200" spc="0" baseline="0">
                        <a:solidFill>
                          <a:sysClr val="windowText" lastClr="000000"/>
                        </a:solidFill>
                        <a:latin typeface="+mn-lt"/>
                        <a:ea typeface="+mn-ea"/>
                        <a:cs typeface="+mn-cs"/>
                      </a:defRPr>
                    </a:pPr>
                    <a:fld id="{5E5E0E24-C44D-4F78-B3B3-3D361251B035}" type="CATEGORYNAME">
                      <a:rPr lang="en-US" sz="1400" b="0">
                        <a:solidFill>
                          <a:sysClr val="windowText" lastClr="000000"/>
                        </a:solidFill>
                      </a:rPr>
                      <a:pPr>
                        <a:defRPr sz="1400" b="0">
                          <a:solidFill>
                            <a:sysClr val="windowText" lastClr="000000"/>
                          </a:solidFill>
                        </a:defRPr>
                      </a:pPr>
                      <a:t>[NOMBRE DE CATEGORÍA]</a:t>
                    </a:fld>
                    <a:fld id="{1C397019-F64D-4EAF-8501-9BB6B35CB89A}" type="VALUE">
                      <a:rPr lang="en-US" sz="1400" b="0" baseline="0">
                        <a:solidFill>
                          <a:sysClr val="windowText" lastClr="000000"/>
                        </a:solidFill>
                      </a:rPr>
                      <a:pPr>
                        <a:defRPr sz="1400" b="0">
                          <a:solidFill>
                            <a:sysClr val="windowText" lastClr="000000"/>
                          </a:solidFill>
                        </a:defRPr>
                      </a:pPr>
                      <a:t>[VALOR]</a:t>
                    </a:fld>
                    <a:r>
                      <a:rPr lang="en-US" sz="1400" b="0" baseline="0">
                        <a:solidFill>
                          <a:sysClr val="windowText" lastClr="000000"/>
                        </a:solidFill>
                      </a:rPr>
                      <a:t> </a:t>
                    </a:r>
                  </a:p>
                  <a:p>
                    <a:pPr>
                      <a:defRPr sz="1400" b="0">
                        <a:solidFill>
                          <a:sysClr val="windowText" lastClr="000000"/>
                        </a:solidFill>
                      </a:defRPr>
                    </a:pPr>
                    <a:fld id="{99570B61-3A84-40DE-A585-05218AC2B225}" type="PERCENTAGE">
                      <a:rPr lang="en-US" sz="1400" b="0" baseline="0">
                        <a:solidFill>
                          <a:sysClr val="windowText" lastClr="000000"/>
                        </a:solidFill>
                      </a:rPr>
                      <a:pPr>
                        <a:defRPr sz="1400" b="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noAutofit/>
                </a:bodyPr>
                <a:lstStyle/>
                <a:p>
                  <a:pPr>
                    <a:defRPr sz="14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manualLayout>
                      <c:w val="0.15335849785864117"/>
                      <c:h val="0.13666972464010566"/>
                    </c:manualLayout>
                  </c15:layout>
                  <c15:dlblFieldTable/>
                  <c15:showDataLabelsRange val="0"/>
                </c:ext>
                <c:ext xmlns:c16="http://schemas.microsoft.com/office/drawing/2014/chart" uri="{C3380CC4-5D6E-409C-BE32-E72D297353CC}">
                  <c16:uniqueId val="{0000000B-0D71-4DA9-81F8-031E9E9134E8}"/>
                </c:ext>
              </c:extLst>
            </c:dLbl>
            <c:dLbl>
              <c:idx val="6"/>
              <c:layout>
                <c:manualLayout>
                  <c:x val="9.7482895189557217E-2"/>
                  <c:y val="-9.535792635704203E-2"/>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fld id="{1899783F-A8CE-4701-B47D-758BC26E58C1}" type="CATEGORYNAME">
                      <a:rPr lang="en-US" sz="1400" b="0">
                        <a:solidFill>
                          <a:sysClr val="windowText" lastClr="000000"/>
                        </a:solidFill>
                      </a:rPr>
                      <a:pPr>
                        <a:defRPr sz="1400" b="0">
                          <a:solidFill>
                            <a:sysClr val="windowText" lastClr="000000"/>
                          </a:solidFill>
                        </a:defRPr>
                      </a:pPr>
                      <a:t>[NOMBRE DE CATEGORÍA]</a:t>
                    </a:fld>
                    <a:endParaRPr lang="en-US" sz="1400" b="0">
                      <a:solidFill>
                        <a:sysClr val="windowText" lastClr="000000"/>
                      </a:solidFill>
                    </a:endParaRPr>
                  </a:p>
                  <a:p>
                    <a:pPr>
                      <a:defRPr sz="1400" b="0">
                        <a:solidFill>
                          <a:sysClr val="windowText" lastClr="000000"/>
                        </a:solidFill>
                      </a:defRPr>
                    </a:pPr>
                    <a:fld id="{3C7D423C-11E7-439A-AABF-DB497DA79F85}" type="VALUE">
                      <a:rPr lang="en-US" sz="1400" b="0" baseline="0">
                        <a:solidFill>
                          <a:sysClr val="windowText" lastClr="000000"/>
                        </a:solidFill>
                      </a:rPr>
                      <a:pPr>
                        <a:defRPr sz="1400" b="0">
                          <a:solidFill>
                            <a:sysClr val="windowText" lastClr="000000"/>
                          </a:solidFill>
                        </a:defRPr>
                      </a:pPr>
                      <a:t>[VALOR]</a:t>
                    </a:fld>
                    <a:endParaRPr lang="en-US" sz="1400" b="0" baseline="0">
                      <a:solidFill>
                        <a:sysClr val="windowText" lastClr="000000"/>
                      </a:solidFill>
                    </a:endParaRPr>
                  </a:p>
                  <a:p>
                    <a:pPr>
                      <a:defRPr sz="1400" b="0">
                        <a:solidFill>
                          <a:sysClr val="windowText" lastClr="000000"/>
                        </a:solidFill>
                      </a:defRPr>
                    </a:pPr>
                    <a:r>
                      <a:rPr lang="en-US" sz="1400" b="0" baseline="0">
                        <a:solidFill>
                          <a:sysClr val="windowText" lastClr="000000"/>
                        </a:solidFill>
                      </a:rPr>
                      <a:t> </a:t>
                    </a:r>
                    <a:fld id="{E3458BB1-9DB8-43EC-AD91-9CD166C2503E}" type="PERCENTAGE">
                      <a:rPr lang="en-US" sz="1400" b="0" baseline="0">
                        <a:solidFill>
                          <a:sysClr val="windowText" lastClr="000000"/>
                        </a:solidFill>
                      </a:rPr>
                      <a:pPr>
                        <a:defRPr sz="1400" b="0">
                          <a:solidFill>
                            <a:sysClr val="windowText" lastClr="000000"/>
                          </a:solidFill>
                        </a:defRPr>
                      </a:pPr>
                      <a:t>[PORCENTAJE]</a:t>
                    </a:fld>
                    <a:endParaRPr lang="en-US" sz="1400" b="0" baseline="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D-0D71-4DA9-81F8-031E9E9134E8}"/>
                </c:ext>
              </c:extLst>
            </c:dLbl>
            <c:dLbl>
              <c:idx val="7"/>
              <c:layout>
                <c:manualLayout>
                  <c:x val="0.11406949655924052"/>
                  <c:y val="-4.2477143594024568E-2"/>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fld id="{5BAE4747-6995-4ABD-B2D2-5620D25ECDB9}" type="CATEGORYNAME">
                      <a:rPr lang="en-US" sz="1400" b="0">
                        <a:solidFill>
                          <a:sysClr val="windowText" lastClr="000000"/>
                        </a:solidFill>
                      </a:rPr>
                      <a:pPr>
                        <a:defRPr sz="1400" b="0">
                          <a:solidFill>
                            <a:sysClr val="windowText" lastClr="000000"/>
                          </a:solidFill>
                        </a:defRPr>
                      </a:pPr>
                      <a:t>[NOMBRE DE CATEGORÍA]</a:t>
                    </a:fld>
                    <a:r>
                      <a:rPr lang="en-US" sz="1400" b="0" baseline="0">
                        <a:solidFill>
                          <a:sysClr val="windowText" lastClr="000000"/>
                        </a:solidFill>
                      </a:rPr>
                      <a:t> </a:t>
                    </a:r>
                  </a:p>
                  <a:p>
                    <a:pPr>
                      <a:defRPr sz="1400" b="0">
                        <a:solidFill>
                          <a:sysClr val="windowText" lastClr="000000"/>
                        </a:solidFill>
                      </a:defRPr>
                    </a:pPr>
                    <a:fld id="{937483AC-568F-4E53-9C63-B118988C8697}" type="VALUE">
                      <a:rPr lang="en-US" sz="1400" b="0" baseline="0">
                        <a:solidFill>
                          <a:sysClr val="windowText" lastClr="000000"/>
                        </a:solidFill>
                      </a:rPr>
                      <a:pPr>
                        <a:defRPr sz="1400" b="0">
                          <a:solidFill>
                            <a:sysClr val="windowText" lastClr="000000"/>
                          </a:solidFill>
                        </a:defRPr>
                      </a:pPr>
                      <a:t>[VALOR]</a:t>
                    </a:fld>
                    <a:endParaRPr lang="en-US" sz="1400" b="0" baseline="0">
                      <a:solidFill>
                        <a:sysClr val="windowText" lastClr="000000"/>
                      </a:solidFill>
                    </a:endParaRPr>
                  </a:p>
                  <a:p>
                    <a:pPr>
                      <a:defRPr sz="1400" b="0">
                        <a:solidFill>
                          <a:sysClr val="windowText" lastClr="000000"/>
                        </a:solidFill>
                      </a:defRPr>
                    </a:pPr>
                    <a:r>
                      <a:rPr lang="en-US" sz="1400" b="0" baseline="0">
                        <a:solidFill>
                          <a:sysClr val="windowText" lastClr="000000"/>
                        </a:solidFill>
                      </a:rPr>
                      <a:t> </a:t>
                    </a:r>
                    <a:fld id="{66FD5FB2-022C-414F-80C0-77289E0592E7}" type="PERCENTAGE">
                      <a:rPr lang="en-US" sz="1400" b="0" baseline="0">
                        <a:solidFill>
                          <a:sysClr val="windowText" lastClr="000000"/>
                        </a:solidFill>
                      </a:rPr>
                      <a:pPr>
                        <a:defRPr sz="1400" b="0">
                          <a:solidFill>
                            <a:sysClr val="windowText" lastClr="000000"/>
                          </a:solidFill>
                        </a:defRPr>
                      </a:pPr>
                      <a:t>[PORCENTAJE]</a:t>
                    </a:fld>
                    <a:endParaRPr lang="en-US" sz="1400" b="0" baseline="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F-0D71-4DA9-81F8-031E9E9134E8}"/>
                </c:ext>
              </c:extLst>
            </c:dLbl>
            <c:dLbl>
              <c:idx val="8"/>
              <c:layout>
                <c:manualLayout>
                  <c:x val="-1.5418500598164979E-2"/>
                  <c:y val="-0.12313993417040862"/>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fld id="{A969348D-D9BE-4209-82BE-DBF97890758B}" type="CATEGORYNAME">
                      <a:rPr lang="en-US" sz="1400" b="0">
                        <a:solidFill>
                          <a:sysClr val="windowText" lastClr="000000"/>
                        </a:solidFill>
                      </a:rPr>
                      <a:pPr>
                        <a:defRPr sz="1400" b="0">
                          <a:solidFill>
                            <a:sysClr val="windowText" lastClr="000000"/>
                          </a:solidFill>
                        </a:defRPr>
                      </a:pPr>
                      <a:t>[NOMBRE DE CATEGORÍA]</a:t>
                    </a:fld>
                    <a:r>
                      <a:rPr lang="en-US" sz="1400" b="0" baseline="0">
                        <a:solidFill>
                          <a:sysClr val="windowText" lastClr="000000"/>
                        </a:solidFill>
                      </a:rPr>
                      <a:t> </a:t>
                    </a:r>
                    <a:fld id="{7576F30D-56DC-4DBC-A565-7DA3C054F768}" type="VALUE">
                      <a:rPr lang="en-US" sz="1400" b="0" baseline="0">
                        <a:solidFill>
                          <a:sysClr val="windowText" lastClr="000000"/>
                        </a:solidFill>
                      </a:rPr>
                      <a:pPr>
                        <a:defRPr sz="1400" b="0">
                          <a:solidFill>
                            <a:sysClr val="windowText" lastClr="000000"/>
                          </a:solidFill>
                        </a:defRPr>
                      </a:pPr>
                      <a:t>[VALOR]</a:t>
                    </a:fld>
                    <a:r>
                      <a:rPr lang="en-US" sz="1400" b="0" baseline="0">
                        <a:solidFill>
                          <a:sysClr val="windowText" lastClr="000000"/>
                        </a:solidFill>
                      </a:rPr>
                      <a:t> </a:t>
                    </a:r>
                  </a:p>
                  <a:p>
                    <a:pPr>
                      <a:defRPr sz="1400" b="0">
                        <a:solidFill>
                          <a:sysClr val="windowText" lastClr="000000"/>
                        </a:solidFill>
                      </a:defRPr>
                    </a:pPr>
                    <a:fld id="{A7F2FD1D-E454-443E-BB38-CA53344AECE6}" type="PERCENTAGE">
                      <a:rPr lang="en-US" sz="1400" b="0" baseline="0">
                        <a:solidFill>
                          <a:sysClr val="windowText" lastClr="000000"/>
                        </a:solidFill>
                      </a:rPr>
                      <a:pPr>
                        <a:defRPr sz="1400" b="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11-0D71-4DA9-81F8-031E9E9134E8}"/>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endParaRPr lang="en-US"/>
              </a:p>
            </c:txPr>
            <c:dLblPos val="outEnd"/>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'IV.3.7. Comp. Cartera'!$A$4:$A$10</c:f>
              <c:strCache>
                <c:ptCount val="7"/>
                <c:pt idx="0">
                  <c:v>Bonos de Hacienda</c:v>
                </c:pt>
                <c:pt idx="1">
                  <c:v>Certificados Inv. Especial BC</c:v>
                </c:pt>
                <c:pt idx="2">
                  <c:v>Nota de BC </c:v>
                </c:pt>
                <c:pt idx="3">
                  <c:v>Certificados de Depósitos</c:v>
                </c:pt>
                <c:pt idx="4">
                  <c:v>Otras Inversiones</c:v>
                </c:pt>
                <c:pt idx="5">
                  <c:v>Bonos EIF</c:v>
                </c:pt>
                <c:pt idx="6">
                  <c:v>Letras BC</c:v>
                </c:pt>
              </c:strCache>
            </c:strRef>
          </c:cat>
          <c:val>
            <c:numRef>
              <c:f>'IV.3.7. Comp. Cartera'!$B$4:$B$10</c:f>
              <c:numCache>
                <c:formatCode>_(* #,##0.00_);_(* \(#,##0.00\);_(* "-"??_);_(@_)</c:formatCode>
                <c:ptCount val="7"/>
                <c:pt idx="0">
                  <c:v>162325193006.69</c:v>
                </c:pt>
                <c:pt idx="1">
                  <c:v>129244969411.39</c:v>
                </c:pt>
                <c:pt idx="2">
                  <c:v>111524792015.64</c:v>
                </c:pt>
                <c:pt idx="3">
                  <c:v>60679958232.370003</c:v>
                </c:pt>
                <c:pt idx="4">
                  <c:v>40584858459.149841</c:v>
                </c:pt>
                <c:pt idx="5">
                  <c:v>34985141299.25</c:v>
                </c:pt>
                <c:pt idx="6">
                  <c:v>212835195.50999999</c:v>
                </c:pt>
              </c:numCache>
            </c:numRef>
          </c:val>
          <c:extLst>
            <c:ext xmlns:c16="http://schemas.microsoft.com/office/drawing/2014/chart" uri="{C3380CC4-5D6E-409C-BE32-E72D297353CC}">
              <c16:uniqueId val="{00000012-0D71-4DA9-81F8-031E9E9134E8}"/>
            </c:ext>
          </c:extLst>
        </c:ser>
        <c:dLbls>
          <c:showLegendKey val="0"/>
          <c:showVal val="0"/>
          <c:showCatName val="0"/>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400"/>
            </a:pPr>
            <a:r>
              <a:rPr lang="en-US" sz="2400"/>
              <a:t>Cobertura de  Afiliación  al Seguro Familiar de Salud por Regímenes de Financiamiento     </a:t>
            </a:r>
          </a:p>
        </c:rich>
      </c:tx>
      <c:layout>
        <c:manualLayout>
          <c:xMode val="edge"/>
          <c:yMode val="edge"/>
          <c:x val="0.25596284382399181"/>
          <c:y val="2.1889094445133973E-2"/>
        </c:manualLayout>
      </c:layout>
      <c:overlay val="0"/>
    </c:title>
    <c:autoTitleDeleted val="0"/>
    <c:plotArea>
      <c:layout>
        <c:manualLayout>
          <c:layoutTarget val="inner"/>
          <c:xMode val="edge"/>
          <c:yMode val="edge"/>
          <c:x val="5.4166624333248668E-2"/>
          <c:y val="0.18443244197225375"/>
          <c:w val="0.90988755124617682"/>
          <c:h val="0.68837502867107547"/>
        </c:manualLayout>
      </c:layout>
      <c:barChart>
        <c:barDir val="col"/>
        <c:grouping val="clustered"/>
        <c:varyColors val="0"/>
        <c:ser>
          <c:idx val="0"/>
          <c:order val="0"/>
          <c:tx>
            <c:strRef>
              <c:f>'III.1.5.Cob.Afil. SFS '!$B$3</c:f>
              <c:strCache>
                <c:ptCount val="1"/>
                <c:pt idx="0">
                  <c:v>Cobertura Afiliación  RC</c:v>
                </c:pt>
              </c:strCache>
            </c:strRef>
          </c:tx>
          <c:spPr>
            <a:solidFill>
              <a:schemeClr val="accent3">
                <a:lumMod val="75000"/>
              </a:schemeClr>
            </a:solidFill>
          </c:spPr>
          <c:invertIfNegative val="0"/>
          <c:dLbls>
            <c:dLbl>
              <c:idx val="4"/>
              <c:layout>
                <c:manualLayout>
                  <c:x val="0"/>
                  <c:y val="6.527801650228257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529-413D-9D5A-AF9FA594011D}"/>
                </c:ext>
              </c:extLst>
            </c:dLbl>
            <c:spPr>
              <a:noFill/>
              <a:ln>
                <a:noFill/>
              </a:ln>
              <a:effectLst/>
            </c:spPr>
            <c:txPr>
              <a:bodyPr rot="-5400000" vert="horz"/>
              <a:lstStyle/>
              <a:p>
                <a:pPr>
                  <a:defRPr sz="2000" b="1">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'III.1.5.Cob.Afil. SFS '!$A$4:$A$18</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Ene.2019</c:v>
                </c:pt>
              </c:strCache>
            </c:strRef>
          </c:cat>
          <c:val>
            <c:numRef>
              <c:f>'III.1.5.Cob.Afil. SFS '!$B$4:$B$18</c:f>
              <c:numCache>
                <c:formatCode>_(* #,##0_);_(* \(#,##0\);_(* "-"_);_(@_)</c:formatCode>
                <c:ptCount val="15"/>
                <c:pt idx="0">
                  <c:v>0</c:v>
                </c:pt>
                <c:pt idx="1">
                  <c:v>0</c:v>
                </c:pt>
                <c:pt idx="2">
                  <c:v>1599467</c:v>
                </c:pt>
                <c:pt idx="3">
                  <c:v>1729671</c:v>
                </c:pt>
                <c:pt idx="4">
                  <c:v>2096232</c:v>
                </c:pt>
                <c:pt idx="5">
                  <c:v>2417992</c:v>
                </c:pt>
                <c:pt idx="6">
                  <c:v>2586943</c:v>
                </c:pt>
                <c:pt idx="7">
                  <c:v>2747735</c:v>
                </c:pt>
                <c:pt idx="8">
                  <c:v>2965326</c:v>
                </c:pt>
                <c:pt idx="9">
                  <c:v>3224947</c:v>
                </c:pt>
                <c:pt idx="10">
                  <c:v>3407061</c:v>
                </c:pt>
                <c:pt idx="11">
                  <c:v>3699816</c:v>
                </c:pt>
                <c:pt idx="12">
                  <c:v>4020299</c:v>
                </c:pt>
                <c:pt idx="13">
                  <c:v>4240469</c:v>
                </c:pt>
                <c:pt idx="14">
                  <c:v>4246900</c:v>
                </c:pt>
              </c:numCache>
            </c:numRef>
          </c:val>
          <c:extLst>
            <c:ext xmlns:c16="http://schemas.microsoft.com/office/drawing/2014/chart" uri="{C3380CC4-5D6E-409C-BE32-E72D297353CC}">
              <c16:uniqueId val="{00000001-E529-413D-9D5A-AF9FA594011D}"/>
            </c:ext>
          </c:extLst>
        </c:ser>
        <c:ser>
          <c:idx val="1"/>
          <c:order val="1"/>
          <c:tx>
            <c:strRef>
              <c:f>'III.1.5.Cob.Afil. SFS '!$C$3</c:f>
              <c:strCache>
                <c:ptCount val="1"/>
                <c:pt idx="0">
                  <c:v>Cobertura Afiliación RS</c:v>
                </c:pt>
              </c:strCache>
            </c:strRef>
          </c:tx>
          <c:spPr>
            <a:solidFill>
              <a:srgbClr val="0070C0"/>
            </a:solidFill>
          </c:spPr>
          <c:invertIfNegative val="0"/>
          <c:dLbls>
            <c:dLbl>
              <c:idx val="0"/>
              <c:layout>
                <c:manualLayout>
                  <c:x val="-6.3879209344391581E-4"/>
                  <c:y val="6.527801650228257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529-413D-9D5A-AF9FA594011D}"/>
                </c:ext>
              </c:extLst>
            </c:dLbl>
            <c:dLbl>
              <c:idx val="1"/>
              <c:layout>
                <c:manualLayout>
                  <c:x val="-2.3422106185440905E-17"/>
                  <c:y val="5.22224132018260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529-413D-9D5A-AF9FA594011D}"/>
                </c:ext>
              </c:extLst>
            </c:dLbl>
            <c:dLbl>
              <c:idx val="2"/>
              <c:layout>
                <c:manualLayout>
                  <c:x val="0"/>
                  <c:y val="5.222241320182701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529-413D-9D5A-AF9FA594011D}"/>
                </c:ext>
              </c:extLst>
            </c:dLbl>
            <c:dLbl>
              <c:idx val="3"/>
              <c:layout>
                <c:manualLayout>
                  <c:x val="-6.3879209344396264E-4"/>
                  <c:y val="7.833361980273909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529-413D-9D5A-AF9FA594011D}"/>
                </c:ext>
              </c:extLst>
            </c:dLbl>
            <c:dLbl>
              <c:idx val="4"/>
              <c:layout>
                <c:manualLayout>
                  <c:x val="0"/>
                  <c:y val="1.044448264036521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529-413D-9D5A-AF9FA594011D}"/>
                </c:ext>
              </c:extLst>
            </c:dLbl>
            <c:spPr>
              <a:noFill/>
              <a:ln>
                <a:noFill/>
              </a:ln>
              <a:effectLst/>
            </c:spPr>
            <c:txPr>
              <a:bodyPr rot="-5400000" vert="horz"/>
              <a:lstStyle/>
              <a:p>
                <a:pPr>
                  <a:defRPr sz="2000" b="1">
                    <a:solidFill>
                      <a:srgbClr val="0070C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'III.1.5.Cob.Afil. SFS '!$A$4:$A$18</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Ene.2019</c:v>
                </c:pt>
              </c:strCache>
            </c:strRef>
          </c:cat>
          <c:val>
            <c:numRef>
              <c:f>'III.1.5.Cob.Afil. SFS '!$C$4:$C$18</c:f>
              <c:numCache>
                <c:formatCode>_(* #,##0_);_(* \(#,##0\);_(* "-"_);_(@_)</c:formatCode>
                <c:ptCount val="15"/>
                <c:pt idx="0">
                  <c:v>266531</c:v>
                </c:pt>
                <c:pt idx="1">
                  <c:v>513416</c:v>
                </c:pt>
                <c:pt idx="2">
                  <c:v>1081936</c:v>
                </c:pt>
                <c:pt idx="3">
                  <c:v>1224643</c:v>
                </c:pt>
                <c:pt idx="4">
                  <c:v>1346166</c:v>
                </c:pt>
                <c:pt idx="5">
                  <c:v>1847833</c:v>
                </c:pt>
                <c:pt idx="6">
                  <c:v>1996335</c:v>
                </c:pt>
                <c:pt idx="7">
                  <c:v>2294356</c:v>
                </c:pt>
                <c:pt idx="8">
                  <c:v>2646899</c:v>
                </c:pt>
                <c:pt idx="9">
                  <c:v>3015646</c:v>
                </c:pt>
                <c:pt idx="10">
                  <c:v>3110557</c:v>
                </c:pt>
                <c:pt idx="11">
                  <c:v>3353566</c:v>
                </c:pt>
                <c:pt idx="12">
                  <c:v>3545383</c:v>
                </c:pt>
                <c:pt idx="13">
                  <c:v>3591049</c:v>
                </c:pt>
                <c:pt idx="14">
                  <c:v>3620150</c:v>
                </c:pt>
              </c:numCache>
            </c:numRef>
          </c:val>
          <c:extLst>
            <c:ext xmlns:c16="http://schemas.microsoft.com/office/drawing/2014/chart" uri="{C3380CC4-5D6E-409C-BE32-E72D297353CC}">
              <c16:uniqueId val="{00000007-E529-413D-9D5A-AF9FA594011D}"/>
            </c:ext>
          </c:extLst>
        </c:ser>
        <c:ser>
          <c:idx val="2"/>
          <c:order val="2"/>
          <c:tx>
            <c:strRef>
              <c:f>'III.1.5.Cob.Afil. SFS '!$D$3</c:f>
              <c:strCache>
                <c:ptCount val="1"/>
                <c:pt idx="0">
                  <c:v>Pensionados</c:v>
                </c:pt>
              </c:strCache>
            </c:strRef>
          </c:tx>
          <c:spPr>
            <a:solidFill>
              <a:srgbClr val="0000FF"/>
            </a:solidFill>
          </c:spPr>
          <c:invertIfNegative val="0"/>
          <c:dLbls>
            <c:spPr>
              <a:noFill/>
              <a:ln>
                <a:noFill/>
              </a:ln>
              <a:effectLst/>
            </c:spPr>
            <c:txPr>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'III.1.5.Cob.Afil. SFS '!$A$4:$A$18</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Ene.2019</c:v>
                </c:pt>
              </c:strCache>
            </c:strRef>
          </c:cat>
          <c:val>
            <c:numRef>
              <c:f>'III.1.5.Cob.Afil. SFS '!$D$4:$D$18</c:f>
              <c:numCache>
                <c:formatCode>_(* #,##0_);_(* \(#,##0\);_(* "-"_);_(@_)</c:formatCode>
                <c:ptCount val="15"/>
                <c:pt idx="0">
                  <c:v>0</c:v>
                </c:pt>
                <c:pt idx="1">
                  <c:v>0</c:v>
                </c:pt>
                <c:pt idx="2">
                  <c:v>0</c:v>
                </c:pt>
                <c:pt idx="3">
                  <c:v>0</c:v>
                </c:pt>
                <c:pt idx="4">
                  <c:v>14904</c:v>
                </c:pt>
                <c:pt idx="5">
                  <c:v>27577</c:v>
                </c:pt>
                <c:pt idx="6">
                  <c:v>29726</c:v>
                </c:pt>
                <c:pt idx="7">
                  <c:v>30703</c:v>
                </c:pt>
                <c:pt idx="8">
                  <c:v>27273</c:v>
                </c:pt>
                <c:pt idx="9">
                  <c:v>30470</c:v>
                </c:pt>
                <c:pt idx="10">
                  <c:v>30564</c:v>
                </c:pt>
                <c:pt idx="11">
                  <c:v>42947</c:v>
                </c:pt>
                <c:pt idx="12">
                  <c:v>73619</c:v>
                </c:pt>
                <c:pt idx="13">
                  <c:v>93328</c:v>
                </c:pt>
                <c:pt idx="14">
                  <c:v>98015.181903864286</c:v>
                </c:pt>
              </c:numCache>
            </c:numRef>
          </c:val>
          <c:extLst>
            <c:ext xmlns:c16="http://schemas.microsoft.com/office/drawing/2014/chart" uri="{C3380CC4-5D6E-409C-BE32-E72D297353CC}">
              <c16:uniqueId val="{00000008-E529-413D-9D5A-AF9FA594011D}"/>
            </c:ext>
          </c:extLst>
        </c:ser>
        <c:dLbls>
          <c:showLegendKey val="0"/>
          <c:showVal val="0"/>
          <c:showCatName val="0"/>
          <c:showSerName val="0"/>
          <c:showPercent val="0"/>
          <c:showBubbleSize val="0"/>
        </c:dLbls>
        <c:gapWidth val="7"/>
        <c:overlap val="1"/>
        <c:axId val="402317320"/>
        <c:axId val="402317712"/>
      </c:barChart>
      <c:lineChart>
        <c:grouping val="standard"/>
        <c:varyColors val="0"/>
        <c:ser>
          <c:idx val="3"/>
          <c:order val="3"/>
          <c:tx>
            <c:strRef>
              <c:f>'III.1.5.Cob.Afil. SFS '!$F$3</c:f>
              <c:strCache>
                <c:ptCount val="1"/>
                <c:pt idx="0">
                  <c:v>%  RC </c:v>
                </c:pt>
              </c:strCache>
            </c:strRef>
          </c:tx>
          <c:spPr>
            <a:ln w="66675">
              <a:noFill/>
            </a:ln>
            <a:effectLst>
              <a:glow rad="228600">
                <a:schemeClr val="accent5">
                  <a:satMod val="175000"/>
                  <a:alpha val="40000"/>
                </a:schemeClr>
              </a:glow>
            </a:effectLst>
          </c:spPr>
          <c:marker>
            <c:symbol val="triangle"/>
            <c:size val="12"/>
            <c:spPr>
              <a:solidFill>
                <a:srgbClr val="00B0F0"/>
              </a:solidFill>
              <a:effectLst>
                <a:glow rad="228600">
                  <a:schemeClr val="accent5">
                    <a:satMod val="175000"/>
                    <a:alpha val="40000"/>
                  </a:schemeClr>
                </a:glow>
              </a:effectLst>
            </c:spPr>
          </c:marker>
          <c:dLbls>
            <c:dLbl>
              <c:idx val="4"/>
              <c:layout>
                <c:manualLayout>
                  <c:x val="-1.9802554896761391E-2"/>
                  <c:y val="2.611120660091293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E529-413D-9D5A-AF9FA594011D}"/>
                </c:ext>
              </c:extLst>
            </c:dLbl>
            <c:dLbl>
              <c:idx val="5"/>
              <c:layout>
                <c:manualLayout>
                  <c:x val="-1.9802554896761391E-2"/>
                  <c:y val="-2.480565910184689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E529-413D-9D5A-AF9FA594011D}"/>
                </c:ext>
              </c:extLst>
            </c:dLbl>
            <c:dLbl>
              <c:idx val="6"/>
              <c:layout>
                <c:manualLayout>
                  <c:x val="-2.2996515363980969E-2"/>
                  <c:y val="-2.770659909473007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E529-413D-9D5A-AF9FA594011D}"/>
                </c:ext>
              </c:extLst>
            </c:dLbl>
            <c:dLbl>
              <c:idx val="7"/>
              <c:layout>
                <c:manualLayout>
                  <c:x val="-1.7247386522985728E-2"/>
                  <c:y val="-2.350008594082172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E529-413D-9D5A-AF9FA594011D}"/>
                </c:ext>
              </c:extLst>
            </c:dLbl>
            <c:dLbl>
              <c:idx val="8"/>
              <c:layout>
                <c:manualLayout>
                  <c:x val="-1.9802554896761391E-2"/>
                  <c:y val="-2.48057490708932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E529-413D-9D5A-AF9FA594011D}"/>
                </c:ext>
              </c:extLst>
            </c:dLbl>
            <c:dLbl>
              <c:idx val="9"/>
              <c:layout>
                <c:manualLayout>
                  <c:x val="-1.5969802336097894E-2"/>
                  <c:y val="-2.74167669309586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E529-413D-9D5A-AF9FA594011D}"/>
                </c:ext>
              </c:extLst>
            </c:dLbl>
            <c:dLbl>
              <c:idx val="10"/>
              <c:layout>
                <c:manualLayout>
                  <c:x val="-1.0274372257091491E-2"/>
                  <c:y val="-3.979327639104973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E529-413D-9D5A-AF9FA594011D}"/>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'III.1.5.Cob.Afil. SFS '!$A$4:$A$18</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Ene.2019</c:v>
                </c:pt>
              </c:strCache>
            </c:strRef>
          </c:cat>
          <c:val>
            <c:numRef>
              <c:f>'III.1.5.Cob.Afil. SFS '!$F$4:$F$18</c:f>
              <c:numCache>
                <c:formatCode>_(* #,##0_);_(* \(#,##0\);_(* "-"_);_(@_)</c:formatCode>
                <c:ptCount val="15"/>
                <c:pt idx="0">
                  <c:v>0</c:v>
                </c:pt>
                <c:pt idx="1">
                  <c:v>0</c:v>
                </c:pt>
                <c:pt idx="2" formatCode="0.00%">
                  <c:v>0.59650377060068926</c:v>
                </c:pt>
                <c:pt idx="3" formatCode="0.00%">
                  <c:v>0.5854729727442648</c:v>
                </c:pt>
                <c:pt idx="4" formatCode="0.00%">
                  <c:v>0.60632018840124469</c:v>
                </c:pt>
                <c:pt idx="5" formatCode="0.00%">
                  <c:v>0.56318788690180888</c:v>
                </c:pt>
                <c:pt idx="6" formatCode="0.00%">
                  <c:v>0.56079357399213181</c:v>
                </c:pt>
                <c:pt idx="7" formatCode="0.00%">
                  <c:v>0.5416610648885013</c:v>
                </c:pt>
                <c:pt idx="8" formatCode="0.00%">
                  <c:v>0.52581382243596864</c:v>
                </c:pt>
                <c:pt idx="9" formatCode="0.00%">
                  <c:v>0.5142584279571103</c:v>
                </c:pt>
                <c:pt idx="10" formatCode="0.00%">
                  <c:v>0.52030639954723312</c:v>
                </c:pt>
                <c:pt idx="11" formatCode="0.00%">
                  <c:v>0.52137041560502617</c:v>
                </c:pt>
                <c:pt idx="12" formatCode="0.00%">
                  <c:v>0.52626529573844516</c:v>
                </c:pt>
                <c:pt idx="13" formatCode="0.00%">
                  <c:v>0.53508535055444606</c:v>
                </c:pt>
                <c:pt idx="14" formatCode="0.00%">
                  <c:v>0.53319086573813534</c:v>
                </c:pt>
              </c:numCache>
            </c:numRef>
          </c:val>
          <c:smooth val="0"/>
          <c:extLst>
            <c:ext xmlns:c16="http://schemas.microsoft.com/office/drawing/2014/chart" uri="{C3380CC4-5D6E-409C-BE32-E72D297353CC}">
              <c16:uniqueId val="{00000010-E529-413D-9D5A-AF9FA594011D}"/>
            </c:ext>
          </c:extLst>
        </c:ser>
        <c:ser>
          <c:idx val="4"/>
          <c:order val="4"/>
          <c:tx>
            <c:strRef>
              <c:f>'III.1.5.Cob.Afil. SFS '!$G$3</c:f>
              <c:strCache>
                <c:ptCount val="1"/>
                <c:pt idx="0">
                  <c:v>%   RS </c:v>
                </c:pt>
              </c:strCache>
            </c:strRef>
          </c:tx>
          <c:spPr>
            <a:ln w="66675">
              <a:noFill/>
            </a:ln>
            <a:effectLst>
              <a:glow rad="228600">
                <a:srgbClr val="FF0000">
                  <a:alpha val="40000"/>
                </a:srgbClr>
              </a:glow>
            </a:effectLst>
          </c:spPr>
          <c:marker>
            <c:symbol val="square"/>
            <c:size val="13"/>
            <c:spPr>
              <a:solidFill>
                <a:schemeClr val="tx1"/>
              </a:solidFill>
              <a:effectLst>
                <a:glow rad="228600">
                  <a:srgbClr val="FF0000">
                    <a:alpha val="40000"/>
                  </a:srgbClr>
                </a:glow>
              </a:effectLst>
            </c:spPr>
          </c:marker>
          <c:dLbls>
            <c:dLbl>
              <c:idx val="0"/>
              <c:layout>
                <c:manualLayout>
                  <c:x val="-2.1080139083649221E-2"/>
                  <c:y val="-3.13334479210956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E529-413D-9D5A-AF9FA594011D}"/>
                </c:ext>
              </c:extLst>
            </c:dLbl>
            <c:dLbl>
              <c:idx val="1"/>
              <c:layout>
                <c:manualLayout>
                  <c:x val="-1.7247386522985728E-2"/>
                  <c:y val="-3.13334479210956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E529-413D-9D5A-AF9FA594011D}"/>
                </c:ext>
              </c:extLst>
            </c:dLbl>
            <c:dLbl>
              <c:idx val="2"/>
              <c:layout>
                <c:manualLayout>
                  <c:x val="-2.2357723270537054E-2"/>
                  <c:y val="-3.13334479210956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E529-413D-9D5A-AF9FA594011D}"/>
                </c:ext>
              </c:extLst>
            </c:dLbl>
            <c:dLbl>
              <c:idx val="3"/>
              <c:layout>
                <c:manualLayout>
                  <c:x val="-1.7886178616429643E-2"/>
                  <c:y val="-3.525012891123258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E529-413D-9D5A-AF9FA594011D}"/>
                </c:ext>
              </c:extLst>
            </c:dLbl>
            <c:dLbl>
              <c:idx val="4"/>
              <c:layout>
                <c:manualLayout>
                  <c:x val="-1.5969802336097894E-2"/>
                  <c:y val="2.678470189432761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E529-413D-9D5A-AF9FA594011D}"/>
                </c:ext>
              </c:extLst>
            </c:dLbl>
            <c:dLbl>
              <c:idx val="5"/>
              <c:layout>
                <c:manualLayout>
                  <c:x val="-1.9163762803317472E-2"/>
                  <c:y val="2.398036789549869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E529-413D-9D5A-AF9FA594011D}"/>
                </c:ext>
              </c:extLst>
            </c:dLbl>
            <c:dLbl>
              <c:idx val="6"/>
              <c:layout>
                <c:manualLayout>
                  <c:x val="-1.9163762803317472E-2"/>
                  <c:y val="1.98704728913092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E529-413D-9D5A-AF9FA594011D}"/>
                </c:ext>
              </c:extLst>
            </c:dLbl>
            <c:dLbl>
              <c:idx val="7"/>
              <c:layout>
                <c:manualLayout>
                  <c:x val="-1.8524970709873557E-2"/>
                  <c:y val="3.287639986225641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E529-413D-9D5A-AF9FA594011D}"/>
                </c:ext>
              </c:extLst>
            </c:dLbl>
            <c:dLbl>
              <c:idx val="8"/>
              <c:layout>
                <c:manualLayout>
                  <c:x val="-2.1718981475683265E-2"/>
                  <c:y val="2.649488391216527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E529-413D-9D5A-AF9FA594011D}"/>
                </c:ext>
              </c:extLst>
            </c:dLbl>
            <c:dLbl>
              <c:idx val="9"/>
              <c:layout>
                <c:manualLayout>
                  <c:x val="-2.0441346990205306E-2"/>
                  <c:y val="2.828336448094603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E529-413D-9D5A-AF9FA594011D}"/>
                </c:ext>
              </c:extLst>
            </c:dLbl>
            <c:dLbl>
              <c:idx val="10"/>
              <c:layout>
                <c:manualLayout>
                  <c:x val="-1.5411558385637236E-2"/>
                  <c:y val="3.837208794851235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E529-413D-9D5A-AF9FA594011D}"/>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'III.1.5.Cob.Afil. SFS '!$A$4:$A$18</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Ene.2019</c:v>
                </c:pt>
              </c:strCache>
            </c:strRef>
          </c:cat>
          <c:val>
            <c:numRef>
              <c:f>'III.1.5.Cob.Afil. SFS '!$G$4:$G$18</c:f>
              <c:numCache>
                <c:formatCode>0%</c:formatCode>
                <c:ptCount val="15"/>
                <c:pt idx="0">
                  <c:v>1</c:v>
                </c:pt>
                <c:pt idx="1">
                  <c:v>1</c:v>
                </c:pt>
                <c:pt idx="2" formatCode="0.00%">
                  <c:v>0.40349622939931074</c:v>
                </c:pt>
                <c:pt idx="3" formatCode="0.00%">
                  <c:v>0.41452702725573515</c:v>
                </c:pt>
                <c:pt idx="4" formatCode="0.00%">
                  <c:v>0.38936893566139147</c:v>
                </c:pt>
                <c:pt idx="5" formatCode="0.00%">
                  <c:v>0.43038900154236664</c:v>
                </c:pt>
                <c:pt idx="6" formatCode="0.00%">
                  <c:v>0.43276246888144904</c:v>
                </c:pt>
                <c:pt idx="7" formatCode="0.00%">
                  <c:v>0.45228645200258477</c:v>
                </c:pt>
                <c:pt idx="8" formatCode="0.00%">
                  <c:v>0.46935010882174266</c:v>
                </c:pt>
                <c:pt idx="9" formatCode="0.00%">
                  <c:v>0.48088274667309194</c:v>
                </c:pt>
                <c:pt idx="10" formatCode="0.00%">
                  <c:v>0.47502604539702775</c:v>
                </c:pt>
                <c:pt idx="11" formatCode="0.00%">
                  <c:v>0.4725775820145881</c:v>
                </c:pt>
                <c:pt idx="12" formatCode="0.00%">
                  <c:v>0.46409782779864284</c:v>
                </c:pt>
                <c:pt idx="13" formatCode="0.00%">
                  <c:v>0.45313801681445925</c:v>
                </c:pt>
                <c:pt idx="14" formatCode="0.00%">
                  <c:v>0.45450349963547781</c:v>
                </c:pt>
              </c:numCache>
            </c:numRef>
          </c:val>
          <c:smooth val="0"/>
          <c:extLst>
            <c:ext xmlns:c16="http://schemas.microsoft.com/office/drawing/2014/chart" uri="{C3380CC4-5D6E-409C-BE32-E72D297353CC}">
              <c16:uniqueId val="{0000001C-E529-413D-9D5A-AF9FA594011D}"/>
            </c:ext>
          </c:extLst>
        </c:ser>
        <c:ser>
          <c:idx val="5"/>
          <c:order val="5"/>
          <c:tx>
            <c:strRef>
              <c:f>'III.1.5.Cob.Afil. SFS '!#REF!</c:f>
              <c:strCache>
                <c:ptCount val="1"/>
                <c:pt idx="0">
                  <c:v>#REF!</c:v>
                </c:pt>
              </c:strCache>
            </c:strRef>
          </c:tx>
          <c:spPr>
            <a:ln w="66675">
              <a:noFill/>
            </a:ln>
            <a:effectLst>
              <a:glow rad="228600">
                <a:schemeClr val="accent3">
                  <a:satMod val="175000"/>
                  <a:alpha val="40000"/>
                </a:schemeClr>
              </a:glow>
            </a:effectLst>
          </c:spPr>
          <c:marker>
            <c:spPr>
              <a:solidFill>
                <a:srgbClr val="C00000"/>
              </a:solidFill>
              <a:effectLst>
                <a:glow rad="228600">
                  <a:schemeClr val="accent3">
                    <a:satMod val="175000"/>
                    <a:alpha val="40000"/>
                  </a:schemeClr>
                </a:glow>
              </a:effectLst>
            </c:spPr>
          </c:marker>
          <c:dLbls>
            <c:dLbl>
              <c:idx val="6"/>
              <c:layout>
                <c:manualLayout>
                  <c:x val="-1.4692218149210063E-2"/>
                  <c:y val="-2.480564627086737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E529-413D-9D5A-AF9FA594011D}"/>
                </c:ext>
              </c:extLst>
            </c:dLbl>
            <c:dLbl>
              <c:idx val="7"/>
              <c:layout>
                <c:manualLayout>
                  <c:x val="-1.5969802336097894E-2"/>
                  <c:y val="-2.872232726100433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E529-413D-9D5A-AF9FA594011D}"/>
                </c:ext>
              </c:extLst>
            </c:dLbl>
            <c:dLbl>
              <c:idx val="8"/>
              <c:layout>
                <c:manualLayout>
                  <c:x val="-1.9802554896761391E-2"/>
                  <c:y val="-3.002788759104998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E529-413D-9D5A-AF9FA594011D}"/>
                </c:ext>
              </c:extLst>
            </c:dLbl>
            <c:dLbl>
              <c:idx val="9"/>
              <c:layout>
                <c:manualLayout>
                  <c:x val="-1.5331010242653979E-2"/>
                  <c:y val="-3.525012891123258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E529-413D-9D5A-AF9FA594011D}"/>
                </c:ext>
              </c:extLst>
            </c:dLbl>
            <c:dLbl>
              <c:idx val="10"/>
              <c:layout>
                <c:manualLayout>
                  <c:x val="9.6322239910232726E-3"/>
                  <c:y val="1.13695075402998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E529-413D-9D5A-AF9FA594011D}"/>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'III.1.5.Cob.Afil. SFS '!$A$4:$A$18</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Ene.2019</c:v>
                </c:pt>
              </c:strCache>
            </c:strRef>
          </c:cat>
          <c:val>
            <c:numRef>
              <c:f>'III.1.5.Cob.Afil. SFS '!#REF!</c:f>
              <c:numCache>
                <c:formatCode>General</c:formatCode>
                <c:ptCount val="1"/>
                <c:pt idx="0">
                  <c:v>1</c:v>
                </c:pt>
              </c:numCache>
            </c:numRef>
          </c:val>
          <c:smooth val="0"/>
          <c:extLst>
            <c:ext xmlns:c16="http://schemas.microsoft.com/office/drawing/2014/chart" uri="{C3380CC4-5D6E-409C-BE32-E72D297353CC}">
              <c16:uniqueId val="{00000022-E529-413D-9D5A-AF9FA594011D}"/>
            </c:ext>
          </c:extLst>
        </c:ser>
        <c:dLbls>
          <c:showLegendKey val="0"/>
          <c:showVal val="0"/>
          <c:showCatName val="0"/>
          <c:showSerName val="0"/>
          <c:showPercent val="0"/>
          <c:showBubbleSize val="0"/>
        </c:dLbls>
        <c:marker val="1"/>
        <c:smooth val="0"/>
        <c:axId val="402318496"/>
        <c:axId val="402318104"/>
      </c:lineChart>
      <c:catAx>
        <c:axId val="402317320"/>
        <c:scaling>
          <c:orientation val="minMax"/>
        </c:scaling>
        <c:delete val="0"/>
        <c:axPos val="b"/>
        <c:numFmt formatCode="General" sourceLinked="0"/>
        <c:majorTickMark val="none"/>
        <c:minorTickMark val="none"/>
        <c:tickLblPos val="nextTo"/>
        <c:txPr>
          <a:bodyPr/>
          <a:lstStyle/>
          <a:p>
            <a:pPr>
              <a:defRPr sz="1800"/>
            </a:pPr>
            <a:endParaRPr lang="en-US"/>
          </a:p>
        </c:txPr>
        <c:crossAx val="402317712"/>
        <c:crosses val="autoZero"/>
        <c:auto val="1"/>
        <c:lblAlgn val="ctr"/>
        <c:lblOffset val="100"/>
        <c:noMultiLvlLbl val="0"/>
      </c:catAx>
      <c:valAx>
        <c:axId val="402317712"/>
        <c:scaling>
          <c:orientation val="minMax"/>
        </c:scaling>
        <c:delete val="0"/>
        <c:axPos val="l"/>
        <c:numFmt formatCode="_(* #,##0_);_(* \(#,##0\);_(* &quot;-&quot;_);_(@_)" sourceLinked="1"/>
        <c:majorTickMark val="none"/>
        <c:minorTickMark val="none"/>
        <c:tickLblPos val="nextTo"/>
        <c:txPr>
          <a:bodyPr/>
          <a:lstStyle/>
          <a:p>
            <a:pPr>
              <a:defRPr sz="1200"/>
            </a:pPr>
            <a:endParaRPr lang="en-US"/>
          </a:p>
        </c:txPr>
        <c:crossAx val="402317320"/>
        <c:crosses val="autoZero"/>
        <c:crossBetween val="between"/>
        <c:dispUnits>
          <c:builtInUnit val="thousands"/>
          <c:dispUnitsLbl>
            <c:layout>
              <c:manualLayout>
                <c:xMode val="edge"/>
                <c:yMode val="edge"/>
                <c:x val="8.6916010498687673E-3"/>
                <c:y val="0.46799704032208611"/>
              </c:manualLayout>
            </c:layout>
            <c:txPr>
              <a:bodyPr/>
              <a:lstStyle/>
              <a:p>
                <a:pPr>
                  <a:defRPr sz="1800" b="0"/>
                </a:pPr>
                <a:endParaRPr lang="en-US"/>
              </a:p>
            </c:txPr>
          </c:dispUnitsLbl>
        </c:dispUnits>
      </c:valAx>
      <c:valAx>
        <c:axId val="402318104"/>
        <c:scaling>
          <c:orientation val="minMax"/>
          <c:max val="2"/>
        </c:scaling>
        <c:delete val="0"/>
        <c:axPos val="r"/>
        <c:numFmt formatCode="_(* #,##0_);_(* \(#,##0\);_(* &quot;-&quot;_);_(@_)" sourceLinked="1"/>
        <c:majorTickMark val="out"/>
        <c:minorTickMark val="none"/>
        <c:tickLblPos val="nextTo"/>
        <c:crossAx val="402318496"/>
        <c:crosses val="max"/>
        <c:crossBetween val="between"/>
      </c:valAx>
      <c:catAx>
        <c:axId val="402318496"/>
        <c:scaling>
          <c:orientation val="minMax"/>
        </c:scaling>
        <c:delete val="1"/>
        <c:axPos val="b"/>
        <c:numFmt formatCode="General" sourceLinked="1"/>
        <c:majorTickMark val="out"/>
        <c:minorTickMark val="none"/>
        <c:tickLblPos val="nextTo"/>
        <c:crossAx val="402318104"/>
        <c:crosses val="autoZero"/>
        <c:auto val="1"/>
        <c:lblAlgn val="ctr"/>
        <c:lblOffset val="100"/>
        <c:noMultiLvlLbl val="0"/>
      </c:catAx>
    </c:plotArea>
    <c:legend>
      <c:legendPos val="t"/>
      <c:layout>
        <c:manualLayout>
          <c:xMode val="edge"/>
          <c:yMode val="edge"/>
          <c:x val="0.18051105120855448"/>
          <c:y val="7.2090353025504983E-2"/>
          <c:w val="0.64665715578030625"/>
          <c:h val="4.188002818955612E-2"/>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pPr>
            <a:r>
              <a:rPr lang="es-DO" sz="2400"/>
              <a:t>Seguro de Vejez, Discapacidad y Sobrevivencia (SVDS)</a:t>
            </a:r>
          </a:p>
          <a:p>
            <a:pPr>
              <a:defRPr sz="2400"/>
            </a:pPr>
            <a:r>
              <a:rPr lang="es-DO" sz="2400"/>
              <a:t>Rentabilidad Nominal Promedio  de los Fondos de Pensiones </a:t>
            </a:r>
          </a:p>
        </c:rich>
      </c:tx>
      <c:layout>
        <c:manualLayout>
          <c:xMode val="edge"/>
          <c:yMode val="edge"/>
          <c:x val="0.29909150458941669"/>
          <c:y val="2.8249660621157482E-2"/>
        </c:manualLayout>
      </c:layout>
      <c:overlay val="1"/>
    </c:title>
    <c:autoTitleDeleted val="0"/>
    <c:plotArea>
      <c:layout>
        <c:manualLayout>
          <c:layoutTarget val="inner"/>
          <c:xMode val="edge"/>
          <c:yMode val="edge"/>
          <c:x val="2.0355767876975319E-2"/>
          <c:y val="7.0160427153973609E-2"/>
          <c:w val="0.95898906814118001"/>
          <c:h val="0.75172225215160582"/>
        </c:manualLayout>
      </c:layout>
      <c:lineChart>
        <c:grouping val="standard"/>
        <c:varyColors val="0"/>
        <c:ser>
          <c:idx val="0"/>
          <c:order val="0"/>
          <c:tx>
            <c:strRef>
              <c:f>'IV.3.8. Rent. nom. de los FP'!$B$4</c:f>
              <c:strCache>
                <c:ptCount val="1"/>
                <c:pt idx="0">
                  <c:v>Promedio CCI </c:v>
                </c:pt>
              </c:strCache>
            </c:strRef>
          </c:tx>
          <c:dLbls>
            <c:dLbl>
              <c:idx val="25"/>
              <c:layout>
                <c:manualLayout>
                  <c:x val="-1.8820404801829827E-2"/>
                  <c:y val="4.556914276046061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6AA-4807-AD82-6A8C992E44C6}"/>
                </c:ext>
              </c:extLst>
            </c:dLbl>
            <c:spPr>
              <a:noFill/>
              <a:ln>
                <a:noFill/>
              </a:ln>
              <a:effectLst/>
            </c:spPr>
            <c:txPr>
              <a:bodyPr rot="-5400000" vert="horz"/>
              <a:lstStyle/>
              <a:p>
                <a:pPr>
                  <a:defRPr sz="1800">
                    <a:solidFill>
                      <a:srgbClr val="002060"/>
                    </a:solidFill>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'IV.3.8. Rent. nom. de los FP'!$A$5:$A$34</c:f>
              <c:numCache>
                <c:formatCode>mmm\-yy</c:formatCode>
                <c:ptCount val="30"/>
                <c:pt idx="0">
                  <c:v>37956</c:v>
                </c:pt>
                <c:pt idx="1">
                  <c:v>38139</c:v>
                </c:pt>
                <c:pt idx="2">
                  <c:v>38322</c:v>
                </c:pt>
                <c:pt idx="3">
                  <c:v>38504</c:v>
                </c:pt>
                <c:pt idx="4">
                  <c:v>38687</c:v>
                </c:pt>
                <c:pt idx="5">
                  <c:v>38869</c:v>
                </c:pt>
                <c:pt idx="6">
                  <c:v>39052</c:v>
                </c:pt>
                <c:pt idx="7">
                  <c:v>39234</c:v>
                </c:pt>
                <c:pt idx="8">
                  <c:v>39417</c:v>
                </c:pt>
                <c:pt idx="9">
                  <c:v>39600</c:v>
                </c:pt>
                <c:pt idx="10">
                  <c:v>39783</c:v>
                </c:pt>
                <c:pt idx="11">
                  <c:v>39965</c:v>
                </c:pt>
                <c:pt idx="12">
                  <c:v>40148</c:v>
                </c:pt>
                <c:pt idx="13">
                  <c:v>40330</c:v>
                </c:pt>
                <c:pt idx="14">
                  <c:v>40513</c:v>
                </c:pt>
                <c:pt idx="15">
                  <c:v>40695</c:v>
                </c:pt>
                <c:pt idx="16">
                  <c:v>40878</c:v>
                </c:pt>
                <c:pt idx="17">
                  <c:v>41061</c:v>
                </c:pt>
                <c:pt idx="18">
                  <c:v>41244</c:v>
                </c:pt>
                <c:pt idx="19">
                  <c:v>41426</c:v>
                </c:pt>
                <c:pt idx="20">
                  <c:v>41609</c:v>
                </c:pt>
                <c:pt idx="21">
                  <c:v>41791</c:v>
                </c:pt>
                <c:pt idx="22">
                  <c:v>41974</c:v>
                </c:pt>
                <c:pt idx="23">
                  <c:v>42156</c:v>
                </c:pt>
                <c:pt idx="24">
                  <c:v>42339</c:v>
                </c:pt>
                <c:pt idx="25">
                  <c:v>42522</c:v>
                </c:pt>
                <c:pt idx="26">
                  <c:v>42705</c:v>
                </c:pt>
                <c:pt idx="27">
                  <c:v>43070</c:v>
                </c:pt>
                <c:pt idx="28">
                  <c:v>43435</c:v>
                </c:pt>
                <c:pt idx="29">
                  <c:v>43466</c:v>
                </c:pt>
              </c:numCache>
            </c:numRef>
          </c:cat>
          <c:val>
            <c:numRef>
              <c:f>'IV.3.8. Rent. nom. de los FP'!$B$5:$B$34</c:f>
              <c:numCache>
                <c:formatCode>0.00%</c:formatCode>
                <c:ptCount val="30"/>
                <c:pt idx="0">
                  <c:v>0.24099999999999999</c:v>
                </c:pt>
                <c:pt idx="1">
                  <c:v>0.25175884853706698</c:v>
                </c:pt>
                <c:pt idx="2">
                  <c:v>0.22987130488506399</c:v>
                </c:pt>
                <c:pt idx="3">
                  <c:v>0.1992410770624177</c:v>
                </c:pt>
                <c:pt idx="4">
                  <c:v>0.17089695553831788</c:v>
                </c:pt>
                <c:pt idx="5">
                  <c:v>0.13300480636525761</c:v>
                </c:pt>
                <c:pt idx="6">
                  <c:v>0.11468843642102869</c:v>
                </c:pt>
                <c:pt idx="7">
                  <c:v>9.4391360756030912E-2</c:v>
                </c:pt>
                <c:pt idx="8">
                  <c:v>8.4768885030462301E-2</c:v>
                </c:pt>
                <c:pt idx="9">
                  <c:v>8.6699999999999999E-2</c:v>
                </c:pt>
                <c:pt idx="10">
                  <c:v>0.1208</c:v>
                </c:pt>
                <c:pt idx="11">
                  <c:v>0.15529999999999999</c:v>
                </c:pt>
                <c:pt idx="12">
                  <c:v>0.1404</c:v>
                </c:pt>
                <c:pt idx="13">
                  <c:v>0.11609999999999999</c:v>
                </c:pt>
                <c:pt idx="14">
                  <c:v>0.108409960162953</c:v>
                </c:pt>
                <c:pt idx="15">
                  <c:v>0.113957126516463</c:v>
                </c:pt>
                <c:pt idx="16">
                  <c:v>0.124824699343822</c:v>
                </c:pt>
                <c:pt idx="17">
                  <c:v>0.13097785101096041</c:v>
                </c:pt>
                <c:pt idx="18">
                  <c:v>0.14269999999999999</c:v>
                </c:pt>
                <c:pt idx="19">
                  <c:v>0.15329999999999999</c:v>
                </c:pt>
                <c:pt idx="20">
                  <c:v>0.132289709655253</c:v>
                </c:pt>
                <c:pt idx="21">
                  <c:v>0.116663916655663</c:v>
                </c:pt>
                <c:pt idx="22">
                  <c:v>0.12024802064232901</c:v>
                </c:pt>
                <c:pt idx="23">
                  <c:v>0.119904812700729</c:v>
                </c:pt>
                <c:pt idx="24">
                  <c:v>0.10699132529452618</c:v>
                </c:pt>
                <c:pt idx="25">
                  <c:v>9.4724611591017208E-2</c:v>
                </c:pt>
                <c:pt idx="26">
                  <c:v>9.8297349429762718E-2</c:v>
                </c:pt>
                <c:pt idx="27">
                  <c:v>0.1082</c:v>
                </c:pt>
                <c:pt idx="28">
                  <c:v>7.7600000000000002E-2</c:v>
                </c:pt>
                <c:pt idx="29">
                  <c:v>7.7399999999999997E-2</c:v>
                </c:pt>
              </c:numCache>
            </c:numRef>
          </c:val>
          <c:smooth val="0"/>
          <c:extLst>
            <c:ext xmlns:c16="http://schemas.microsoft.com/office/drawing/2014/chart" uri="{C3380CC4-5D6E-409C-BE32-E72D297353CC}">
              <c16:uniqueId val="{00000001-C6AA-4807-AD82-6A8C992E44C6}"/>
            </c:ext>
          </c:extLst>
        </c:ser>
        <c:ser>
          <c:idx val="1"/>
          <c:order val="1"/>
          <c:tx>
            <c:strRef>
              <c:f>'IV.3.8. Rent. nom. de los FP'!$C$4</c:f>
              <c:strCache>
                <c:ptCount val="1"/>
                <c:pt idx="0">
                  <c:v>Promedio Sistema</c:v>
                </c:pt>
              </c:strCache>
            </c:strRef>
          </c:tx>
          <c:spPr>
            <a:ln>
              <a:solidFill>
                <a:srgbClr val="FF0000"/>
              </a:solidFill>
            </a:ln>
          </c:spPr>
          <c:marker>
            <c:symbol val="circle"/>
            <c:size val="5"/>
          </c:marker>
          <c:dLbls>
            <c:spPr>
              <a:noFill/>
              <a:ln>
                <a:noFill/>
              </a:ln>
              <a:effectLst/>
            </c:spPr>
            <c:txPr>
              <a:bodyPr rot="-5400000" vert="horz"/>
              <a:lstStyle/>
              <a:p>
                <a:pPr>
                  <a:defRPr sz="1800">
                    <a:solidFill>
                      <a:srgbClr val="C00000"/>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'IV.3.8. Rent. nom. de los FP'!$A$5:$A$34</c:f>
              <c:numCache>
                <c:formatCode>mmm\-yy</c:formatCode>
                <c:ptCount val="30"/>
                <c:pt idx="0">
                  <c:v>37956</c:v>
                </c:pt>
                <c:pt idx="1">
                  <c:v>38139</c:v>
                </c:pt>
                <c:pt idx="2">
                  <c:v>38322</c:v>
                </c:pt>
                <c:pt idx="3">
                  <c:v>38504</c:v>
                </c:pt>
                <c:pt idx="4">
                  <c:v>38687</c:v>
                </c:pt>
                <c:pt idx="5">
                  <c:v>38869</c:v>
                </c:pt>
                <c:pt idx="6">
                  <c:v>39052</c:v>
                </c:pt>
                <c:pt idx="7">
                  <c:v>39234</c:v>
                </c:pt>
                <c:pt idx="8">
                  <c:v>39417</c:v>
                </c:pt>
                <c:pt idx="9">
                  <c:v>39600</c:v>
                </c:pt>
                <c:pt idx="10">
                  <c:v>39783</c:v>
                </c:pt>
                <c:pt idx="11">
                  <c:v>39965</c:v>
                </c:pt>
                <c:pt idx="12">
                  <c:v>40148</c:v>
                </c:pt>
                <c:pt idx="13">
                  <c:v>40330</c:v>
                </c:pt>
                <c:pt idx="14">
                  <c:v>40513</c:v>
                </c:pt>
                <c:pt idx="15">
                  <c:v>40695</c:v>
                </c:pt>
                <c:pt idx="16">
                  <c:v>40878</c:v>
                </c:pt>
                <c:pt idx="17">
                  <c:v>41061</c:v>
                </c:pt>
                <c:pt idx="18">
                  <c:v>41244</c:v>
                </c:pt>
                <c:pt idx="19">
                  <c:v>41426</c:v>
                </c:pt>
                <c:pt idx="20">
                  <c:v>41609</c:v>
                </c:pt>
                <c:pt idx="21">
                  <c:v>41791</c:v>
                </c:pt>
                <c:pt idx="22">
                  <c:v>41974</c:v>
                </c:pt>
                <c:pt idx="23">
                  <c:v>42156</c:v>
                </c:pt>
                <c:pt idx="24">
                  <c:v>42339</c:v>
                </c:pt>
                <c:pt idx="25">
                  <c:v>42522</c:v>
                </c:pt>
                <c:pt idx="26">
                  <c:v>42705</c:v>
                </c:pt>
                <c:pt idx="27">
                  <c:v>43070</c:v>
                </c:pt>
                <c:pt idx="28">
                  <c:v>43435</c:v>
                </c:pt>
                <c:pt idx="29">
                  <c:v>43466</c:v>
                </c:pt>
              </c:numCache>
            </c:numRef>
          </c:cat>
          <c:val>
            <c:numRef>
              <c:f>'IV.3.8. Rent. nom. de los FP'!$C$5:$C$34</c:f>
              <c:numCache>
                <c:formatCode>0.00%</c:formatCode>
                <c:ptCount val="30"/>
                <c:pt idx="0">
                  <c:v>0.23569999999999999</c:v>
                </c:pt>
                <c:pt idx="1">
                  <c:v>0.24867163477509091</c:v>
                </c:pt>
                <c:pt idx="2">
                  <c:v>0.238433752130429</c:v>
                </c:pt>
                <c:pt idx="3">
                  <c:v>0.20409561690347056</c:v>
                </c:pt>
                <c:pt idx="4">
                  <c:v>0.16964146990989265</c:v>
                </c:pt>
                <c:pt idx="5">
                  <c:v>0.13468173812691406</c:v>
                </c:pt>
                <c:pt idx="6">
                  <c:v>0.11484584318471436</c:v>
                </c:pt>
                <c:pt idx="7">
                  <c:v>9.4204840251650449E-2</c:v>
                </c:pt>
                <c:pt idx="8">
                  <c:v>8.4401489702688598E-2</c:v>
                </c:pt>
                <c:pt idx="9">
                  <c:v>9.06E-2</c:v>
                </c:pt>
                <c:pt idx="10">
                  <c:v>0.1326</c:v>
                </c:pt>
                <c:pt idx="11">
                  <c:v>0.161</c:v>
                </c:pt>
                <c:pt idx="12">
                  <c:v>0.14330000000000001</c:v>
                </c:pt>
                <c:pt idx="13">
                  <c:v>0.1183</c:v>
                </c:pt>
                <c:pt idx="14">
                  <c:v>0.110547250717437</c:v>
                </c:pt>
                <c:pt idx="15">
                  <c:v>0.115288967128472</c:v>
                </c:pt>
                <c:pt idx="16">
                  <c:v>0.12663965470126301</c:v>
                </c:pt>
                <c:pt idx="17">
                  <c:v>0.13425247806895432</c:v>
                </c:pt>
                <c:pt idx="18">
                  <c:v>0.1454</c:v>
                </c:pt>
                <c:pt idx="19">
                  <c:v>0.15759999999999999</c:v>
                </c:pt>
                <c:pt idx="20">
                  <c:v>0.133732017269869</c:v>
                </c:pt>
                <c:pt idx="21">
                  <c:v>0.117645839774349</c:v>
                </c:pt>
                <c:pt idx="22">
                  <c:v>0.124785116569871</c:v>
                </c:pt>
                <c:pt idx="23">
                  <c:v>0.12382087974788</c:v>
                </c:pt>
                <c:pt idx="24">
                  <c:v>0.11080081164274938</c:v>
                </c:pt>
                <c:pt idx="25">
                  <c:v>9.923979479437206E-2</c:v>
                </c:pt>
                <c:pt idx="26">
                  <c:v>0.10235589284546419</c:v>
                </c:pt>
                <c:pt idx="27">
                  <c:v>0.11070000000000001</c:v>
                </c:pt>
                <c:pt idx="28">
                  <c:v>8.2600000000000007E-2</c:v>
                </c:pt>
                <c:pt idx="29">
                  <c:v>8.1900000000000001E-2</c:v>
                </c:pt>
              </c:numCache>
            </c:numRef>
          </c:val>
          <c:smooth val="0"/>
          <c:extLst>
            <c:ext xmlns:c16="http://schemas.microsoft.com/office/drawing/2014/chart" uri="{C3380CC4-5D6E-409C-BE32-E72D297353CC}">
              <c16:uniqueId val="{00000002-C6AA-4807-AD82-6A8C992E44C6}"/>
            </c:ext>
          </c:extLst>
        </c:ser>
        <c:dLbls>
          <c:showLegendKey val="0"/>
          <c:showVal val="0"/>
          <c:showCatName val="0"/>
          <c:showSerName val="0"/>
          <c:showPercent val="0"/>
          <c:showBubbleSize val="0"/>
        </c:dLbls>
        <c:marker val="1"/>
        <c:smooth val="0"/>
        <c:axId val="431142000"/>
        <c:axId val="431142784"/>
      </c:lineChart>
      <c:catAx>
        <c:axId val="431142000"/>
        <c:scaling>
          <c:orientation val="minMax"/>
        </c:scaling>
        <c:delete val="0"/>
        <c:axPos val="b"/>
        <c:numFmt formatCode="mmm\-yy" sourceLinked="1"/>
        <c:majorTickMark val="none"/>
        <c:minorTickMark val="none"/>
        <c:tickLblPos val="nextTo"/>
        <c:txPr>
          <a:bodyPr rot="-2700000" vert="horz"/>
          <a:lstStyle/>
          <a:p>
            <a:pPr>
              <a:defRPr lang="en-US" sz="1600"/>
            </a:pPr>
            <a:endParaRPr lang="en-US"/>
          </a:p>
        </c:txPr>
        <c:crossAx val="431142784"/>
        <c:crosses val="autoZero"/>
        <c:auto val="0"/>
        <c:lblAlgn val="ctr"/>
        <c:lblOffset val="100"/>
        <c:noMultiLvlLbl val="0"/>
      </c:catAx>
      <c:valAx>
        <c:axId val="431142784"/>
        <c:scaling>
          <c:orientation val="minMax"/>
        </c:scaling>
        <c:delete val="1"/>
        <c:axPos val="l"/>
        <c:numFmt formatCode="0.00%" sourceLinked="1"/>
        <c:majorTickMark val="out"/>
        <c:minorTickMark val="none"/>
        <c:tickLblPos val="nextTo"/>
        <c:crossAx val="431142000"/>
        <c:crosses val="autoZero"/>
        <c:crossBetween val="between"/>
      </c:valAx>
    </c:plotArea>
    <c:legend>
      <c:legendPos val="b"/>
      <c:layout>
        <c:manualLayout>
          <c:xMode val="edge"/>
          <c:yMode val="edge"/>
          <c:x val="0.3191021645356778"/>
          <c:y val="0.10873045004365603"/>
          <c:w val="0.34157623132504694"/>
          <c:h val="5.3818178830932512E-2"/>
        </c:manualLayout>
      </c:layout>
      <c:overlay val="0"/>
      <c:txPr>
        <a:bodyPr/>
        <a:lstStyle/>
        <a:p>
          <a:pPr>
            <a:defRPr lang="en-US" sz="1800"/>
          </a:pPr>
          <a:endParaRPr lang="en-US"/>
        </a:p>
      </c:txPr>
    </c:legend>
    <c:plotVisOnly val="1"/>
    <c:dispBlanksAs val="gap"/>
    <c:showDLblsOverMax val="0"/>
  </c:chart>
  <c:spPr>
    <a:ln>
      <a:noFill/>
    </a:ln>
  </c:spPr>
  <c:printSettings>
    <c:headerFooter/>
    <c:pageMargins b="0.75000000000001565" l="0.70000000000000095" r="0.70000000000000095" t="0.75000000000001565" header="0.30000000000000032" footer="0.30000000000000032"/>
    <c:pageSetup orientation="landscape"/>
  </c:printSettings>
  <c:userShapes r:id="rId1"/>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a:t>Seguro de Vejez, Discapacidad y Sobrevivencia (SVDS)</a:t>
            </a:r>
          </a:p>
          <a:p>
            <a:pPr>
              <a:defRPr/>
            </a:pPr>
            <a:r>
              <a:rPr lang="es-DO"/>
              <a:t>Rentabilidad Promedio  de los Fondos de Pensiones</a:t>
            </a:r>
          </a:p>
        </c:rich>
      </c:tx>
      <c:layout>
        <c:manualLayout>
          <c:xMode val="edge"/>
          <c:yMode val="edge"/>
          <c:x val="0.33287392365703933"/>
          <c:y val="2.3006124234470692E-2"/>
        </c:manualLayout>
      </c:layout>
      <c:overlay val="1"/>
    </c:title>
    <c:autoTitleDeleted val="0"/>
    <c:plotArea>
      <c:layout>
        <c:manualLayout>
          <c:layoutTarget val="inner"/>
          <c:xMode val="edge"/>
          <c:yMode val="edge"/>
          <c:x val="4.5240920323820599E-2"/>
          <c:y val="0.11972133749523042"/>
          <c:w val="0.91169981722121463"/>
          <c:h val="0.82669556235072994"/>
        </c:manualLayout>
      </c:layout>
      <c:lineChart>
        <c:grouping val="standard"/>
        <c:varyColors val="0"/>
        <c:ser>
          <c:idx val="1"/>
          <c:order val="0"/>
          <c:tx>
            <c:strRef>
              <c:f>'IV.3.9.Rentab.Real'!$B$4</c:f>
              <c:strCache>
                <c:ptCount val="1"/>
                <c:pt idx="0">
                  <c:v>Rentabilidad Nominal del Sistema</c:v>
                </c:pt>
              </c:strCache>
            </c:strRef>
          </c:tx>
          <c:spPr>
            <a:ln>
              <a:solidFill>
                <a:srgbClr val="0070C0"/>
              </a:solidFill>
            </a:ln>
          </c:spPr>
          <c:marker>
            <c:spPr>
              <a:solidFill>
                <a:srgbClr val="0070C0"/>
              </a:solidFill>
              <a:ln>
                <a:solidFill>
                  <a:srgbClr val="0070C0"/>
                </a:solidFill>
              </a:ln>
            </c:spPr>
          </c:marker>
          <c:dLbls>
            <c:dLbl>
              <c:idx val="0"/>
              <c:layout>
                <c:manualLayout>
                  <c:x val="-4.7457473474192463E-2"/>
                  <c:y val="-2.726615642918794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F8A-4748-83BA-FED14E472CC9}"/>
                </c:ext>
              </c:extLst>
            </c:dLbl>
            <c:dLbl>
              <c:idx val="1"/>
              <c:layout>
                <c:manualLayout>
                  <c:x val="-9.8798122201776695E-3"/>
                  <c:y val="-2.960410571895112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F8A-4748-83BA-FED14E472CC9}"/>
                </c:ext>
              </c:extLst>
            </c:dLbl>
            <c:dLbl>
              <c:idx val="2"/>
              <c:layout>
                <c:manualLayout>
                  <c:x val="-2.2356686183457868E-2"/>
                  <c:y val="-3.676958079897808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F8A-4748-83BA-FED14E472CC9}"/>
                </c:ext>
              </c:extLst>
            </c:dLbl>
            <c:dLbl>
              <c:idx val="3"/>
              <c:layout>
                <c:manualLayout>
                  <c:x val="-3.2733016726090899E-2"/>
                  <c:y val="-2.818759448494967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F8A-4748-83BA-FED14E472CC9}"/>
                </c:ext>
              </c:extLst>
            </c:dLbl>
            <c:dLbl>
              <c:idx val="4"/>
              <c:layout>
                <c:manualLayout>
                  <c:x val="-3.4234240011813993E-2"/>
                  <c:y val="-3.74243973254136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F8A-4748-83BA-FED14E472CC9}"/>
                </c:ext>
              </c:extLst>
            </c:dLbl>
            <c:dLbl>
              <c:idx val="5"/>
              <c:layout>
                <c:manualLayout>
                  <c:x val="-3.317535421221203E-2"/>
                  <c:y val="-2.38845164101528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F8A-4748-83BA-FED14E472CC9}"/>
                </c:ext>
              </c:extLst>
            </c:dLbl>
            <c:dLbl>
              <c:idx val="6"/>
              <c:layout>
                <c:manualLayout>
                  <c:x val="-2.8751973650583761E-2"/>
                  <c:y val="-2.38845164101528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F8A-4748-83BA-FED14E472CC9}"/>
                </c:ext>
              </c:extLst>
            </c:dLbl>
            <c:dLbl>
              <c:idx val="7"/>
              <c:layout>
                <c:manualLayout>
                  <c:x val="-2.9857818790990826E-2"/>
                  <c:y val="-2.38845164101529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BF8A-4748-83BA-FED14E472CC9}"/>
                </c:ext>
              </c:extLst>
            </c:dLbl>
            <c:dLbl>
              <c:idx val="8"/>
              <c:layout>
                <c:manualLayout>
                  <c:x val="-3.0963663931397895E-2"/>
                  <c:y val="-2.755905739633013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BF8A-4748-83BA-FED14E472CC9}"/>
                </c:ext>
              </c:extLst>
            </c:dLbl>
            <c:dLbl>
              <c:idx val="9"/>
              <c:layout>
                <c:manualLayout>
                  <c:x val="-2.7646128510176692E-2"/>
                  <c:y val="-3.123359838250756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BF8A-4748-83BA-FED14E472CC9}"/>
                </c:ext>
              </c:extLst>
            </c:dLbl>
            <c:dLbl>
              <c:idx val="10"/>
              <c:layout>
                <c:manualLayout>
                  <c:x val="-1.2164296544477583E-2"/>
                  <c:y val="-2.999109259118695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BF8A-4748-83BA-FED14E472CC9}"/>
                </c:ext>
              </c:extLst>
            </c:dLbl>
            <c:dLbl>
              <c:idx val="11"/>
              <c:layout>
                <c:manualLayout>
                  <c:x val="-1.9288173582087211E-2"/>
                  <c:y val="-3.62292065817343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BF8A-4748-83BA-FED14E472CC9}"/>
                </c:ext>
              </c:extLst>
            </c:dLbl>
            <c:dLbl>
              <c:idx val="12"/>
              <c:layout>
                <c:manualLayout>
                  <c:x val="-2.6266827141795367E-2"/>
                  <c:y val="-2.942044788089484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BF8A-4748-83BA-FED14E472CC9}"/>
                </c:ext>
              </c:extLst>
            </c:dLbl>
            <c:dLbl>
              <c:idx val="13"/>
              <c:layout>
                <c:manualLayout>
                  <c:x val="-1.9932611797586229E-2"/>
                  <c:y val="-2.9206921008747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BF8A-4748-83BA-FED14E472CC9}"/>
                </c:ext>
              </c:extLst>
            </c:dLbl>
            <c:dLbl>
              <c:idx val="14"/>
              <c:layout>
                <c:manualLayout>
                  <c:x val="-1.5446339261032534E-2"/>
                  <c:y val="-2.664117593024406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1AB-4F5E-95D3-41DB5E3240F8}"/>
                </c:ext>
              </c:extLst>
            </c:dLbl>
            <c:dLbl>
              <c:idx val="15"/>
              <c:layout>
                <c:manualLayout>
                  <c:x val="-1.6917419190654898E-2"/>
                  <c:y val="-3.22498445471375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E31-4283-91F2-62AFA6EB90C5}"/>
                </c:ext>
              </c:extLst>
            </c:dLbl>
            <c:dLbl>
              <c:idx val="16"/>
              <c:layout>
                <c:manualLayout>
                  <c:x val="-1.985957904989908E-2"/>
                  <c:y val="-2.664117593024406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E31-4283-91F2-62AFA6EB90C5}"/>
                </c:ext>
              </c:extLst>
            </c:dLbl>
            <c:spPr>
              <a:noFill/>
              <a:ln>
                <a:noFill/>
              </a:ln>
              <a:effectLst/>
            </c:spPr>
            <c:txPr>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'IV.3.9.Rentab.Real'!$A$5:$A$21</c:f>
              <c:strCache>
                <c:ptCount val="17"/>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Dec-15</c:v>
                </c:pt>
                <c:pt idx="13">
                  <c:v>Dic-16</c:v>
                </c:pt>
                <c:pt idx="14">
                  <c:v>Dec-17</c:v>
                </c:pt>
                <c:pt idx="15">
                  <c:v>Dic-18</c:v>
                </c:pt>
                <c:pt idx="16">
                  <c:v>Jan-19</c:v>
                </c:pt>
              </c:strCache>
            </c:strRef>
          </c:cat>
          <c:val>
            <c:numRef>
              <c:f>'IV.3.9.Rentab.Real'!$B$5:$B$21</c:f>
              <c:numCache>
                <c:formatCode>0.00%</c:formatCode>
                <c:ptCount val="17"/>
                <c:pt idx="0">
                  <c:v>0.23569999999999999</c:v>
                </c:pt>
                <c:pt idx="1">
                  <c:v>0.238433752130429</c:v>
                </c:pt>
                <c:pt idx="2">
                  <c:v>0.16964146990989265</c:v>
                </c:pt>
                <c:pt idx="3">
                  <c:v>0.11484584318471436</c:v>
                </c:pt>
                <c:pt idx="4">
                  <c:v>8.4401489702688598E-2</c:v>
                </c:pt>
                <c:pt idx="5">
                  <c:v>0.1326</c:v>
                </c:pt>
                <c:pt idx="6">
                  <c:v>0.14330000000000001</c:v>
                </c:pt>
                <c:pt idx="7">
                  <c:v>0.110547250717437</c:v>
                </c:pt>
                <c:pt idx="8">
                  <c:v>0.12663965470126301</c:v>
                </c:pt>
                <c:pt idx="9">
                  <c:v>0.1454</c:v>
                </c:pt>
                <c:pt idx="10">
                  <c:v>0.133732017269869</c:v>
                </c:pt>
                <c:pt idx="11">
                  <c:v>0.124785116569871</c:v>
                </c:pt>
                <c:pt idx="12">
                  <c:v>0.1108</c:v>
                </c:pt>
                <c:pt idx="13">
                  <c:v>0.1024</c:v>
                </c:pt>
                <c:pt idx="14">
                  <c:v>0.1082</c:v>
                </c:pt>
                <c:pt idx="15">
                  <c:v>8.7800000000000003E-2</c:v>
                </c:pt>
                <c:pt idx="16">
                  <c:v>8.1900000000000001E-2</c:v>
                </c:pt>
              </c:numCache>
            </c:numRef>
          </c:val>
          <c:smooth val="0"/>
          <c:extLst>
            <c:ext xmlns:c16="http://schemas.microsoft.com/office/drawing/2014/chart" uri="{C3380CC4-5D6E-409C-BE32-E72D297353CC}">
              <c16:uniqueId val="{0000000E-BF8A-4748-83BA-FED14E472CC9}"/>
            </c:ext>
          </c:extLst>
        </c:ser>
        <c:ser>
          <c:idx val="2"/>
          <c:order val="1"/>
          <c:tx>
            <c:strRef>
              <c:f>'IV.3.9.Rentab.Real'!$D$4</c:f>
              <c:strCache>
                <c:ptCount val="1"/>
                <c:pt idx="0">
                  <c:v>Rentabilidad Real</c:v>
                </c:pt>
              </c:strCache>
            </c:strRef>
          </c:tx>
          <c:dLbls>
            <c:dLbl>
              <c:idx val="0"/>
              <c:layout>
                <c:manualLayout>
                  <c:x val="-4.1944182635254061E-2"/>
                  <c:y val="1.255966386851524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BF8A-4748-83BA-FED14E472CC9}"/>
                </c:ext>
              </c:extLst>
            </c:dLbl>
            <c:dLbl>
              <c:idx val="1"/>
              <c:layout>
                <c:manualLayout>
                  <c:x val="-1.1799897061159356E-2"/>
                  <c:y val="2.42227136063649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BF8A-4748-83BA-FED14E472CC9}"/>
                </c:ext>
              </c:extLst>
            </c:dLbl>
            <c:dLbl>
              <c:idx val="2"/>
              <c:layout>
                <c:manualLayout>
                  <c:x val="-1.6688942728312839E-2"/>
                  <c:y val="-1.89770683282037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BF8A-4748-83BA-FED14E472CC9}"/>
                </c:ext>
              </c:extLst>
            </c:dLbl>
            <c:dLbl>
              <c:idx val="3"/>
              <c:layout>
                <c:manualLayout>
                  <c:x val="-1.2164296544477744E-2"/>
                  <c:y val="-1.286089345162076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BF8A-4748-83BA-FED14E472CC9}"/>
                </c:ext>
              </c:extLst>
            </c:dLbl>
            <c:dLbl>
              <c:idx val="4"/>
              <c:layout>
                <c:manualLayout>
                  <c:x val="-7.7409159828494738E-3"/>
                  <c:y val="-1.837270493088680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BF8A-4748-83BA-FED14E472CC9}"/>
                </c:ext>
              </c:extLst>
            </c:dLbl>
            <c:dLbl>
              <c:idx val="5"/>
              <c:layout>
                <c:manualLayout>
                  <c:x val="-4.423380561628271E-3"/>
                  <c:y val="9.186352465443400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BF8A-4748-83BA-FED14E472CC9}"/>
                </c:ext>
              </c:extLst>
            </c:dLbl>
            <c:dLbl>
              <c:idx val="6"/>
              <c:layout>
                <c:manualLayout>
                  <c:x val="-1.6587677106106015E-2"/>
                  <c:y val="-1.46981639447094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BF8A-4748-83BA-FED14E472CC9}"/>
                </c:ext>
              </c:extLst>
            </c:dLbl>
            <c:dLbl>
              <c:idx val="7"/>
              <c:layout>
                <c:manualLayout>
                  <c:x val="-7.7409159828494738E-3"/>
                  <c:y val="1.837270493088673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BF8A-4748-83BA-FED14E472CC9}"/>
                </c:ext>
              </c:extLst>
            </c:dLbl>
            <c:dLbl>
              <c:idx val="8"/>
              <c:layout>
                <c:manualLayout>
                  <c:x val="-2.1011057667734288E-2"/>
                  <c:y val="2.204724591706409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BF8A-4748-83BA-FED14E472CC9}"/>
                </c:ext>
              </c:extLst>
            </c:dLbl>
            <c:dLbl>
              <c:idx val="9"/>
              <c:layout>
                <c:manualLayout>
                  <c:x val="-1.879936738692015E-2"/>
                  <c:y val="2.20472459170642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BF8A-4748-83BA-FED14E472CC9}"/>
                </c:ext>
              </c:extLst>
            </c:dLbl>
            <c:dLbl>
              <c:idx val="10"/>
              <c:layout>
                <c:manualLayout>
                  <c:x val="-2.5492320777780478E-2"/>
                  <c:y val="2.75606862982689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BF8A-4748-83BA-FED14E472CC9}"/>
                </c:ext>
              </c:extLst>
            </c:dLbl>
            <c:dLbl>
              <c:idx val="11"/>
              <c:layout>
                <c:manualLayout>
                  <c:x val="-2.3277908287485386E-2"/>
                  <c:y val="2.587800470123871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BF8A-4748-83BA-FED14E472CC9}"/>
                </c:ext>
              </c:extLst>
            </c:dLbl>
            <c:dLbl>
              <c:idx val="12"/>
              <c:layout>
                <c:manualLayout>
                  <c:x val="-1.1124354250944234E-2"/>
                  <c:y val="1.970569814876461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BF8A-4748-83BA-FED14E472CC9}"/>
                </c:ext>
              </c:extLst>
            </c:dLbl>
            <c:dLbl>
              <c:idx val="13"/>
              <c:layout>
                <c:manualLayout>
                  <c:x val="-1.7652959155465862E-2"/>
                  <c:y val="1.682600585068035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BF8A-4748-83BA-FED14E472CC9}"/>
                </c:ext>
              </c:extLst>
            </c:dLbl>
            <c:dLbl>
              <c:idx val="14"/>
              <c:layout>
                <c:manualLayout>
                  <c:x val="-1.250417940178835E-2"/>
                  <c:y val="-1.822817300490393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1AB-4F5E-95D3-41DB5E3240F8}"/>
                </c:ext>
              </c:extLst>
            </c:dLbl>
            <c:dLbl>
              <c:idx val="15"/>
              <c:layout>
                <c:manualLayout>
                  <c:x val="-1.9859579049898973E-2"/>
                  <c:y val="1.822817300490383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E31-4283-91F2-62AFA6EB90C5}"/>
                </c:ext>
              </c:extLst>
            </c:dLbl>
            <c:dLbl>
              <c:idx val="16"/>
              <c:layout>
                <c:manualLayout>
                  <c:x val="-1.471079929622157E-2"/>
                  <c:y val="1.822817300490383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E31-4283-91F2-62AFA6EB90C5}"/>
                </c:ext>
              </c:extLst>
            </c:dLbl>
            <c:spPr>
              <a:noFill/>
              <a:ln>
                <a:noFill/>
              </a:ln>
              <a:effectLst/>
            </c:spPr>
            <c:txPr>
              <a:bodyPr/>
              <a:lstStyle/>
              <a:p>
                <a:pPr>
                  <a:defRPr sz="1600">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'IV.3.9.Rentab.Real'!$A$5:$A$21</c:f>
              <c:strCache>
                <c:ptCount val="17"/>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Dec-15</c:v>
                </c:pt>
                <c:pt idx="13">
                  <c:v>Dic-16</c:v>
                </c:pt>
                <c:pt idx="14">
                  <c:v>Dec-17</c:v>
                </c:pt>
                <c:pt idx="15">
                  <c:v>Dic-18</c:v>
                </c:pt>
                <c:pt idx="16">
                  <c:v>Jan-19</c:v>
                </c:pt>
              </c:strCache>
            </c:strRef>
          </c:cat>
          <c:val>
            <c:numRef>
              <c:f>'IV.3.9.Rentab.Real'!$D$5:$D$21</c:f>
              <c:numCache>
                <c:formatCode>0.00%</c:formatCode>
                <c:ptCount val="17"/>
                <c:pt idx="0">
                  <c:v>-0.19085027092113202</c:v>
                </c:pt>
                <c:pt idx="1">
                  <c:v>-4.896865344036655E-2</c:v>
                </c:pt>
                <c:pt idx="2">
                  <c:v>9.526841631212174E-2</c:v>
                </c:pt>
                <c:pt idx="3">
                  <c:v>6.4843936170716931E-2</c:v>
                </c:pt>
                <c:pt idx="4">
                  <c:v>-4.3743911545581493E-3</c:v>
                </c:pt>
                <c:pt idx="5">
                  <c:v>8.7427517181557446E-2</c:v>
                </c:pt>
                <c:pt idx="6">
                  <c:v>8.5651889683350496E-2</c:v>
                </c:pt>
                <c:pt idx="7">
                  <c:v>4.8164200074592781E-2</c:v>
                </c:pt>
                <c:pt idx="8">
                  <c:v>4.9039654701263008E-2</c:v>
                </c:pt>
                <c:pt idx="9">
                  <c:v>0.10630000000000001</c:v>
                </c:pt>
                <c:pt idx="10">
                  <c:v>9.4932017269868996E-2</c:v>
                </c:pt>
                <c:pt idx="11">
                  <c:v>0.108985116569871</c:v>
                </c:pt>
                <c:pt idx="12">
                  <c:v>8.7399999999999992E-2</c:v>
                </c:pt>
                <c:pt idx="13">
                  <c:v>8.5400000000000004E-2</c:v>
                </c:pt>
                <c:pt idx="14">
                  <c:v>6.6200000000000009E-2</c:v>
                </c:pt>
                <c:pt idx="15">
                  <c:v>6.4100000000000004E-2</c:v>
                </c:pt>
                <c:pt idx="16">
                  <c:v>7.4800000000000005E-2</c:v>
                </c:pt>
              </c:numCache>
            </c:numRef>
          </c:val>
          <c:smooth val="0"/>
          <c:extLst>
            <c:ext xmlns:c16="http://schemas.microsoft.com/office/drawing/2014/chart" uri="{C3380CC4-5D6E-409C-BE32-E72D297353CC}">
              <c16:uniqueId val="{0000001D-BF8A-4748-83BA-FED14E472CC9}"/>
            </c:ext>
          </c:extLst>
        </c:ser>
        <c:ser>
          <c:idx val="0"/>
          <c:order val="2"/>
          <c:tx>
            <c:strRef>
              <c:f>'IV.3.9.Rentab.Real'!$C$4</c:f>
              <c:strCache>
                <c:ptCount val="1"/>
                <c:pt idx="0">
                  <c:v>Inflación Acumulada</c:v>
                </c:pt>
              </c:strCache>
            </c:strRef>
          </c:tx>
          <c:spPr>
            <a:ln>
              <a:solidFill>
                <a:srgbClr val="C00000"/>
              </a:solidFill>
            </a:ln>
          </c:spPr>
          <c:marker>
            <c:spPr>
              <a:solidFill>
                <a:srgbClr val="FF0000"/>
              </a:solidFill>
              <a:ln>
                <a:solidFill>
                  <a:srgbClr val="C00000"/>
                </a:solidFill>
              </a:ln>
            </c:spPr>
          </c:marker>
          <c:dLbls>
            <c:dLbl>
              <c:idx val="0"/>
              <c:layout>
                <c:manualLayout>
                  <c:x val="-5.016968530517299E-2"/>
                  <c:y val="2.1793554959087094E-2"/>
                </c:manualLayout>
              </c:layout>
              <c:showLegendKey val="0"/>
              <c:showVal val="1"/>
              <c:showCatName val="0"/>
              <c:showSerName val="0"/>
              <c:showPercent val="0"/>
              <c:showBubbleSize val="0"/>
              <c:extLst>
                <c:ext xmlns:c15="http://schemas.microsoft.com/office/drawing/2012/chart" uri="{CE6537A1-D6FC-4f65-9D91-7224C49458BB}">
                  <c15:layout>
                    <c:manualLayout>
                      <c:w val="5.1322649804882818E-2"/>
                      <c:h val="3.0766322025128683E-2"/>
                    </c:manualLayout>
                  </c15:layout>
                </c:ext>
                <c:ext xmlns:c16="http://schemas.microsoft.com/office/drawing/2014/chart" uri="{C3380CC4-5D6E-409C-BE32-E72D297353CC}">
                  <c16:uniqueId val="{0000001E-BF8A-4748-83BA-FED14E472CC9}"/>
                </c:ext>
              </c:extLst>
            </c:dLbl>
            <c:dLbl>
              <c:idx val="1"/>
              <c:layout>
                <c:manualLayout>
                  <c:x val="-1.2164296544477744E-2"/>
                  <c:y val="-3.490813936868492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BF8A-4748-83BA-FED14E472CC9}"/>
                </c:ext>
              </c:extLst>
            </c:dLbl>
            <c:dLbl>
              <c:idx val="2"/>
              <c:layout>
                <c:manualLayout>
                  <c:x val="-2.2015613432936267E-2"/>
                  <c:y val="2.03708554294299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BF8A-4748-83BA-FED14E472CC9}"/>
                </c:ext>
              </c:extLst>
            </c:dLbl>
            <c:dLbl>
              <c:idx val="3"/>
              <c:layout>
                <c:manualLayout>
                  <c:x val="-2.7646128510176692E-2"/>
                  <c:y val="2.38845164101528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BF8A-4748-83BA-FED14E472CC9}"/>
                </c:ext>
              </c:extLst>
            </c:dLbl>
            <c:dLbl>
              <c:idx val="4"/>
              <c:layout>
                <c:manualLayout>
                  <c:x val="-2.9847497026785318E-2"/>
                  <c:y val="2.99287338824463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BF8A-4748-83BA-FED14E472CC9}"/>
                </c:ext>
              </c:extLst>
            </c:dLbl>
            <c:dLbl>
              <c:idx val="5"/>
              <c:layout>
                <c:manualLayout>
                  <c:x val="-2.4328593088955488E-2"/>
                  <c:y val="1.46981639447094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BF8A-4748-83BA-FED14E472CC9}"/>
                </c:ext>
              </c:extLst>
            </c:dLbl>
            <c:dLbl>
              <c:idx val="6"/>
              <c:layout>
                <c:manualLayout>
                  <c:x val="-2.4328593088955488E-2"/>
                  <c:y val="2.38845164101528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BF8A-4748-83BA-FED14E472CC9}"/>
                </c:ext>
              </c:extLst>
            </c:dLbl>
            <c:dLbl>
              <c:idx val="7"/>
              <c:layout>
                <c:manualLayout>
                  <c:x val="-2.309332644894798E-2"/>
                  <c:y val="-1.97798316673637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BF8A-4748-83BA-FED14E472CC9}"/>
                </c:ext>
              </c:extLst>
            </c:dLbl>
            <c:dLbl>
              <c:idx val="8"/>
              <c:layout>
                <c:manualLayout>
                  <c:x val="-2.539272304007234E-2"/>
                  <c:y val="-1.977075925727954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BF8A-4748-83BA-FED14E472CC9}"/>
                </c:ext>
              </c:extLst>
            </c:dLbl>
            <c:dLbl>
              <c:idx val="9"/>
              <c:layout>
                <c:manualLayout>
                  <c:x val="-8.846761123256542E-3"/>
                  <c:y val="1.466914331215472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7-BF8A-4748-83BA-FED14E472CC9}"/>
                </c:ext>
              </c:extLst>
            </c:dLbl>
            <c:dLbl>
              <c:idx val="10"/>
              <c:layout>
                <c:manualLayout>
                  <c:x val="-2.4646083952323955E-2"/>
                  <c:y val="2.694409698940319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8-BF8A-4748-83BA-FED14E472CC9}"/>
                </c:ext>
              </c:extLst>
            </c:dLbl>
            <c:dLbl>
              <c:idx val="11"/>
              <c:layout>
                <c:manualLayout>
                  <c:x val="-2.4837337640487248E-2"/>
                  <c:y val="1.22665593958668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BF8A-4748-83BA-FED14E472CC9}"/>
                </c:ext>
              </c:extLst>
            </c:dLbl>
            <c:dLbl>
              <c:idx val="12"/>
              <c:layout>
                <c:manualLayout>
                  <c:x val="-2.6540283831965591E-2"/>
                  <c:y val="1.467749318487544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A-BF8A-4748-83BA-FED14E472CC9}"/>
                </c:ext>
              </c:extLst>
            </c:dLbl>
            <c:dLbl>
              <c:idx val="13"/>
              <c:layout>
                <c:manualLayout>
                  <c:x val="-1.8543046357615896E-2"/>
                  <c:y val="-2.140672645417420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BF8A-4748-83BA-FED14E472CC9}"/>
                </c:ext>
              </c:extLst>
            </c:dLbl>
            <c:dLbl>
              <c:idx val="14"/>
              <c:layout>
                <c:manualLayout>
                  <c:x val="-1.1033099472166095E-2"/>
                  <c:y val="2.103250731335047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1AB-4F5E-95D3-41DB5E3240F8}"/>
                </c:ext>
              </c:extLst>
            </c:dLbl>
            <c:dLbl>
              <c:idx val="15"/>
              <c:layout>
                <c:manualLayout>
                  <c:x val="-1.3975259331410389E-2"/>
                  <c:y val="2.103250731335057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1AB-4F5E-95D3-41DB5E3240F8}"/>
                </c:ext>
              </c:extLst>
            </c:dLbl>
            <c:dLbl>
              <c:idx val="16"/>
              <c:layout>
                <c:manualLayout>
                  <c:x val="-1.1400840496305409E-2"/>
                  <c:y val="-1.6826005850680458E-2"/>
                </c:manualLayout>
              </c:layout>
              <c:showLegendKey val="0"/>
              <c:showVal val="1"/>
              <c:showCatName val="0"/>
              <c:showSerName val="0"/>
              <c:showPercent val="0"/>
              <c:showBubbleSize val="0"/>
              <c:extLst>
                <c:ext xmlns:c15="http://schemas.microsoft.com/office/drawing/2012/chart" uri="{CE6537A1-D6FC-4f65-9D91-7224C49458BB}">
                  <c15:layout>
                    <c:manualLayout>
                      <c:w val="3.6637245647239546E-2"/>
                      <c:h val="4.0003828909992795E-2"/>
                    </c:manualLayout>
                  </c15:layout>
                </c:ext>
                <c:ext xmlns:c16="http://schemas.microsoft.com/office/drawing/2014/chart" uri="{C3380CC4-5D6E-409C-BE32-E72D297353CC}">
                  <c16:uniqueId val="{00000004-3E31-4283-91F2-62AFA6EB90C5}"/>
                </c:ext>
              </c:extLst>
            </c:dLbl>
            <c:spPr>
              <a:noFill/>
              <a:ln>
                <a:noFill/>
              </a:ln>
              <a:effectLst/>
            </c:spPr>
            <c:txPr>
              <a:bodyPr/>
              <a:lstStyle/>
              <a:p>
                <a:pPr>
                  <a:defRPr sz="1600">
                    <a:solidFill>
                      <a:srgbClr val="C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'IV.3.9.Rentab.Real'!$A$5:$A$21</c:f>
              <c:strCache>
                <c:ptCount val="17"/>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Dec-15</c:v>
                </c:pt>
                <c:pt idx="13">
                  <c:v>Dic-16</c:v>
                </c:pt>
                <c:pt idx="14">
                  <c:v>Dec-17</c:v>
                </c:pt>
                <c:pt idx="15">
                  <c:v>Dic-18</c:v>
                </c:pt>
                <c:pt idx="16">
                  <c:v>Jan-19</c:v>
                </c:pt>
              </c:strCache>
            </c:strRef>
          </c:cat>
          <c:val>
            <c:numRef>
              <c:f>'IV.3.9.Rentab.Real'!$C$5:$C$21</c:f>
              <c:numCache>
                <c:formatCode>0.00%</c:formatCode>
                <c:ptCount val="17"/>
                <c:pt idx="0">
                  <c:v>0.42655027092113201</c:v>
                </c:pt>
                <c:pt idx="1">
                  <c:v>0.28740240557079555</c:v>
                </c:pt>
                <c:pt idx="2">
                  <c:v>7.4373053597770911E-2</c:v>
                </c:pt>
                <c:pt idx="3">
                  <c:v>5.0001907013997426E-2</c:v>
                </c:pt>
                <c:pt idx="4">
                  <c:v>8.8775880857246747E-2</c:v>
                </c:pt>
                <c:pt idx="5">
                  <c:v>4.517248281844255E-2</c:v>
                </c:pt>
                <c:pt idx="6">
                  <c:v>5.7648110316649515E-2</c:v>
                </c:pt>
                <c:pt idx="7">
                  <c:v>6.2383050642844218E-2</c:v>
                </c:pt>
                <c:pt idx="8">
                  <c:v>7.7600000000000002E-2</c:v>
                </c:pt>
                <c:pt idx="9">
                  <c:v>3.9100000000000003E-2</c:v>
                </c:pt>
                <c:pt idx="10">
                  <c:v>3.8800000000000001E-2</c:v>
                </c:pt>
                <c:pt idx="11">
                  <c:v>1.5800000000000002E-2</c:v>
                </c:pt>
                <c:pt idx="12">
                  <c:v>2.3400000000000001E-2</c:v>
                </c:pt>
                <c:pt idx="13">
                  <c:v>1.7000000000000001E-2</c:v>
                </c:pt>
                <c:pt idx="14">
                  <c:v>4.2000000000000003E-2</c:v>
                </c:pt>
                <c:pt idx="15">
                  <c:v>2.3699999999999999E-2</c:v>
                </c:pt>
                <c:pt idx="16">
                  <c:v>7.1000000000000004E-3</c:v>
                </c:pt>
              </c:numCache>
            </c:numRef>
          </c:val>
          <c:smooth val="0"/>
          <c:extLst>
            <c:ext xmlns:c16="http://schemas.microsoft.com/office/drawing/2014/chart" uri="{C3380CC4-5D6E-409C-BE32-E72D297353CC}">
              <c16:uniqueId val="{0000002C-BF8A-4748-83BA-FED14E472CC9}"/>
            </c:ext>
          </c:extLst>
        </c:ser>
        <c:dLbls>
          <c:showLegendKey val="0"/>
          <c:showVal val="0"/>
          <c:showCatName val="0"/>
          <c:showSerName val="0"/>
          <c:showPercent val="0"/>
          <c:showBubbleSize val="0"/>
        </c:dLbls>
        <c:marker val="1"/>
        <c:smooth val="0"/>
        <c:axId val="433152504"/>
        <c:axId val="433152896"/>
      </c:lineChart>
      <c:catAx>
        <c:axId val="433152504"/>
        <c:scaling>
          <c:orientation val="minMax"/>
        </c:scaling>
        <c:delete val="0"/>
        <c:axPos val="b"/>
        <c:numFmt formatCode="General" sourceLinked="1"/>
        <c:majorTickMark val="none"/>
        <c:minorTickMark val="none"/>
        <c:tickLblPos val="nextTo"/>
        <c:txPr>
          <a:bodyPr rot="-2700000" vert="horz"/>
          <a:lstStyle/>
          <a:p>
            <a:pPr>
              <a:defRPr lang="en-US" sz="1800"/>
            </a:pPr>
            <a:endParaRPr lang="en-US"/>
          </a:p>
        </c:txPr>
        <c:crossAx val="433152896"/>
        <c:crosses val="autoZero"/>
        <c:auto val="0"/>
        <c:lblAlgn val="ctr"/>
        <c:lblOffset val="100"/>
        <c:noMultiLvlLbl val="0"/>
      </c:catAx>
      <c:valAx>
        <c:axId val="433152896"/>
        <c:scaling>
          <c:orientation val="minMax"/>
        </c:scaling>
        <c:delete val="1"/>
        <c:axPos val="l"/>
        <c:numFmt formatCode="0.00%" sourceLinked="1"/>
        <c:majorTickMark val="out"/>
        <c:minorTickMark val="none"/>
        <c:tickLblPos val="nextTo"/>
        <c:crossAx val="433152504"/>
        <c:crosses val="autoZero"/>
        <c:crossBetween val="between"/>
      </c:valAx>
    </c:plotArea>
    <c:legend>
      <c:legendPos val="b"/>
      <c:layout>
        <c:manualLayout>
          <c:xMode val="edge"/>
          <c:yMode val="edge"/>
          <c:x val="0.107073031496063"/>
          <c:y val="0.1033180497424014"/>
          <c:w val="0.7970097599105711"/>
          <c:h val="4.6546596941045897E-2"/>
        </c:manualLayout>
      </c:layout>
      <c:overlay val="0"/>
      <c:txPr>
        <a:bodyPr/>
        <a:lstStyle/>
        <a:p>
          <a:pPr>
            <a:defRPr lang="en-US" sz="1600"/>
          </a:pPr>
          <a:endParaRPr lang="en-US"/>
        </a:p>
      </c:txPr>
    </c:legend>
    <c:plotVisOnly val="1"/>
    <c:dispBlanksAs val="gap"/>
    <c:showDLblsOverMax val="0"/>
  </c:chart>
  <c:spPr>
    <a:ln>
      <a:noFill/>
    </a:ln>
  </c:spPr>
  <c:printSettings>
    <c:headerFooter/>
    <c:pageMargins b="0.75000000000001565" l="0.70000000000000095" r="0.70000000000000095" t="0.75000000000001565" header="0.30000000000000032" footer="0.30000000000000032"/>
    <c:pageSetup orientation="landscape"/>
  </c:printSettings>
  <c:userShapes r:id="rId1"/>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s-ES" sz="2000"/>
              <a:t>Dispersión</a:t>
            </a:r>
            <a:r>
              <a:rPr lang="es-ES" sz="2000" baseline="0"/>
              <a:t> Anual al SRL por Cuentas</a:t>
            </a:r>
          </a:p>
          <a:p>
            <a:pPr>
              <a:defRPr sz="2000"/>
            </a:pPr>
            <a:r>
              <a:rPr lang="es-ES" sz="1600" baseline="0"/>
              <a:t>(Millones RD$)</a:t>
            </a:r>
            <a:endParaRPr lang="es-ES" sz="1600"/>
          </a:p>
        </c:rich>
      </c:tx>
      <c:layout>
        <c:manualLayout>
          <c:xMode val="edge"/>
          <c:yMode val="edge"/>
          <c:x val="0.33817681339633709"/>
          <c:y val="3.3426632810320947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7.3534647262282732E-2"/>
          <c:y val="0.22843821664392255"/>
          <c:w val="0.91289562268520696"/>
          <c:h val="0.64515431515441934"/>
        </c:manualLayout>
      </c:layout>
      <c:bar3DChart>
        <c:barDir val="col"/>
        <c:grouping val="clustered"/>
        <c:varyColors val="0"/>
        <c:ser>
          <c:idx val="0"/>
          <c:order val="0"/>
          <c:tx>
            <c:strRef>
              <c:f>'IV.4.2.Pagos ARL A'!$B$4</c:f>
              <c:strCache>
                <c:ptCount val="1"/>
                <c:pt idx="0">
                  <c:v> ARL Salud Segura</c:v>
                </c:pt>
              </c:strCache>
            </c:strRef>
          </c:tx>
          <c:spPr>
            <a:solidFill>
              <a:srgbClr val="0070C0"/>
            </a:solidFill>
          </c:spPr>
          <c:invertIfNegative val="0"/>
          <c:dLbls>
            <c:dLbl>
              <c:idx val="0"/>
              <c:layout>
                <c:manualLayout>
                  <c:x val="3.3378676352381754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2C8-472C-986F-21D60EF40396}"/>
                </c:ext>
              </c:extLst>
            </c:dLbl>
            <c:dLbl>
              <c:idx val="1"/>
              <c:layout>
                <c:manualLayout>
                  <c:x val="4.450490180317567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2C8-472C-986F-21D60EF40396}"/>
                </c:ext>
              </c:extLst>
            </c:dLbl>
            <c:dLbl>
              <c:idx val="2"/>
              <c:layout>
                <c:manualLayout>
                  <c:x val="5.5631127253969997E-3"/>
                  <c:y val="-2.29516509917733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2C8-472C-986F-21D60EF40396}"/>
                </c:ext>
              </c:extLst>
            </c:dLbl>
            <c:dLbl>
              <c:idx val="3"/>
              <c:layout>
                <c:manualLayout>
                  <c:x val="4.450490180317567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2C8-472C-986F-21D60EF40396}"/>
                </c:ext>
              </c:extLst>
            </c:dLbl>
            <c:dLbl>
              <c:idx val="4"/>
              <c:layout>
                <c:manualLayout>
                  <c:x val="3.3378676352381754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2C8-472C-986F-21D60EF40396}"/>
                </c:ext>
              </c:extLst>
            </c:dLbl>
            <c:dLbl>
              <c:idx val="5"/>
              <c:layout>
                <c:manualLayout>
                  <c:x val="4.4504901803174854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2C8-472C-986F-21D60EF40396}"/>
                </c:ext>
              </c:extLst>
            </c:dLbl>
            <c:dLbl>
              <c:idx val="6"/>
              <c:layout>
                <c:manualLayout>
                  <c:x val="4.450490180317567E-3"/>
                  <c:y val="-2.29516509917733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2C8-472C-986F-21D60EF40396}"/>
                </c:ext>
              </c:extLst>
            </c:dLbl>
            <c:dLbl>
              <c:idx val="7"/>
              <c:layout>
                <c:manualLayout>
                  <c:x val="5.5631127253969589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82C8-472C-986F-21D60EF40396}"/>
                </c:ext>
              </c:extLst>
            </c:dLbl>
            <c:dLbl>
              <c:idx val="8"/>
              <c:layout>
                <c:manualLayout>
                  <c:x val="5.5631127253969589E-3"/>
                  <c:y val="-2.295165099177337E-3"/>
                </c:manualLayout>
              </c:layout>
              <c:spPr/>
              <c:txPr>
                <a:bodyPr rot="-5400000" vert="horz"/>
                <a:lstStyle/>
                <a:p>
                  <a:pPr>
                    <a:defRPr lang="en-US"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82C8-472C-986F-21D60EF40396}"/>
                </c:ext>
              </c:extLst>
            </c:dLbl>
            <c:dLbl>
              <c:idx val="10"/>
              <c:spPr/>
              <c:txPr>
                <a:bodyPr rot="-5400000" vert="horz"/>
                <a:lstStyle/>
                <a:p>
                  <a:pPr>
                    <a:defRPr lang="en-US" sz="1400" b="0"/>
                  </a:pPr>
                  <a:endParaRPr lang="en-US"/>
                </a:p>
              </c:txPr>
              <c:showLegendKey val="0"/>
              <c:showVal val="1"/>
              <c:showCatName val="0"/>
              <c:showSerName val="0"/>
              <c:showPercent val="0"/>
              <c:showBubbleSize val="0"/>
              <c:extLst>
                <c:ext xmlns:c16="http://schemas.microsoft.com/office/drawing/2014/chart" uri="{C3380CC4-5D6E-409C-BE32-E72D297353CC}">
                  <c16:uniqueId val="{00000009-82C8-472C-986F-21D60EF40396}"/>
                </c:ext>
              </c:extLst>
            </c:dLbl>
            <c:spPr>
              <a:noFill/>
              <a:ln>
                <a:noFill/>
              </a:ln>
              <a:effectLst/>
            </c:spPr>
            <c:txPr>
              <a:bodyPr rot="-5400000" vert="horz"/>
              <a:lstStyle/>
              <a:p>
                <a:pPr>
                  <a:defRPr lang="en-US" sz="1400" b="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'IV.4.2.Pagos ARL A'!$A$5:$A$19</c:f>
              <c:strCach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Ene.2019</c:v>
                </c:pt>
              </c:strCache>
            </c:strRef>
          </c:cat>
          <c:val>
            <c:numRef>
              <c:f>'IV.4.2.Pagos ARL A'!$B$5:$B$19</c:f>
              <c:numCache>
                <c:formatCode>_(* #,##0.00_);_(* \(#,##0.00\);_(* "-"??_);_(@_)</c:formatCode>
                <c:ptCount val="15"/>
                <c:pt idx="0">
                  <c:v>1182369144.5599999</c:v>
                </c:pt>
                <c:pt idx="1">
                  <c:v>1292735922.04</c:v>
                </c:pt>
                <c:pt idx="2">
                  <c:v>1635826213.1600001</c:v>
                </c:pt>
                <c:pt idx="3">
                  <c:v>1581393650.8599999</c:v>
                </c:pt>
                <c:pt idx="4">
                  <c:v>1687099942.1400001</c:v>
                </c:pt>
                <c:pt idx="5">
                  <c:v>1922473262.4300001</c:v>
                </c:pt>
                <c:pt idx="6">
                  <c:v>2175109581.8400002</c:v>
                </c:pt>
                <c:pt idx="7">
                  <c:v>2411674911.5</c:v>
                </c:pt>
                <c:pt idx="8">
                  <c:v>2663186569.8199997</c:v>
                </c:pt>
                <c:pt idx="9">
                  <c:v>3005088863.5</c:v>
                </c:pt>
                <c:pt idx="10">
                  <c:v>3382710516.6399999</c:v>
                </c:pt>
                <c:pt idx="11">
                  <c:v>3862688790.9599996</c:v>
                </c:pt>
                <c:pt idx="12">
                  <c:v>4365095869.0900002</c:v>
                </c:pt>
                <c:pt idx="13">
                  <c:v>4960308050.1199999</c:v>
                </c:pt>
                <c:pt idx="14">
                  <c:v>437595798.44</c:v>
                </c:pt>
              </c:numCache>
            </c:numRef>
          </c:val>
          <c:extLst>
            <c:ext xmlns:c16="http://schemas.microsoft.com/office/drawing/2014/chart" uri="{C3380CC4-5D6E-409C-BE32-E72D297353CC}">
              <c16:uniqueId val="{0000000A-82C8-472C-986F-21D60EF40396}"/>
            </c:ext>
          </c:extLst>
        </c:ser>
        <c:ser>
          <c:idx val="1"/>
          <c:order val="1"/>
          <c:tx>
            <c:strRef>
              <c:f>'IV.4.2.Pagos ARL A'!$D$4</c:f>
              <c:strCache>
                <c:ptCount val="1"/>
                <c:pt idx="0">
                  <c:v>SISALRIL</c:v>
                </c:pt>
              </c:strCache>
            </c:strRef>
          </c:tx>
          <c:spPr>
            <a:solidFill>
              <a:srgbClr val="00B050"/>
            </a:solidFill>
          </c:spPr>
          <c:invertIfNegative val="0"/>
          <c:dLbls>
            <c:dLbl>
              <c:idx val="6"/>
              <c:spPr/>
              <c:txPr>
                <a:bodyPr rot="-5400000" vert="horz"/>
                <a:lstStyle/>
                <a:p>
                  <a:pPr>
                    <a:defRPr lang="en-US" sz="1400" b="0"/>
                  </a:pPr>
                  <a:endParaRPr lang="en-US"/>
                </a:p>
              </c:txPr>
              <c:showLegendKey val="0"/>
              <c:showVal val="1"/>
              <c:showCatName val="0"/>
              <c:showSerName val="0"/>
              <c:showPercent val="0"/>
              <c:showBubbleSize val="0"/>
              <c:extLst>
                <c:ext xmlns:c16="http://schemas.microsoft.com/office/drawing/2014/chart" uri="{C3380CC4-5D6E-409C-BE32-E72D297353CC}">
                  <c16:uniqueId val="{0000000B-82C8-472C-986F-21D60EF40396}"/>
                </c:ext>
              </c:extLst>
            </c:dLbl>
            <c:dLbl>
              <c:idx val="7"/>
              <c:spPr/>
              <c:txPr>
                <a:bodyPr rot="-5400000" vert="horz"/>
                <a:lstStyle/>
                <a:p>
                  <a:pPr>
                    <a:defRPr lang="en-US" sz="1400" b="0"/>
                  </a:pPr>
                  <a:endParaRPr lang="en-US"/>
                </a:p>
              </c:txPr>
              <c:showLegendKey val="0"/>
              <c:showVal val="1"/>
              <c:showCatName val="0"/>
              <c:showSerName val="0"/>
              <c:showPercent val="0"/>
              <c:showBubbleSize val="0"/>
              <c:extLst>
                <c:ext xmlns:c16="http://schemas.microsoft.com/office/drawing/2014/chart" uri="{C3380CC4-5D6E-409C-BE32-E72D297353CC}">
                  <c16:uniqueId val="{0000000C-82C8-472C-986F-21D60EF40396}"/>
                </c:ext>
              </c:extLst>
            </c:dLbl>
            <c:dLbl>
              <c:idx val="8"/>
              <c:layout>
                <c:manualLayout>
                  <c:x val="5.5631127253967958E-3"/>
                  <c:y val="-1.3770990595064021E-2"/>
                </c:manualLayout>
              </c:layout>
              <c:spPr/>
              <c:txPr>
                <a:bodyPr rot="-5400000" vert="horz"/>
                <a:lstStyle/>
                <a:p>
                  <a:pPr>
                    <a:defRPr lang="en-US"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82C8-472C-986F-21D60EF40396}"/>
                </c:ext>
              </c:extLst>
            </c:dLbl>
            <c:dLbl>
              <c:idx val="10"/>
              <c:spPr/>
              <c:txPr>
                <a:bodyPr rot="-5400000" vert="horz"/>
                <a:lstStyle/>
                <a:p>
                  <a:pPr>
                    <a:defRPr lang="en-US" sz="1400" b="0"/>
                  </a:pPr>
                  <a:endParaRPr lang="en-US"/>
                </a:p>
              </c:txPr>
              <c:showLegendKey val="0"/>
              <c:showVal val="1"/>
              <c:showCatName val="0"/>
              <c:showSerName val="0"/>
              <c:showPercent val="0"/>
              <c:showBubbleSize val="0"/>
              <c:extLst>
                <c:ext xmlns:c16="http://schemas.microsoft.com/office/drawing/2014/chart" uri="{C3380CC4-5D6E-409C-BE32-E72D297353CC}">
                  <c16:uniqueId val="{0000000E-82C8-472C-986F-21D60EF40396}"/>
                </c:ext>
              </c:extLst>
            </c:dLbl>
            <c:spPr>
              <a:noFill/>
              <a:ln>
                <a:noFill/>
              </a:ln>
              <a:effectLst/>
            </c:spPr>
            <c:txPr>
              <a:bodyPr rot="-5400000" vert="horz"/>
              <a:lstStyle/>
              <a:p>
                <a:pPr>
                  <a:defRPr lang="en-US"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'IV.4.2.Pagos ARL A'!$A$5:$A$19</c:f>
              <c:strCach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Ene.2019</c:v>
                </c:pt>
              </c:strCache>
            </c:strRef>
          </c:cat>
          <c:val>
            <c:numRef>
              <c:f>'IV.4.2.Pagos ARL A'!$D$5:$D$19</c:f>
              <c:numCache>
                <c:formatCode>_(* #,##0.00_);_(* \(#,##0.00\);_(* "-"??_);_(@_)</c:formatCode>
                <c:ptCount val="15"/>
                <c:pt idx="0">
                  <c:v>45221952.840000004</c:v>
                </c:pt>
                <c:pt idx="1">
                  <c:v>53017895.640000001</c:v>
                </c:pt>
                <c:pt idx="2">
                  <c:v>70883463.600000009</c:v>
                </c:pt>
                <c:pt idx="3">
                  <c:v>68964104.809999987</c:v>
                </c:pt>
                <c:pt idx="4">
                  <c:v>73407508.640000001</c:v>
                </c:pt>
                <c:pt idx="5">
                  <c:v>83809693.36999999</c:v>
                </c:pt>
                <c:pt idx="6">
                  <c:v>94554070.570000008</c:v>
                </c:pt>
                <c:pt idx="7">
                  <c:v>104789518.08999999</c:v>
                </c:pt>
                <c:pt idx="8">
                  <c:v>115834844.37000003</c:v>
                </c:pt>
                <c:pt idx="9">
                  <c:v>131454109.10000002</c:v>
                </c:pt>
                <c:pt idx="10">
                  <c:v>147262666.77000001</c:v>
                </c:pt>
                <c:pt idx="11">
                  <c:v>168521814.59</c:v>
                </c:pt>
                <c:pt idx="12">
                  <c:v>189049670.72999999</c:v>
                </c:pt>
                <c:pt idx="13">
                  <c:v>216582431.09999999</c:v>
                </c:pt>
                <c:pt idx="14">
                  <c:v>18248343.739999998</c:v>
                </c:pt>
              </c:numCache>
            </c:numRef>
          </c:val>
          <c:extLst>
            <c:ext xmlns:c16="http://schemas.microsoft.com/office/drawing/2014/chart" uri="{C3380CC4-5D6E-409C-BE32-E72D297353CC}">
              <c16:uniqueId val="{0000000F-82C8-472C-986F-21D60EF40396}"/>
            </c:ext>
          </c:extLst>
        </c:ser>
        <c:ser>
          <c:idx val="2"/>
          <c:order val="2"/>
          <c:tx>
            <c:strRef>
              <c:f>'IV.4.2.Pagos ARL A'!$F$4</c:f>
              <c:strCache>
                <c:ptCount val="1"/>
                <c:pt idx="0">
                  <c:v>FSS (SRL)</c:v>
                </c:pt>
              </c:strCache>
            </c:strRef>
          </c:tx>
          <c:spPr>
            <a:solidFill>
              <a:schemeClr val="accent3">
                <a:lumMod val="75000"/>
              </a:schemeClr>
            </a:solidFill>
          </c:spPr>
          <c:invertIfNegative val="0"/>
          <c:dLbls>
            <c:dLbl>
              <c:idx val="6"/>
              <c:layout>
                <c:manualLayout>
                  <c:x val="3.4796093421257152E-3"/>
                  <c:y val="-8.9402746447939524E-3"/>
                </c:manualLayout>
              </c:layout>
              <c:spPr/>
              <c:txPr>
                <a:bodyPr rot="-5400000" vert="horz"/>
                <a:lstStyle/>
                <a:p>
                  <a:pPr>
                    <a:defRPr lang="en-US"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82C8-472C-986F-21D60EF40396}"/>
                </c:ext>
              </c:extLst>
            </c:dLbl>
            <c:dLbl>
              <c:idx val="7"/>
              <c:spPr/>
              <c:txPr>
                <a:bodyPr rot="-5400000" vert="horz"/>
                <a:lstStyle/>
                <a:p>
                  <a:pPr>
                    <a:defRPr lang="en-US" sz="1400" b="0">
                      <a:solidFill>
                        <a:sysClr val="windowText" lastClr="000000"/>
                      </a:solidFill>
                    </a:defRPr>
                  </a:pPr>
                  <a:endParaRPr lang="en-US"/>
                </a:p>
              </c:txPr>
              <c:showLegendKey val="0"/>
              <c:showVal val="1"/>
              <c:showCatName val="0"/>
              <c:showSerName val="0"/>
              <c:showPercent val="0"/>
              <c:showBubbleSize val="0"/>
              <c:extLst>
                <c:ext xmlns:c16="http://schemas.microsoft.com/office/drawing/2014/chart" uri="{C3380CC4-5D6E-409C-BE32-E72D297353CC}">
                  <c16:uniqueId val="{00000011-82C8-472C-986F-21D60EF40396}"/>
                </c:ext>
              </c:extLst>
            </c:dLbl>
            <c:dLbl>
              <c:idx val="8"/>
              <c:layout>
                <c:manualLayout>
                  <c:x val="7.788357815555742E-3"/>
                  <c:y val="-6.8854952975320105E-3"/>
                </c:manualLayout>
              </c:layout>
              <c:spPr/>
              <c:txPr>
                <a:bodyPr rot="-5400000" vert="horz"/>
                <a:lstStyle/>
                <a:p>
                  <a:pPr>
                    <a:defRPr lang="en-US"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82C8-472C-986F-21D60EF40396}"/>
                </c:ext>
              </c:extLst>
            </c:dLbl>
            <c:dLbl>
              <c:idx val="10"/>
              <c:layout>
                <c:manualLayout>
                  <c:x val="4.6713571506339802E-3"/>
                  <c:y val="-1.4069577198126789E-2"/>
                </c:manualLayout>
              </c:layout>
              <c:spPr/>
              <c:txPr>
                <a:bodyPr rot="-5400000" vert="horz"/>
                <a:lstStyle/>
                <a:p>
                  <a:pPr>
                    <a:defRPr lang="en-US"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manualLayout>
                      <c:w val="5.4271827376065583E-2"/>
                      <c:h val="5.1623531349399857E-2"/>
                    </c:manualLayout>
                  </c15:layout>
                </c:ext>
                <c:ext xmlns:c16="http://schemas.microsoft.com/office/drawing/2014/chart" uri="{C3380CC4-5D6E-409C-BE32-E72D297353CC}">
                  <c16:uniqueId val="{00000013-82C8-472C-986F-21D60EF40396}"/>
                </c:ext>
              </c:extLst>
            </c:dLbl>
            <c:spPr>
              <a:noFill/>
              <a:ln>
                <a:noFill/>
              </a:ln>
              <a:effectLst/>
            </c:spPr>
            <c:txPr>
              <a:bodyPr rot="-5400000" vert="horz" wrap="square" lIns="38100" tIns="19050" rIns="38100" bIns="19050" anchor="ctr">
                <a:spAutoFit/>
              </a:bodyPr>
              <a:lstStyle/>
              <a:p>
                <a:pPr>
                  <a:defRPr lang="en-US" sz="1400">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'IV.4.2.Pagos ARL A'!$A$5:$A$19</c:f>
              <c:strCach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Ene.2019</c:v>
                </c:pt>
              </c:strCache>
            </c:strRef>
          </c:cat>
          <c:val>
            <c:numRef>
              <c:f>'IV.4.2.Pagos ARL A'!$F$5:$F$19</c:f>
              <c:numCache>
                <c:formatCode>_(* #,##0.00_);_(* \(#,##0.00\);_(* "-"??_);_(@_)</c:formatCode>
                <c:ptCount val="15"/>
                <c:pt idx="0">
                  <c:v>28812917.210000001</c:v>
                </c:pt>
                <c:pt idx="1">
                  <c:v>32700711.139999997</c:v>
                </c:pt>
                <c:pt idx="2">
                  <c:v>22880747.219999999</c:v>
                </c:pt>
                <c:pt idx="3">
                  <c:v>16186878.83</c:v>
                </c:pt>
                <c:pt idx="4">
                  <c:v>11097268.350000001</c:v>
                </c:pt>
                <c:pt idx="5">
                  <c:v>10909175.590000002</c:v>
                </c:pt>
                <c:pt idx="6">
                  <c:v>17436831.43</c:v>
                </c:pt>
                <c:pt idx="7">
                  <c:v>16509152.34</c:v>
                </c:pt>
                <c:pt idx="8">
                  <c:v>19107235.449999999</c:v>
                </c:pt>
                <c:pt idx="9">
                  <c:v>21081739.099999998</c:v>
                </c:pt>
                <c:pt idx="10">
                  <c:v>18117196.77</c:v>
                </c:pt>
                <c:pt idx="11">
                  <c:v>17049514.629999999</c:v>
                </c:pt>
                <c:pt idx="12">
                  <c:v>18941966.82</c:v>
                </c:pt>
                <c:pt idx="13">
                  <c:v>20296486.460000001</c:v>
                </c:pt>
                <c:pt idx="14">
                  <c:v>1911585.74</c:v>
                </c:pt>
              </c:numCache>
            </c:numRef>
          </c:val>
          <c:extLst>
            <c:ext xmlns:c16="http://schemas.microsoft.com/office/drawing/2014/chart" uri="{C3380CC4-5D6E-409C-BE32-E72D297353CC}">
              <c16:uniqueId val="{00000014-82C8-472C-986F-21D60EF40396}"/>
            </c:ext>
          </c:extLst>
        </c:ser>
        <c:dLbls>
          <c:showLegendKey val="0"/>
          <c:showVal val="0"/>
          <c:showCatName val="0"/>
          <c:showSerName val="0"/>
          <c:showPercent val="0"/>
          <c:showBubbleSize val="0"/>
        </c:dLbls>
        <c:gapWidth val="75"/>
        <c:shape val="cylinder"/>
        <c:axId val="433153680"/>
        <c:axId val="433154072"/>
        <c:axId val="0"/>
      </c:bar3DChart>
      <c:catAx>
        <c:axId val="433153680"/>
        <c:scaling>
          <c:orientation val="minMax"/>
        </c:scaling>
        <c:delete val="0"/>
        <c:axPos val="b"/>
        <c:numFmt formatCode="General" sourceLinked="1"/>
        <c:majorTickMark val="none"/>
        <c:minorTickMark val="none"/>
        <c:tickLblPos val="nextTo"/>
        <c:txPr>
          <a:bodyPr/>
          <a:lstStyle/>
          <a:p>
            <a:pPr>
              <a:defRPr lang="en-US" sz="1200"/>
            </a:pPr>
            <a:endParaRPr lang="en-US"/>
          </a:p>
        </c:txPr>
        <c:crossAx val="433154072"/>
        <c:crosses val="autoZero"/>
        <c:auto val="1"/>
        <c:lblAlgn val="ctr"/>
        <c:lblOffset val="100"/>
        <c:noMultiLvlLbl val="0"/>
      </c:catAx>
      <c:valAx>
        <c:axId val="433154072"/>
        <c:scaling>
          <c:orientation val="minMax"/>
        </c:scaling>
        <c:delete val="0"/>
        <c:axPos val="l"/>
        <c:numFmt formatCode="_(* #,##0.00_);_(* \(#,##0.00\);_(* &quot;-&quot;??_);_(@_)" sourceLinked="1"/>
        <c:majorTickMark val="none"/>
        <c:minorTickMark val="none"/>
        <c:tickLblPos val="nextTo"/>
        <c:spPr>
          <a:ln w="9525">
            <a:noFill/>
          </a:ln>
        </c:spPr>
        <c:txPr>
          <a:bodyPr/>
          <a:lstStyle/>
          <a:p>
            <a:pPr>
              <a:defRPr lang="en-US" sz="1000"/>
            </a:pPr>
            <a:endParaRPr lang="en-US"/>
          </a:p>
        </c:txPr>
        <c:crossAx val="433153680"/>
        <c:crosses val="autoZero"/>
        <c:crossBetween val="between"/>
        <c:dispUnits>
          <c:builtInUnit val="millions"/>
          <c:dispUnitsLbl>
            <c:layout>
              <c:manualLayout>
                <c:xMode val="edge"/>
                <c:yMode val="edge"/>
                <c:x val="1.0287685677656658E-2"/>
                <c:y val="0.47768908062645649"/>
              </c:manualLayout>
            </c:layout>
            <c:txPr>
              <a:bodyPr/>
              <a:lstStyle/>
              <a:p>
                <a:pPr>
                  <a:defRPr lang="en-US" sz="1400" b="0"/>
                </a:pPr>
                <a:endParaRPr lang="en-US"/>
              </a:p>
            </c:txPr>
          </c:dispUnitsLbl>
        </c:dispUnits>
      </c:valAx>
      <c:spPr>
        <a:noFill/>
        <a:ln w="25400">
          <a:noFill/>
        </a:ln>
      </c:spPr>
    </c:plotArea>
    <c:legend>
      <c:legendPos val="b"/>
      <c:layout>
        <c:manualLayout>
          <c:xMode val="edge"/>
          <c:yMode val="edge"/>
          <c:x val="0.23498391500007809"/>
          <c:y val="0.14272772334211334"/>
          <c:w val="0.46757489620023718"/>
          <c:h val="3.6115483076726858E-2"/>
        </c:manualLayout>
      </c:layout>
      <c:overlay val="0"/>
      <c:txPr>
        <a:bodyPr/>
        <a:lstStyle/>
        <a:p>
          <a:pPr>
            <a:defRPr lang="en-US" sz="1400"/>
          </a:pPr>
          <a:endParaRPr lang="en-US"/>
        </a:p>
      </c:txPr>
    </c:legend>
    <c:plotVisOnly val="1"/>
    <c:dispBlanksAs val="gap"/>
    <c:showDLblsOverMax val="0"/>
  </c:chart>
  <c:spPr>
    <a:ln>
      <a:noFill/>
    </a:ln>
  </c:spPr>
  <c:printSettings>
    <c:headerFooter/>
    <c:pageMargins b="0.74803149606303365" l="0.70866141732286425" r="0.70866141732286425" t="0.74803149606303365" header="0.31496062992128193" footer="0.31496062992128193"/>
    <c:pageSetup orientation="landscape"/>
  </c:printSettings>
  <c:userShapes r:id="rId1"/>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s-ES"/>
              <a:t>Dispersión</a:t>
            </a:r>
            <a:r>
              <a:rPr lang="es-ES" baseline="0"/>
              <a:t> Mensual por Cuentas al Seguro de Riesgos Laborales</a:t>
            </a:r>
          </a:p>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s-ES" sz="1600" b="1" i="0" baseline="0">
                <a:effectLst/>
              </a:rPr>
              <a:t>(Millones RD$)</a:t>
            </a:r>
            <a:endParaRPr lang="es-ES"/>
          </a:p>
        </c:rich>
      </c:tx>
      <c:layout>
        <c:manualLayout>
          <c:xMode val="edge"/>
          <c:yMode val="edge"/>
          <c:x val="0.23766190398855935"/>
          <c:y val="2.2690003700960071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6.5218044488596305E-2"/>
          <c:y val="0.29504407816051897"/>
          <c:w val="0.92145291350499614"/>
          <c:h val="0.56157296141314494"/>
        </c:manualLayout>
      </c:layout>
      <c:bar3DChart>
        <c:barDir val="col"/>
        <c:grouping val="clustered"/>
        <c:varyColors val="0"/>
        <c:ser>
          <c:idx val="0"/>
          <c:order val="0"/>
          <c:tx>
            <c:strRef>
              <c:f>'IV.4.3.Pagos_ARL M'!$B$4</c:f>
              <c:strCache>
                <c:ptCount val="1"/>
                <c:pt idx="0">
                  <c:v> ARL Salud Segura</c:v>
                </c:pt>
              </c:strCache>
            </c:strRef>
          </c:tx>
          <c:spPr>
            <a:solidFill>
              <a:schemeClr val="accent3">
                <a:lumMod val="75000"/>
              </a:schemeClr>
            </a:solidFill>
          </c:spPr>
          <c:invertIfNegative val="0"/>
          <c:dLbls>
            <c:dLbl>
              <c:idx val="0"/>
              <c:layout>
                <c:manualLayout>
                  <c:x val="3.6873512442522649E-3"/>
                  <c:y val="5.210541024374885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025-49B6-A2B3-F34EA60A63B9}"/>
                </c:ext>
              </c:extLst>
            </c:dLbl>
            <c:dLbl>
              <c:idx val="1"/>
              <c:layout>
                <c:manualLayout>
                  <c:x val="2.4509651210606986E-3"/>
                  <c:y val="7.921936773081146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025-49B6-A2B3-F34EA60A63B9}"/>
                </c:ext>
              </c:extLst>
            </c:dLbl>
            <c:dLbl>
              <c:idx val="2"/>
              <c:layout>
                <c:manualLayout>
                  <c:x val="3.6764476815910477E-3"/>
                  <c:y val="-4.1867446250168811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025-49B6-A2B3-F34EA60A63B9}"/>
                </c:ext>
              </c:extLst>
            </c:dLbl>
            <c:dLbl>
              <c:idx val="3"/>
              <c:layout>
                <c:manualLayout>
                  <c:x val="3.6764476815910477E-3"/>
                  <c:y val="2.017836114750977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025-49B6-A2B3-F34EA60A63B9}"/>
                </c:ext>
              </c:extLst>
            </c:dLbl>
            <c:dLbl>
              <c:idx val="4"/>
              <c:layout>
                <c:manualLayout>
                  <c:x val="2.4509651210607437E-3"/>
                  <c:y val="-4.1867446250163964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025-49B6-A2B3-F34EA60A63B9}"/>
                </c:ext>
              </c:extLst>
            </c:dLbl>
            <c:dLbl>
              <c:idx val="5"/>
              <c:layout>
                <c:manualLayout>
                  <c:x val="2.4618686837219153E-3"/>
                  <c:y val="-3.5000519181299303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025-49B6-A2B3-F34EA60A63B9}"/>
                </c:ext>
              </c:extLst>
            </c:dLbl>
            <c:dLbl>
              <c:idx val="6"/>
              <c:layout>
                <c:manualLayout>
                  <c:x val="3.6764476815910477E-3"/>
                  <c:y val="2.15538274482727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2025-49B6-A2B3-F34EA60A63B9}"/>
                </c:ext>
              </c:extLst>
            </c:dLbl>
            <c:dLbl>
              <c:idx val="7"/>
              <c:layout>
                <c:manualLayout>
                  <c:x val="4.9128338047826139E-3"/>
                  <c:y val="2.430267916280922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2025-49B6-A2B3-F34EA60A63B9}"/>
                </c:ext>
              </c:extLst>
            </c:dLbl>
            <c:dLbl>
              <c:idx val="8"/>
              <c:layout>
                <c:manualLayout>
                  <c:x val="3.6763503283530918E-3"/>
                  <c:y val="-2.717638409677907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2025-49B6-A2B3-F34EA60A63B9}"/>
                </c:ext>
              </c:extLst>
            </c:dLbl>
            <c:dLbl>
              <c:idx val="9"/>
              <c:layout>
                <c:manualLayout>
                  <c:x val="2.4509651210606986E-3"/>
                  <c:y val="-6.2426609716709258E-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2025-49B6-A2B3-F34EA60A63B9}"/>
                </c:ext>
              </c:extLst>
            </c:dLbl>
            <c:dLbl>
              <c:idx val="10"/>
              <c:layout>
                <c:manualLayout>
                  <c:x val="3.6873512442523555E-3"/>
                  <c:y val="7.234619800097510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2025-49B6-A2B3-F34EA60A63B9}"/>
                </c:ext>
              </c:extLst>
            </c:dLbl>
            <c:dLbl>
              <c:idx val="11"/>
              <c:layout>
                <c:manualLayout>
                  <c:x val="3.6764476815910477E-3"/>
                  <c:y val="-2.511630597611991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2025-49B6-A2B3-F34EA60A63B9}"/>
                </c:ext>
              </c:extLst>
            </c:dLbl>
            <c:dLbl>
              <c:idx val="12"/>
              <c:layout>
                <c:manualLayout>
                  <c:x val="3.6764476815910477E-3"/>
                  <c:y val="-2.099198796081998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2025-49B6-A2B3-F34EA60A63B9}"/>
                </c:ext>
              </c:extLst>
            </c:dLbl>
            <c:dLbl>
              <c:idx val="13"/>
              <c:layout>
                <c:manualLayout>
                  <c:x val="2.4686834103851761E-3"/>
                  <c:y val="-2.4833305345403553E-3"/>
                </c:manualLayout>
              </c:layout>
              <c:spPr/>
              <c:txPr>
                <a:bodyPr rot="-5400000" vert="horz"/>
                <a:lstStyle/>
                <a:p>
                  <a:pPr>
                    <a:defRPr lang="en-US" sz="1200" b="1"/>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2025-49B6-A2B3-F34EA60A63B9}"/>
                </c:ext>
              </c:extLst>
            </c:dLbl>
            <c:spPr>
              <a:noFill/>
              <a:ln>
                <a:noFill/>
              </a:ln>
              <a:effectLst/>
            </c:spPr>
            <c:txPr>
              <a:bodyPr rot="-5400000" vert="horz"/>
              <a:lstStyle/>
              <a:p>
                <a:pPr>
                  <a:defRPr lang="en-US" sz="1200" b="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'IV.4.3.Pagos_ARL M'!$A$5:$A$17</c:f>
              <c:strCache>
                <c:ptCount val="13"/>
                <c:pt idx="0">
                  <c:v>Ene.18</c:v>
                </c:pt>
                <c:pt idx="1">
                  <c:v>Feb.18</c:v>
                </c:pt>
                <c:pt idx="2">
                  <c:v>Mar.18</c:v>
                </c:pt>
                <c:pt idx="3">
                  <c:v>Abr.18</c:v>
                </c:pt>
                <c:pt idx="4">
                  <c:v>May.18</c:v>
                </c:pt>
                <c:pt idx="5">
                  <c:v>Jun.18</c:v>
                </c:pt>
                <c:pt idx="6">
                  <c:v>Jul.18</c:v>
                </c:pt>
                <c:pt idx="7">
                  <c:v>Ago.18</c:v>
                </c:pt>
                <c:pt idx="8">
                  <c:v>Sep.18</c:v>
                </c:pt>
                <c:pt idx="9">
                  <c:v>Oct.18</c:v>
                </c:pt>
                <c:pt idx="10">
                  <c:v>Nov.18</c:v>
                </c:pt>
                <c:pt idx="11">
                  <c:v>Dic.18</c:v>
                </c:pt>
                <c:pt idx="12">
                  <c:v>Ene.19</c:v>
                </c:pt>
              </c:strCache>
            </c:strRef>
          </c:cat>
          <c:val>
            <c:numRef>
              <c:f>'IV.4.3.Pagos_ARL M'!$B$5:$B$17</c:f>
              <c:numCache>
                <c:formatCode>_(* #,##0.00_);_(* \(#,##0.00\);_(* "-"??_);_(@_)</c:formatCode>
                <c:ptCount val="13"/>
                <c:pt idx="0">
                  <c:v>392695428.27999997</c:v>
                </c:pt>
                <c:pt idx="1">
                  <c:v>397745989.95999998</c:v>
                </c:pt>
                <c:pt idx="2">
                  <c:v>407425147.25</c:v>
                </c:pt>
                <c:pt idx="3">
                  <c:v>406597627.77999997</c:v>
                </c:pt>
                <c:pt idx="4">
                  <c:v>409806978.75999999</c:v>
                </c:pt>
                <c:pt idx="5">
                  <c:v>418819969.52999997</c:v>
                </c:pt>
                <c:pt idx="6">
                  <c:v>407977214.04000002</c:v>
                </c:pt>
                <c:pt idx="7">
                  <c:v>423306817.12</c:v>
                </c:pt>
                <c:pt idx="8">
                  <c:v>421915557.73000002</c:v>
                </c:pt>
                <c:pt idx="9">
                  <c:v>416475107.92000002</c:v>
                </c:pt>
                <c:pt idx="10">
                  <c:v>438967930.44</c:v>
                </c:pt>
                <c:pt idx="11">
                  <c:v>418574281.31</c:v>
                </c:pt>
                <c:pt idx="12">
                  <c:v>437595798.44</c:v>
                </c:pt>
              </c:numCache>
            </c:numRef>
          </c:val>
          <c:extLst>
            <c:ext xmlns:c16="http://schemas.microsoft.com/office/drawing/2014/chart" uri="{C3380CC4-5D6E-409C-BE32-E72D297353CC}">
              <c16:uniqueId val="{0000000E-2025-49B6-A2B3-F34EA60A63B9}"/>
            </c:ext>
          </c:extLst>
        </c:ser>
        <c:ser>
          <c:idx val="1"/>
          <c:order val="1"/>
          <c:tx>
            <c:strRef>
              <c:f>'IV.4.3.Pagos_ARL M'!$D$4</c:f>
              <c:strCache>
                <c:ptCount val="1"/>
                <c:pt idx="0">
                  <c:v>     SISALRIL</c:v>
                </c:pt>
              </c:strCache>
            </c:strRef>
          </c:tx>
          <c:spPr>
            <a:solidFill>
              <a:srgbClr val="0070C0"/>
            </a:solidFill>
          </c:spPr>
          <c:invertIfNegative val="0"/>
          <c:dLbls>
            <c:dLbl>
              <c:idx val="4"/>
              <c:layout>
                <c:manualLayout>
                  <c:x val="-4.5333634152347233E-17"/>
                  <c:y val="5.285452956035227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2025-49B6-A2B3-F34EA60A63B9}"/>
                </c:ext>
              </c:extLst>
            </c:dLbl>
            <c:dLbl>
              <c:idx val="12"/>
              <c:layout>
                <c:manualLayout>
                  <c:x val="3.7091583695745174E-3"/>
                  <c:y val="0"/>
                </c:manualLayout>
              </c:layout>
              <c:spPr/>
              <c:txPr>
                <a:bodyPr rot="-5400000" vert="horz"/>
                <a:lstStyle/>
                <a:p>
                  <a:pPr>
                    <a:defRPr lang="en-US" sz="12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2025-49B6-A2B3-F34EA60A63B9}"/>
                </c:ext>
              </c:extLst>
            </c:dLbl>
            <c:dLbl>
              <c:idx val="13"/>
              <c:spPr/>
              <c:txPr>
                <a:bodyPr rot="-5400000" vert="horz"/>
                <a:lstStyle/>
                <a:p>
                  <a:pPr>
                    <a:defRPr lang="en-US" sz="1200" b="1"/>
                  </a:pPr>
                  <a:endParaRPr lang="en-US"/>
                </a:p>
              </c:txPr>
              <c:showLegendKey val="0"/>
              <c:showVal val="1"/>
              <c:showCatName val="0"/>
              <c:showSerName val="0"/>
              <c:showPercent val="0"/>
              <c:showBubbleSize val="0"/>
              <c:extLst>
                <c:ext xmlns:c16="http://schemas.microsoft.com/office/drawing/2014/chart" uri="{C3380CC4-5D6E-409C-BE32-E72D297353CC}">
                  <c16:uniqueId val="{00000011-2025-49B6-A2B3-F34EA60A63B9}"/>
                </c:ext>
              </c:extLst>
            </c:dLbl>
            <c:spPr>
              <a:noFill/>
              <a:ln>
                <a:noFill/>
              </a:ln>
              <a:effectLst/>
            </c:spPr>
            <c:txPr>
              <a:bodyPr rot="-5400000" vert="horz"/>
              <a:lstStyle/>
              <a:p>
                <a:pPr>
                  <a:defRPr lang="en-US"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'IV.4.3.Pagos_ARL M'!$A$5:$A$17</c:f>
              <c:strCache>
                <c:ptCount val="13"/>
                <c:pt idx="0">
                  <c:v>Ene.18</c:v>
                </c:pt>
                <c:pt idx="1">
                  <c:v>Feb.18</c:v>
                </c:pt>
                <c:pt idx="2">
                  <c:v>Mar.18</c:v>
                </c:pt>
                <c:pt idx="3">
                  <c:v>Abr.18</c:v>
                </c:pt>
                <c:pt idx="4">
                  <c:v>May.18</c:v>
                </c:pt>
                <c:pt idx="5">
                  <c:v>Jun.18</c:v>
                </c:pt>
                <c:pt idx="6">
                  <c:v>Jul.18</c:v>
                </c:pt>
                <c:pt idx="7">
                  <c:v>Ago.18</c:v>
                </c:pt>
                <c:pt idx="8">
                  <c:v>Sep.18</c:v>
                </c:pt>
                <c:pt idx="9">
                  <c:v>Oct.18</c:v>
                </c:pt>
                <c:pt idx="10">
                  <c:v>Nov.18</c:v>
                </c:pt>
                <c:pt idx="11">
                  <c:v>Dic.18</c:v>
                </c:pt>
                <c:pt idx="12">
                  <c:v>Ene.19</c:v>
                </c:pt>
              </c:strCache>
            </c:strRef>
          </c:cat>
          <c:val>
            <c:numRef>
              <c:f>'IV.4.3.Pagos_ARL M'!$D$5:$D$17</c:f>
              <c:numCache>
                <c:formatCode>_(* #,##0.00_);_(* \(#,##0.00\);_(* "-"??_);_(@_)</c:formatCode>
                <c:ptCount val="13"/>
                <c:pt idx="0">
                  <c:v>17115665.43</c:v>
                </c:pt>
                <c:pt idx="1">
                  <c:v>17191060.260000002</c:v>
                </c:pt>
                <c:pt idx="2">
                  <c:v>17853708.239999998</c:v>
                </c:pt>
                <c:pt idx="3">
                  <c:v>17635208.989999998</c:v>
                </c:pt>
                <c:pt idx="4">
                  <c:v>18032202.600000001</c:v>
                </c:pt>
                <c:pt idx="5">
                  <c:v>17974443.050000001</c:v>
                </c:pt>
                <c:pt idx="6">
                  <c:v>18328949.829999998</c:v>
                </c:pt>
                <c:pt idx="7">
                  <c:v>18187251.32</c:v>
                </c:pt>
                <c:pt idx="8">
                  <c:v>18051746.550000001</c:v>
                </c:pt>
                <c:pt idx="9">
                  <c:v>18543233.129999999</c:v>
                </c:pt>
                <c:pt idx="10">
                  <c:v>18351385.899999999</c:v>
                </c:pt>
                <c:pt idx="11">
                  <c:v>19317575.800000001</c:v>
                </c:pt>
                <c:pt idx="12">
                  <c:v>18248343.739999998</c:v>
                </c:pt>
              </c:numCache>
            </c:numRef>
          </c:val>
          <c:extLst>
            <c:ext xmlns:c16="http://schemas.microsoft.com/office/drawing/2014/chart" uri="{C3380CC4-5D6E-409C-BE32-E72D297353CC}">
              <c16:uniqueId val="{00000012-2025-49B6-A2B3-F34EA60A63B9}"/>
            </c:ext>
          </c:extLst>
        </c:ser>
        <c:ser>
          <c:idx val="2"/>
          <c:order val="2"/>
          <c:tx>
            <c:strRef>
              <c:f>'IV.4.3.Pagos_ARL M'!$F$4</c:f>
              <c:strCache>
                <c:ptCount val="1"/>
                <c:pt idx="0">
                  <c:v>FSS (SRL)</c:v>
                </c:pt>
              </c:strCache>
            </c:strRef>
          </c:tx>
          <c:spPr>
            <a:solidFill>
              <a:schemeClr val="accent6">
                <a:lumMod val="75000"/>
              </a:schemeClr>
            </a:solidFill>
          </c:spPr>
          <c:invertIfNegative val="0"/>
          <c:dLbls>
            <c:dLbl>
              <c:idx val="3"/>
              <c:layout>
                <c:manualLayout>
                  <c:x val="3.8513383400731755E-3"/>
                  <c:y val="-3.429211753825807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2025-49B6-A2B3-F34EA60A63B9}"/>
                </c:ext>
              </c:extLst>
            </c:dLbl>
            <c:dLbl>
              <c:idx val="12"/>
              <c:layout>
                <c:manualLayout>
                  <c:x val="6.4134864611300824E-3"/>
                  <c:y val="-1.2121212121212118E-2"/>
                </c:manualLayout>
              </c:layout>
              <c:spPr/>
              <c:txPr>
                <a:bodyPr rot="-5400000" vert="horz"/>
                <a:lstStyle/>
                <a:p>
                  <a:pPr>
                    <a:defRPr lang="en-US" sz="12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2025-49B6-A2B3-F34EA60A63B9}"/>
                </c:ext>
              </c:extLst>
            </c:dLbl>
            <c:dLbl>
              <c:idx val="13"/>
              <c:spPr/>
              <c:txPr>
                <a:bodyPr rot="-5400000" vert="horz"/>
                <a:lstStyle/>
                <a:p>
                  <a:pPr>
                    <a:defRPr lang="en-US" sz="1200" b="1"/>
                  </a:pPr>
                  <a:endParaRPr lang="en-US"/>
                </a:p>
              </c:txPr>
              <c:showLegendKey val="0"/>
              <c:showVal val="1"/>
              <c:showCatName val="0"/>
              <c:showSerName val="0"/>
              <c:showPercent val="0"/>
              <c:showBubbleSize val="0"/>
              <c:extLst>
                <c:ext xmlns:c16="http://schemas.microsoft.com/office/drawing/2014/chart" uri="{C3380CC4-5D6E-409C-BE32-E72D297353CC}">
                  <c16:uniqueId val="{00000015-2025-49B6-A2B3-F34EA60A63B9}"/>
                </c:ext>
              </c:extLst>
            </c:dLbl>
            <c:spPr>
              <a:noFill/>
              <a:ln>
                <a:noFill/>
              </a:ln>
              <a:effectLst/>
            </c:spPr>
            <c:txPr>
              <a:bodyPr rot="-5400000" vert="horz"/>
              <a:lstStyle/>
              <a:p>
                <a:pPr>
                  <a:defRPr lang="en-US"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'IV.4.3.Pagos_ARL M'!$A$5:$A$17</c:f>
              <c:strCache>
                <c:ptCount val="13"/>
                <c:pt idx="0">
                  <c:v>Ene.18</c:v>
                </c:pt>
                <c:pt idx="1">
                  <c:v>Feb.18</c:v>
                </c:pt>
                <c:pt idx="2">
                  <c:v>Mar.18</c:v>
                </c:pt>
                <c:pt idx="3">
                  <c:v>Abr.18</c:v>
                </c:pt>
                <c:pt idx="4">
                  <c:v>May.18</c:v>
                </c:pt>
                <c:pt idx="5">
                  <c:v>Jun.18</c:v>
                </c:pt>
                <c:pt idx="6">
                  <c:v>Jul.18</c:v>
                </c:pt>
                <c:pt idx="7">
                  <c:v>Ago.18</c:v>
                </c:pt>
                <c:pt idx="8">
                  <c:v>Sep.18</c:v>
                </c:pt>
                <c:pt idx="9">
                  <c:v>Oct.18</c:v>
                </c:pt>
                <c:pt idx="10">
                  <c:v>Nov.18</c:v>
                </c:pt>
                <c:pt idx="11">
                  <c:v>Dic.18</c:v>
                </c:pt>
                <c:pt idx="12">
                  <c:v>Ene.19</c:v>
                </c:pt>
              </c:strCache>
            </c:strRef>
          </c:cat>
          <c:val>
            <c:numRef>
              <c:f>'IV.4.3.Pagos_ARL M'!$F$5:$F$17</c:f>
              <c:numCache>
                <c:formatCode>_(* #,##0.00_);_(* \(#,##0.00\);_(* "-"??_);_(@_)</c:formatCode>
                <c:ptCount val="13"/>
                <c:pt idx="0">
                  <c:v>1041594.41</c:v>
                </c:pt>
                <c:pt idx="1">
                  <c:v>1662940.52</c:v>
                </c:pt>
                <c:pt idx="2">
                  <c:v>2259271.4700000002</c:v>
                </c:pt>
                <c:pt idx="3">
                  <c:v>1988548.55</c:v>
                </c:pt>
                <c:pt idx="4">
                  <c:v>1823602.84</c:v>
                </c:pt>
                <c:pt idx="5">
                  <c:v>1845107.4</c:v>
                </c:pt>
                <c:pt idx="6">
                  <c:v>893683.97</c:v>
                </c:pt>
                <c:pt idx="7">
                  <c:v>1988609.24</c:v>
                </c:pt>
                <c:pt idx="8">
                  <c:v>1425360.21</c:v>
                </c:pt>
                <c:pt idx="9">
                  <c:v>1440441.35</c:v>
                </c:pt>
                <c:pt idx="10">
                  <c:v>2741215.47</c:v>
                </c:pt>
                <c:pt idx="11">
                  <c:v>1186111.03</c:v>
                </c:pt>
                <c:pt idx="12">
                  <c:v>1911585.74</c:v>
                </c:pt>
              </c:numCache>
            </c:numRef>
          </c:val>
          <c:extLst>
            <c:ext xmlns:c16="http://schemas.microsoft.com/office/drawing/2014/chart" uri="{C3380CC4-5D6E-409C-BE32-E72D297353CC}">
              <c16:uniqueId val="{00000016-2025-49B6-A2B3-F34EA60A63B9}"/>
            </c:ext>
          </c:extLst>
        </c:ser>
        <c:dLbls>
          <c:showLegendKey val="0"/>
          <c:showVal val="0"/>
          <c:showCatName val="0"/>
          <c:showSerName val="0"/>
          <c:showPercent val="0"/>
          <c:showBubbleSize val="0"/>
        </c:dLbls>
        <c:gapWidth val="75"/>
        <c:shape val="cylinder"/>
        <c:axId val="433154856"/>
        <c:axId val="433155248"/>
        <c:axId val="0"/>
      </c:bar3DChart>
      <c:catAx>
        <c:axId val="433154856"/>
        <c:scaling>
          <c:orientation val="minMax"/>
        </c:scaling>
        <c:delete val="0"/>
        <c:axPos val="b"/>
        <c:numFmt formatCode="mmm\-yy" sourceLinked="0"/>
        <c:majorTickMark val="none"/>
        <c:minorTickMark val="none"/>
        <c:tickLblPos val="nextTo"/>
        <c:txPr>
          <a:bodyPr/>
          <a:lstStyle/>
          <a:p>
            <a:pPr>
              <a:defRPr lang="en-US" sz="1200"/>
            </a:pPr>
            <a:endParaRPr lang="en-US"/>
          </a:p>
        </c:txPr>
        <c:crossAx val="433155248"/>
        <c:crosses val="autoZero"/>
        <c:auto val="1"/>
        <c:lblAlgn val="ctr"/>
        <c:lblOffset val="100"/>
        <c:noMultiLvlLbl val="1"/>
      </c:catAx>
      <c:valAx>
        <c:axId val="433155248"/>
        <c:scaling>
          <c:orientation val="minMax"/>
        </c:scaling>
        <c:delete val="0"/>
        <c:axPos val="l"/>
        <c:numFmt formatCode="_(* #,##0.00_);_(* \(#,##0.00\);_(* &quot;-&quot;??_);_(@_)" sourceLinked="1"/>
        <c:majorTickMark val="none"/>
        <c:minorTickMark val="none"/>
        <c:tickLblPos val="nextTo"/>
        <c:spPr>
          <a:ln w="9525">
            <a:noFill/>
          </a:ln>
        </c:spPr>
        <c:txPr>
          <a:bodyPr/>
          <a:lstStyle/>
          <a:p>
            <a:pPr>
              <a:defRPr lang="en-US"/>
            </a:pPr>
            <a:endParaRPr lang="en-US"/>
          </a:p>
        </c:txPr>
        <c:crossAx val="433154856"/>
        <c:crosses val="autoZero"/>
        <c:crossBetween val="between"/>
        <c:dispUnits>
          <c:builtInUnit val="millions"/>
          <c:dispUnitsLbl>
            <c:layout>
              <c:manualLayout>
                <c:xMode val="edge"/>
                <c:yMode val="edge"/>
                <c:x val="2.9364571129620698E-3"/>
                <c:y val="0.46932349036454368"/>
              </c:manualLayout>
            </c:layout>
            <c:txPr>
              <a:bodyPr/>
              <a:lstStyle/>
              <a:p>
                <a:pPr>
                  <a:defRPr lang="en-US" sz="1050" b="1"/>
                </a:pPr>
                <a:endParaRPr lang="en-US"/>
              </a:p>
            </c:txPr>
          </c:dispUnitsLbl>
        </c:dispUnits>
      </c:valAx>
      <c:spPr>
        <a:noFill/>
        <a:ln w="25400">
          <a:noFill/>
        </a:ln>
      </c:spPr>
    </c:plotArea>
    <c:legend>
      <c:legendPos val="b"/>
      <c:layout>
        <c:manualLayout>
          <c:xMode val="edge"/>
          <c:yMode val="edge"/>
          <c:x val="0.31041230884298104"/>
          <c:y val="0.13014091401299713"/>
          <c:w val="0.37871230381916549"/>
          <c:h val="4.6545543674744935E-2"/>
        </c:manualLayout>
      </c:layout>
      <c:overlay val="0"/>
      <c:txPr>
        <a:bodyPr/>
        <a:lstStyle/>
        <a:p>
          <a:pPr>
            <a:defRPr lang="en-US" sz="1200"/>
          </a:pPr>
          <a:endParaRPr lang="en-US"/>
        </a:p>
      </c:txPr>
    </c:legend>
    <c:plotVisOnly val="1"/>
    <c:dispBlanksAs val="gap"/>
    <c:showDLblsOverMax val="0"/>
  </c:chart>
  <c:spPr>
    <a:ln>
      <a:noFill/>
    </a:ln>
  </c:spPr>
  <c:printSettings>
    <c:headerFooter/>
    <c:pageMargins b="0.75000000000000888" l="0.70000000000000062" r="0.70000000000000062" t="0.75000000000000888" header="0.30000000000000032" footer="0.30000000000000032"/>
    <c:pageSetup/>
  </c:printSettings>
  <c:userShapes r:id="rId1"/>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3200"/>
            </a:pPr>
            <a:r>
              <a:rPr lang="es-DO" sz="3200" b="1">
                <a:effectLst/>
              </a:rPr>
              <a:t>Cantidad de Cápitas</a:t>
            </a:r>
            <a:r>
              <a:rPr lang="es-DO" sz="3200" b="1" baseline="0">
                <a:effectLst/>
              </a:rPr>
              <a:t> Pagadas por </a:t>
            </a:r>
            <a:r>
              <a:rPr lang="es-DO" sz="3200" b="1">
                <a:effectLst/>
              </a:rPr>
              <a:t>Niños</a:t>
            </a:r>
            <a:r>
              <a:rPr lang="es-DO" sz="3200" b="1" baseline="0">
                <a:effectLst/>
              </a:rPr>
              <a:t> Afiliados en las </a:t>
            </a:r>
            <a:r>
              <a:rPr lang="es-DO" sz="3200" b="1">
                <a:effectLst/>
              </a:rPr>
              <a:t>Estancias</a:t>
            </a:r>
            <a:r>
              <a:rPr lang="es-DO" sz="3200" b="1" baseline="0">
                <a:effectLst/>
              </a:rPr>
              <a:t> Infantiles (EI) del RC</a:t>
            </a:r>
            <a:endParaRPr lang="es-ES" sz="3200">
              <a:effectLst/>
            </a:endParaRPr>
          </a:p>
        </c:rich>
      </c:tx>
      <c:layout>
        <c:manualLayout>
          <c:xMode val="edge"/>
          <c:yMode val="edge"/>
          <c:x val="0.16619638829053607"/>
          <c:y val="4.2934734187754522E-2"/>
        </c:manualLayout>
      </c:layout>
      <c:overlay val="0"/>
    </c:title>
    <c:autoTitleDeleted val="0"/>
    <c:plotArea>
      <c:layout>
        <c:manualLayout>
          <c:layoutTarget val="inner"/>
          <c:xMode val="edge"/>
          <c:yMode val="edge"/>
          <c:x val="4.9393839077134981E-2"/>
          <c:y val="0.17673407813121114"/>
          <c:w val="0.9246294656930315"/>
          <c:h val="0.64984226823710223"/>
        </c:manualLayout>
      </c:layout>
      <c:barChart>
        <c:barDir val="col"/>
        <c:grouping val="clustered"/>
        <c:varyColors val="0"/>
        <c:ser>
          <c:idx val="0"/>
          <c:order val="0"/>
          <c:tx>
            <c:strRef>
              <c:f>'V.1.3.Afil.EI'!$B$3</c:f>
              <c:strCache>
                <c:ptCount val="1"/>
                <c:pt idx="0">
                  <c:v>Cápita de Niños Beneficiados</c:v>
                </c:pt>
              </c:strCache>
            </c:strRef>
          </c:tx>
          <c:spPr>
            <a:solidFill>
              <a:schemeClr val="accent3">
                <a:lumMod val="75000"/>
              </a:schemeClr>
            </a:solidFill>
          </c:spPr>
          <c:invertIfNegative val="0"/>
          <c:dLbls>
            <c:spPr>
              <a:noFill/>
              <a:ln>
                <a:noFill/>
              </a:ln>
              <a:effectLst/>
            </c:spPr>
            <c:txPr>
              <a:bodyPr/>
              <a:lstStyle/>
              <a:p>
                <a:pPr>
                  <a:defRPr sz="2800" b="0">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'V.1.3.Afil.EI'!$A$4:$A$14</c:f>
              <c:strCache>
                <c:ptCount val="11"/>
                <c:pt idx="0">
                  <c:v>Dic.09</c:v>
                </c:pt>
                <c:pt idx="1">
                  <c:v>Dic.10</c:v>
                </c:pt>
                <c:pt idx="2">
                  <c:v>Dic.11</c:v>
                </c:pt>
                <c:pt idx="3">
                  <c:v>Dic.12</c:v>
                </c:pt>
                <c:pt idx="4">
                  <c:v>Dic.13</c:v>
                </c:pt>
                <c:pt idx="5">
                  <c:v>Dic.14</c:v>
                </c:pt>
                <c:pt idx="6">
                  <c:v>Dic.15</c:v>
                </c:pt>
                <c:pt idx="7">
                  <c:v>Dic.16</c:v>
                </c:pt>
                <c:pt idx="8">
                  <c:v>Dic.17</c:v>
                </c:pt>
                <c:pt idx="9">
                  <c:v>Dic.18</c:v>
                </c:pt>
                <c:pt idx="10">
                  <c:v>Ene.19</c:v>
                </c:pt>
              </c:strCache>
            </c:strRef>
          </c:cat>
          <c:val>
            <c:numRef>
              <c:f>'V.1.3.Afil.EI'!$B$4:$B$14</c:f>
              <c:numCache>
                <c:formatCode>#,##0</c:formatCode>
                <c:ptCount val="11"/>
                <c:pt idx="0">
                  <c:v>1814</c:v>
                </c:pt>
                <c:pt idx="1">
                  <c:v>4254</c:v>
                </c:pt>
                <c:pt idx="2">
                  <c:v>5208</c:v>
                </c:pt>
                <c:pt idx="3">
                  <c:v>5894</c:v>
                </c:pt>
                <c:pt idx="4">
                  <c:v>6648</c:v>
                </c:pt>
                <c:pt idx="5">
                  <c:v>7374</c:v>
                </c:pt>
                <c:pt idx="6">
                  <c:v>5946</c:v>
                </c:pt>
                <c:pt idx="7">
                  <c:v>5748</c:v>
                </c:pt>
                <c:pt idx="8">
                  <c:v>6568</c:v>
                </c:pt>
                <c:pt idx="9">
                  <c:v>7103</c:v>
                </c:pt>
                <c:pt idx="10">
                  <c:v>7046</c:v>
                </c:pt>
              </c:numCache>
            </c:numRef>
          </c:val>
          <c:extLst>
            <c:ext xmlns:c16="http://schemas.microsoft.com/office/drawing/2014/chart" uri="{C3380CC4-5D6E-409C-BE32-E72D297353CC}">
              <c16:uniqueId val="{00000000-E4A3-40F5-A265-9848EA07162F}"/>
            </c:ext>
          </c:extLst>
        </c:ser>
        <c:dLbls>
          <c:showLegendKey val="0"/>
          <c:showVal val="0"/>
          <c:showCatName val="0"/>
          <c:showSerName val="0"/>
          <c:showPercent val="0"/>
          <c:showBubbleSize val="0"/>
        </c:dLbls>
        <c:gapWidth val="51"/>
        <c:overlap val="87"/>
        <c:axId val="433155640"/>
        <c:axId val="433156816"/>
      </c:barChart>
      <c:catAx>
        <c:axId val="433155640"/>
        <c:scaling>
          <c:orientation val="minMax"/>
        </c:scaling>
        <c:delete val="0"/>
        <c:axPos val="b"/>
        <c:numFmt formatCode="General" sourceLinked="1"/>
        <c:majorTickMark val="out"/>
        <c:minorTickMark val="none"/>
        <c:tickLblPos val="nextTo"/>
        <c:txPr>
          <a:bodyPr/>
          <a:lstStyle/>
          <a:p>
            <a:pPr>
              <a:defRPr sz="2400"/>
            </a:pPr>
            <a:endParaRPr lang="en-US"/>
          </a:p>
        </c:txPr>
        <c:crossAx val="433156816"/>
        <c:crosses val="autoZero"/>
        <c:auto val="1"/>
        <c:lblAlgn val="ctr"/>
        <c:lblOffset val="100"/>
        <c:noMultiLvlLbl val="0"/>
      </c:catAx>
      <c:valAx>
        <c:axId val="433156816"/>
        <c:scaling>
          <c:orientation val="minMax"/>
        </c:scaling>
        <c:delete val="0"/>
        <c:axPos val="l"/>
        <c:numFmt formatCode="#,##0" sourceLinked="1"/>
        <c:majorTickMark val="out"/>
        <c:minorTickMark val="none"/>
        <c:tickLblPos val="nextTo"/>
        <c:crossAx val="433155640"/>
        <c:crosses val="autoZero"/>
        <c:crossBetween val="between"/>
      </c:valAx>
    </c:plotArea>
    <c:plotVisOnly val="1"/>
    <c:dispBlanksAs val="gap"/>
    <c:showDLblsOverMax val="0"/>
  </c:chart>
  <c:spPr>
    <a:ln>
      <a:noFill/>
    </a:ln>
  </c:sp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800"/>
            </a:pPr>
            <a:r>
              <a:rPr lang="es-DO" sz="1800"/>
              <a:t>Pagos a las Estancias Infantiles del RC</a:t>
            </a:r>
          </a:p>
        </c:rich>
      </c:tx>
      <c:layout>
        <c:manualLayout>
          <c:xMode val="edge"/>
          <c:yMode val="edge"/>
          <c:x val="0.3897988196532497"/>
          <c:y val="5.7423902149205265E-2"/>
        </c:manualLayout>
      </c:layout>
      <c:overlay val="1"/>
    </c:title>
    <c:autoTitleDeleted val="0"/>
    <c:view3D>
      <c:rotX val="10"/>
      <c:rotY val="20"/>
      <c:rAngAx val="1"/>
    </c:view3D>
    <c:floor>
      <c:thickness val="0"/>
    </c:floor>
    <c:sideWall>
      <c:thickness val="0"/>
    </c:sideWall>
    <c:backWall>
      <c:thickness val="0"/>
    </c:backWall>
    <c:plotArea>
      <c:layout>
        <c:manualLayout>
          <c:layoutTarget val="inner"/>
          <c:xMode val="edge"/>
          <c:yMode val="edge"/>
          <c:x val="8.5592647409979239E-2"/>
          <c:y val="0.20659113444152818"/>
          <c:w val="0.88961061205326053"/>
          <c:h val="0.6669161563137942"/>
        </c:manualLayout>
      </c:layout>
      <c:bar3DChart>
        <c:barDir val="col"/>
        <c:grouping val="clustered"/>
        <c:varyColors val="0"/>
        <c:ser>
          <c:idx val="0"/>
          <c:order val="0"/>
          <c:tx>
            <c:strRef>
              <c:f>'V.1.4.Afil.EI'!$E$3</c:f>
              <c:strCache>
                <c:ptCount val="1"/>
                <c:pt idx="0">
                  <c:v>Dispersión AEISS </c:v>
                </c:pt>
              </c:strCache>
            </c:strRef>
          </c:tx>
          <c:invertIfNegative val="0"/>
          <c:dLbls>
            <c:dLbl>
              <c:idx val="0"/>
              <c:layout>
                <c:manualLayout>
                  <c:x val="1.2066612377873969E-2"/>
                  <c:y val="-3.726627452212362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C54-4E93-B621-8CD54C3028E2}"/>
                </c:ext>
              </c:extLst>
            </c:dLbl>
            <c:dLbl>
              <c:idx val="1"/>
              <c:layout>
                <c:manualLayout>
                  <c:x val="1.0210210473585633E-2"/>
                  <c:y val="-3.50741407267045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C54-4E93-B621-8CD54C3028E2}"/>
                </c:ext>
              </c:extLst>
            </c:dLbl>
            <c:dLbl>
              <c:idx val="2"/>
              <c:layout>
                <c:manualLayout>
                  <c:x val="9.313573322974401E-3"/>
                  <c:y val="-7.209121662861015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C54-4E93-B621-8CD54C3028E2}"/>
                </c:ext>
              </c:extLst>
            </c:dLbl>
            <c:dLbl>
              <c:idx val="3"/>
              <c:layout>
                <c:manualLayout>
                  <c:x val="1.0210225052430534E-2"/>
                  <c:y val="-1.850400477536746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C54-4E93-B621-8CD54C3028E2}"/>
                </c:ext>
              </c:extLst>
            </c:dLbl>
            <c:dLbl>
              <c:idx val="4"/>
              <c:layout>
                <c:manualLayout>
                  <c:x val="8.3748673339853908E-3"/>
                  <c:y val="-1.445379376717326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C54-4E93-B621-8CD54C3028E2}"/>
                </c:ext>
              </c:extLst>
            </c:dLbl>
            <c:dLbl>
              <c:idx val="5"/>
              <c:layout>
                <c:manualLayout>
                  <c:x val="6.5289599215680831E-3"/>
                  <c:y val="-1.41196921694529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C54-4E93-B621-8CD54C3028E2}"/>
                </c:ext>
              </c:extLst>
            </c:dLbl>
            <c:dLbl>
              <c:idx val="6"/>
              <c:layout>
                <c:manualLayout>
                  <c:x val="9.2715190634415235E-3"/>
                  <c:y val="-1.894947357232782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FC54-4E93-B621-8CD54C3028E2}"/>
                </c:ext>
              </c:extLst>
            </c:dLbl>
            <c:dLbl>
              <c:idx val="7"/>
              <c:layout>
                <c:manualLayout>
                  <c:x val="1.5246620051470944E-2"/>
                  <c:y val="-2.15265178179356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FC54-4E93-B621-8CD54C3028E2}"/>
                </c:ext>
              </c:extLst>
            </c:dLbl>
            <c:dLbl>
              <c:idx val="8"/>
              <c:layout>
                <c:manualLayout>
                  <c:x val="5.6510499166120562E-3"/>
                  <c:y val="-4.805788859725867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FC54-4E93-B621-8CD54C3028E2}"/>
                </c:ext>
              </c:extLst>
            </c:dLbl>
            <c:dLbl>
              <c:idx val="9"/>
              <c:layout>
                <c:manualLayout>
                  <c:x val="1.0083413852200475E-2"/>
                  <c:y val="-9.42475940507436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CF7-47FE-A274-F28572926CDC}"/>
                </c:ext>
              </c:extLst>
            </c:dLbl>
            <c:spPr>
              <a:noFill/>
              <a:ln>
                <a:noFill/>
              </a:ln>
              <a:effectLst/>
            </c:spPr>
            <c:txPr>
              <a:bodyPr wrap="square" lIns="38100" tIns="19050" rIns="38100" bIns="19050" anchor="ctr">
                <a:spAutoFit/>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'V.1.4.Afil.EI'!$A$4:$A$14</c:f>
              <c:strCache>
                <c:ptCount val="11"/>
                <c:pt idx="0">
                  <c:v>2009</c:v>
                </c:pt>
                <c:pt idx="1">
                  <c:v>2010</c:v>
                </c:pt>
                <c:pt idx="2">
                  <c:v>2011</c:v>
                </c:pt>
                <c:pt idx="3">
                  <c:v>2012</c:v>
                </c:pt>
                <c:pt idx="4">
                  <c:v>2013</c:v>
                </c:pt>
                <c:pt idx="5">
                  <c:v>2014</c:v>
                </c:pt>
                <c:pt idx="6">
                  <c:v>2015</c:v>
                </c:pt>
                <c:pt idx="7">
                  <c:v>2016</c:v>
                </c:pt>
                <c:pt idx="8">
                  <c:v>2017</c:v>
                </c:pt>
                <c:pt idx="9">
                  <c:v>2018</c:v>
                </c:pt>
                <c:pt idx="10">
                  <c:v>Ene.19</c:v>
                </c:pt>
              </c:strCache>
            </c:strRef>
          </c:cat>
          <c:val>
            <c:numRef>
              <c:f>'V.1.4.Afil.EI'!$E$4:$E$14</c:f>
              <c:numCache>
                <c:formatCode>#,##0.0</c:formatCode>
                <c:ptCount val="11"/>
                <c:pt idx="0">
                  <c:v>16656000</c:v>
                </c:pt>
                <c:pt idx="1">
                  <c:v>68030000</c:v>
                </c:pt>
                <c:pt idx="2">
                  <c:v>168385579.84999999</c:v>
                </c:pt>
                <c:pt idx="3">
                  <c:v>182376500</c:v>
                </c:pt>
                <c:pt idx="4">
                  <c:v>215786255.86000001</c:v>
                </c:pt>
                <c:pt idx="5">
                  <c:v>262429320</c:v>
                </c:pt>
                <c:pt idx="6">
                  <c:v>302993808</c:v>
                </c:pt>
                <c:pt idx="7">
                  <c:v>310997292</c:v>
                </c:pt>
                <c:pt idx="8">
                  <c:v>318040142</c:v>
                </c:pt>
                <c:pt idx="9">
                  <c:v>324529292</c:v>
                </c:pt>
                <c:pt idx="10">
                  <c:v>26905484</c:v>
                </c:pt>
              </c:numCache>
            </c:numRef>
          </c:val>
          <c:extLst>
            <c:ext xmlns:c16="http://schemas.microsoft.com/office/drawing/2014/chart" uri="{C3380CC4-5D6E-409C-BE32-E72D297353CC}">
              <c16:uniqueId val="{00000008-FC54-4E93-B621-8CD54C3028E2}"/>
            </c:ext>
          </c:extLst>
        </c:ser>
        <c:dLbls>
          <c:showLegendKey val="0"/>
          <c:showVal val="0"/>
          <c:showCatName val="0"/>
          <c:showSerName val="0"/>
          <c:showPercent val="0"/>
          <c:showBubbleSize val="0"/>
        </c:dLbls>
        <c:gapWidth val="87"/>
        <c:shape val="cylinder"/>
        <c:axId val="433157992"/>
        <c:axId val="433158384"/>
        <c:axId val="0"/>
      </c:bar3DChart>
      <c:catAx>
        <c:axId val="433157992"/>
        <c:scaling>
          <c:orientation val="minMax"/>
        </c:scaling>
        <c:delete val="0"/>
        <c:axPos val="b"/>
        <c:numFmt formatCode="General" sourceLinked="1"/>
        <c:majorTickMark val="out"/>
        <c:minorTickMark val="none"/>
        <c:tickLblPos val="nextTo"/>
        <c:txPr>
          <a:bodyPr/>
          <a:lstStyle/>
          <a:p>
            <a:pPr>
              <a:defRPr sz="1200"/>
            </a:pPr>
            <a:endParaRPr lang="en-US"/>
          </a:p>
        </c:txPr>
        <c:crossAx val="433158384"/>
        <c:crosses val="autoZero"/>
        <c:auto val="1"/>
        <c:lblAlgn val="ctr"/>
        <c:lblOffset val="100"/>
        <c:noMultiLvlLbl val="0"/>
      </c:catAx>
      <c:valAx>
        <c:axId val="433158384"/>
        <c:scaling>
          <c:orientation val="minMax"/>
        </c:scaling>
        <c:delete val="0"/>
        <c:axPos val="l"/>
        <c:numFmt formatCode="#,##0.0" sourceLinked="1"/>
        <c:majorTickMark val="out"/>
        <c:minorTickMark val="none"/>
        <c:tickLblPos val="nextTo"/>
        <c:crossAx val="433157992"/>
        <c:crosses val="autoZero"/>
        <c:crossBetween val="between"/>
      </c:valAx>
    </c:plotArea>
    <c:plotVisOnly val="1"/>
    <c:dispBlanksAs val="gap"/>
    <c:showDLblsOverMax val="0"/>
  </c:chart>
  <c:spPr>
    <a:ln>
      <a:noFill/>
    </a:ln>
  </c:sp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a:lstStyle/>
          <a:p>
            <a:pPr>
              <a:defRPr sz="1400"/>
            </a:pPr>
            <a:r>
              <a:rPr lang="es-DO" sz="1400"/>
              <a:t>Afiliados (as) Beneficiarios por Subsidio de Maternidad, </a:t>
            </a:r>
          </a:p>
          <a:p>
            <a:pPr>
              <a:defRPr sz="1400"/>
            </a:pPr>
            <a:r>
              <a:rPr lang="es-DO" sz="1400"/>
              <a:t>Lactancia y Enfermedad Común</a:t>
            </a:r>
          </a:p>
        </c:rich>
      </c:tx>
      <c:layout>
        <c:manualLayout>
          <c:xMode val="edge"/>
          <c:yMode val="edge"/>
          <c:x val="0.29806575642963673"/>
          <c:y val="1.1324782137276414E-2"/>
        </c:manualLayout>
      </c:layout>
      <c:overlay val="1"/>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0"/>
          <c:y val="0.23038534468905672"/>
          <c:w val="0.99410151354207066"/>
          <c:h val="0.67125480743478505"/>
        </c:manualLayout>
      </c:layout>
      <c:bar3DChart>
        <c:barDir val="col"/>
        <c:grouping val="clustered"/>
        <c:varyColors val="0"/>
        <c:ser>
          <c:idx val="0"/>
          <c:order val="0"/>
          <c:tx>
            <c:strRef>
              <c:f>' V.2.3.Benef. subsid '!$A$4</c:f>
              <c:strCache>
                <c:ptCount val="1"/>
                <c:pt idx="0">
                  <c:v>Maternidad</c:v>
                </c:pt>
              </c:strCache>
            </c:strRef>
          </c:tx>
          <c:spPr>
            <a:solidFill>
              <a:srgbClr val="0070C0"/>
            </a:solidFill>
          </c:spPr>
          <c:invertIfNegative val="0"/>
          <c:dLbls>
            <c:dLbl>
              <c:idx val="0"/>
              <c:layout>
                <c:manualLayout>
                  <c:x val="1.6342095353712477E-2"/>
                  <c:y val="-2.15503776313675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AEA-48AB-AB26-403F47605FA6}"/>
                </c:ext>
              </c:extLst>
            </c:dLbl>
            <c:dLbl>
              <c:idx val="1"/>
              <c:layout>
                <c:manualLayout>
                  <c:x val="6.3492047621035467E-3"/>
                  <c:y val="-1.30590856789131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AEA-48AB-AB26-403F47605FA6}"/>
                </c:ext>
              </c:extLst>
            </c:dLbl>
            <c:dLbl>
              <c:idx val="2"/>
              <c:layout>
                <c:manualLayout>
                  <c:x val="1.221916853541059E-2"/>
                  <c:y val="-1.6107986501687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AEA-48AB-AB26-403F47605FA6}"/>
                </c:ext>
              </c:extLst>
            </c:dLbl>
            <c:dLbl>
              <c:idx val="3"/>
              <c:layout>
                <c:manualLayout>
                  <c:x val="1.33272634282598E-2"/>
                  <c:y val="-1.33868980663131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AEA-48AB-AB26-403F47605FA6}"/>
                </c:ext>
              </c:extLst>
            </c:dLbl>
            <c:spPr>
              <a:noFill/>
              <a:ln>
                <a:noFill/>
              </a:ln>
              <a:effectLst/>
            </c:spPr>
            <c:txPr>
              <a:bodyPr rot="-5400000" vert="horz"/>
              <a:lstStyle/>
              <a:p>
                <a:pPr>
                  <a:defRPr sz="1200" b="0">
                    <a:solidFill>
                      <a:schemeClr val="accent1">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 V.2.3.Benef. subsid '!$B$3:$L$3</c:f>
              <c:numCache>
                <c:formatCode>General</c:formatCode>
                <c:ptCount val="11"/>
                <c:pt idx="0">
                  <c:v>2008</c:v>
                </c:pt>
                <c:pt idx="1">
                  <c:v>2009</c:v>
                </c:pt>
                <c:pt idx="2">
                  <c:v>2010</c:v>
                </c:pt>
                <c:pt idx="3">
                  <c:v>2011</c:v>
                </c:pt>
                <c:pt idx="4">
                  <c:v>2012</c:v>
                </c:pt>
                <c:pt idx="5">
                  <c:v>2013</c:v>
                </c:pt>
                <c:pt idx="6">
                  <c:v>2014</c:v>
                </c:pt>
                <c:pt idx="7">
                  <c:v>2015</c:v>
                </c:pt>
                <c:pt idx="8">
                  <c:v>2016</c:v>
                </c:pt>
                <c:pt idx="9">
                  <c:v>2017</c:v>
                </c:pt>
                <c:pt idx="10">
                  <c:v>2018</c:v>
                </c:pt>
              </c:numCache>
            </c:numRef>
          </c:cat>
          <c:val>
            <c:numRef>
              <c:f>' V.2.3.Benef. subsid '!$B$4:$L$4</c:f>
              <c:numCache>
                <c:formatCode>_(* #,##0_);_(* \(#,##0\);_(* "-"_);_(@_)</c:formatCode>
                <c:ptCount val="11"/>
                <c:pt idx="0">
                  <c:v>2516</c:v>
                </c:pt>
                <c:pt idx="1">
                  <c:v>16945</c:v>
                </c:pt>
                <c:pt idx="2">
                  <c:v>18644</c:v>
                </c:pt>
                <c:pt idx="3">
                  <c:v>14301</c:v>
                </c:pt>
                <c:pt idx="4">
                  <c:v>15288</c:v>
                </c:pt>
                <c:pt idx="5">
                  <c:v>19143</c:v>
                </c:pt>
                <c:pt idx="6">
                  <c:v>19153</c:v>
                </c:pt>
                <c:pt idx="7">
                  <c:v>20445</c:v>
                </c:pt>
                <c:pt idx="8">
                  <c:v>21733</c:v>
                </c:pt>
                <c:pt idx="9">
                  <c:v>21939</c:v>
                </c:pt>
                <c:pt idx="10">
                  <c:v>29757</c:v>
                </c:pt>
              </c:numCache>
            </c:numRef>
          </c:val>
          <c:extLst>
            <c:ext xmlns:c16="http://schemas.microsoft.com/office/drawing/2014/chart" uri="{C3380CC4-5D6E-409C-BE32-E72D297353CC}">
              <c16:uniqueId val="{00000004-DAEA-48AB-AB26-403F47605FA6}"/>
            </c:ext>
          </c:extLst>
        </c:ser>
        <c:ser>
          <c:idx val="1"/>
          <c:order val="1"/>
          <c:tx>
            <c:strRef>
              <c:f>' V.2.3.Benef. subsid '!$A$5</c:f>
              <c:strCache>
                <c:ptCount val="1"/>
                <c:pt idx="0">
                  <c:v>Lactancia</c:v>
                </c:pt>
              </c:strCache>
            </c:strRef>
          </c:tx>
          <c:spPr>
            <a:solidFill>
              <a:srgbClr val="00B050"/>
            </a:solidFill>
          </c:spPr>
          <c:invertIfNegative val="0"/>
          <c:dLbls>
            <c:dLbl>
              <c:idx val="0"/>
              <c:layout>
                <c:manualLayout>
                  <c:x val="1.2059440107459801E-2"/>
                  <c:y val="-2.405292195618394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AEA-48AB-AB26-403F47605FA6}"/>
                </c:ext>
              </c:extLst>
            </c:dLbl>
            <c:dLbl>
              <c:idx val="1"/>
              <c:layout>
                <c:manualLayout>
                  <c:x val="9.5238071431553196E-3"/>
                  <c:y val="-1.56709028146956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AEA-48AB-AB26-403F47605FA6}"/>
                </c:ext>
              </c:extLst>
            </c:dLbl>
            <c:dLbl>
              <c:idx val="2"/>
              <c:layout>
                <c:manualLayout>
                  <c:x val="1.047215993075812E-2"/>
                  <c:y val="-2.155016337243568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DAEA-48AB-AB26-403F47605FA6}"/>
                </c:ext>
              </c:extLst>
            </c:dLbl>
            <c:dLbl>
              <c:idx val="3"/>
              <c:layout>
                <c:manualLayout>
                  <c:x val="9.5237934658595948E-3"/>
                  <c:y val="-1.6107986501687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DAEA-48AB-AB26-403F47605FA6}"/>
                </c:ext>
              </c:extLst>
            </c:dLbl>
            <c:dLbl>
              <c:idx val="4"/>
              <c:layout>
                <c:manualLayout>
                  <c:x val="5.3120844378826493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DAEA-48AB-AB26-403F47605FA6}"/>
                </c:ext>
              </c:extLst>
            </c:dLbl>
            <c:spPr>
              <a:noFill/>
              <a:ln>
                <a:noFill/>
              </a:ln>
              <a:effectLst/>
            </c:spPr>
            <c:txPr>
              <a:bodyPr rot="-5400000" vert="horz"/>
              <a:lstStyle/>
              <a:p>
                <a:pPr>
                  <a:defRPr sz="1200" b="0">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 V.2.3.Benef. subsid '!$B$3:$L$3</c:f>
              <c:numCache>
                <c:formatCode>General</c:formatCode>
                <c:ptCount val="11"/>
                <c:pt idx="0">
                  <c:v>2008</c:v>
                </c:pt>
                <c:pt idx="1">
                  <c:v>2009</c:v>
                </c:pt>
                <c:pt idx="2">
                  <c:v>2010</c:v>
                </c:pt>
                <c:pt idx="3">
                  <c:v>2011</c:v>
                </c:pt>
                <c:pt idx="4">
                  <c:v>2012</c:v>
                </c:pt>
                <c:pt idx="5">
                  <c:v>2013</c:v>
                </c:pt>
                <c:pt idx="6">
                  <c:v>2014</c:v>
                </c:pt>
                <c:pt idx="7">
                  <c:v>2015</c:v>
                </c:pt>
                <c:pt idx="8">
                  <c:v>2016</c:v>
                </c:pt>
                <c:pt idx="9">
                  <c:v>2017</c:v>
                </c:pt>
                <c:pt idx="10">
                  <c:v>2018</c:v>
                </c:pt>
              </c:numCache>
            </c:numRef>
          </c:cat>
          <c:val>
            <c:numRef>
              <c:f>' V.2.3.Benef. subsid '!$B$5:$L$5</c:f>
              <c:numCache>
                <c:formatCode>_(* #,##0_);_(* \(#,##0\);_(* "-"_);_(@_)</c:formatCode>
                <c:ptCount val="11"/>
                <c:pt idx="0">
                  <c:v>1331</c:v>
                </c:pt>
                <c:pt idx="1">
                  <c:v>12867</c:v>
                </c:pt>
                <c:pt idx="2">
                  <c:v>14073</c:v>
                </c:pt>
                <c:pt idx="3">
                  <c:v>10986</c:v>
                </c:pt>
                <c:pt idx="4">
                  <c:v>9465</c:v>
                </c:pt>
                <c:pt idx="5">
                  <c:v>15638</c:v>
                </c:pt>
                <c:pt idx="6">
                  <c:v>14934</c:v>
                </c:pt>
                <c:pt idx="7">
                  <c:v>17406</c:v>
                </c:pt>
                <c:pt idx="8">
                  <c:v>20288</c:v>
                </c:pt>
                <c:pt idx="9">
                  <c:v>15787</c:v>
                </c:pt>
                <c:pt idx="10">
                  <c:v>26341</c:v>
                </c:pt>
              </c:numCache>
            </c:numRef>
          </c:val>
          <c:extLst>
            <c:ext xmlns:c16="http://schemas.microsoft.com/office/drawing/2014/chart" uri="{C3380CC4-5D6E-409C-BE32-E72D297353CC}">
              <c16:uniqueId val="{0000000A-DAEA-48AB-AB26-403F47605FA6}"/>
            </c:ext>
          </c:extLst>
        </c:ser>
        <c:ser>
          <c:idx val="2"/>
          <c:order val="2"/>
          <c:tx>
            <c:strRef>
              <c:f>' V.2.3.Benef. subsid '!$A$6</c:f>
              <c:strCache>
                <c:ptCount val="1"/>
                <c:pt idx="0">
                  <c:v>Enfermedad Común</c:v>
                </c:pt>
              </c:strCache>
            </c:strRef>
          </c:tx>
          <c:spPr>
            <a:solidFill>
              <a:schemeClr val="accent3">
                <a:lumMod val="75000"/>
              </a:schemeClr>
            </a:solidFill>
          </c:spPr>
          <c:invertIfNegative val="0"/>
          <c:dLbls>
            <c:dLbl>
              <c:idx val="1"/>
              <c:layout>
                <c:manualLayout>
                  <c:x val="9.363952632259297E-3"/>
                  <c:y val="-1.8829074937061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DAEA-48AB-AB26-403F47605FA6}"/>
                </c:ext>
              </c:extLst>
            </c:dLbl>
            <c:dLbl>
              <c:idx val="2"/>
              <c:layout>
                <c:manualLayout>
                  <c:x val="1.221916853541059E-2"/>
                  <c:y val="-2.938561251272157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DAEA-48AB-AB26-403F47605FA6}"/>
                </c:ext>
              </c:extLst>
            </c:dLbl>
            <c:dLbl>
              <c:idx val="3"/>
              <c:layout>
                <c:manualLayout>
                  <c:x val="1.1111108333681206E-2"/>
                  <c:y val="-1.56709028146956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DAEA-48AB-AB26-403F47605FA6}"/>
                </c:ext>
              </c:extLst>
            </c:dLbl>
            <c:spPr>
              <a:noFill/>
              <a:ln>
                <a:noFill/>
              </a:ln>
              <a:effectLst/>
            </c:spPr>
            <c:txPr>
              <a:bodyPr rot="-5400000" vert="horz"/>
              <a:lstStyle/>
              <a:p>
                <a:pPr>
                  <a:defRPr sz="1200" b="0">
                    <a:solidFill>
                      <a:schemeClr val="accent5">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 V.2.3.Benef. subsid '!$B$3:$L$3</c:f>
              <c:numCache>
                <c:formatCode>General</c:formatCode>
                <c:ptCount val="11"/>
                <c:pt idx="0">
                  <c:v>2008</c:v>
                </c:pt>
                <c:pt idx="1">
                  <c:v>2009</c:v>
                </c:pt>
                <c:pt idx="2">
                  <c:v>2010</c:v>
                </c:pt>
                <c:pt idx="3">
                  <c:v>2011</c:v>
                </c:pt>
                <c:pt idx="4">
                  <c:v>2012</c:v>
                </c:pt>
                <c:pt idx="5">
                  <c:v>2013</c:v>
                </c:pt>
                <c:pt idx="6">
                  <c:v>2014</c:v>
                </c:pt>
                <c:pt idx="7">
                  <c:v>2015</c:v>
                </c:pt>
                <c:pt idx="8">
                  <c:v>2016</c:v>
                </c:pt>
                <c:pt idx="9">
                  <c:v>2017</c:v>
                </c:pt>
                <c:pt idx="10">
                  <c:v>2018</c:v>
                </c:pt>
              </c:numCache>
            </c:numRef>
          </c:cat>
          <c:val>
            <c:numRef>
              <c:f>' V.2.3.Benef. subsid '!$B$6:$L$6</c:f>
              <c:numCache>
                <c:formatCode>_(* #,##0_);_(* \(#,##0\);_(* "-"_);_(@_)</c:formatCode>
                <c:ptCount val="11"/>
                <c:pt idx="0">
                  <c:v>0</c:v>
                </c:pt>
                <c:pt idx="1">
                  <c:v>3795</c:v>
                </c:pt>
                <c:pt idx="2">
                  <c:v>24841</c:v>
                </c:pt>
                <c:pt idx="3">
                  <c:v>33003</c:v>
                </c:pt>
                <c:pt idx="4">
                  <c:v>37654</c:v>
                </c:pt>
                <c:pt idx="5">
                  <c:v>46049</c:v>
                </c:pt>
                <c:pt idx="6">
                  <c:v>59366</c:v>
                </c:pt>
                <c:pt idx="7">
                  <c:v>74609</c:v>
                </c:pt>
                <c:pt idx="8">
                  <c:v>89800</c:v>
                </c:pt>
                <c:pt idx="9">
                  <c:v>122783</c:v>
                </c:pt>
                <c:pt idx="10">
                  <c:v>119753</c:v>
                </c:pt>
              </c:numCache>
            </c:numRef>
          </c:val>
          <c:extLst>
            <c:ext xmlns:c16="http://schemas.microsoft.com/office/drawing/2014/chart" uri="{C3380CC4-5D6E-409C-BE32-E72D297353CC}">
              <c16:uniqueId val="{0000000E-DAEA-48AB-AB26-403F47605FA6}"/>
            </c:ext>
          </c:extLst>
        </c:ser>
        <c:dLbls>
          <c:showLegendKey val="0"/>
          <c:showVal val="0"/>
          <c:showCatName val="0"/>
          <c:showSerName val="0"/>
          <c:showPercent val="0"/>
          <c:showBubbleSize val="0"/>
        </c:dLbls>
        <c:gapWidth val="67"/>
        <c:shape val="cylinder"/>
        <c:axId val="433158776"/>
        <c:axId val="433159560"/>
        <c:axId val="0"/>
      </c:bar3DChart>
      <c:catAx>
        <c:axId val="433158776"/>
        <c:scaling>
          <c:orientation val="minMax"/>
        </c:scaling>
        <c:delete val="0"/>
        <c:axPos val="b"/>
        <c:numFmt formatCode="General" sourceLinked="1"/>
        <c:majorTickMark val="none"/>
        <c:minorTickMark val="none"/>
        <c:tickLblPos val="nextTo"/>
        <c:txPr>
          <a:bodyPr/>
          <a:lstStyle/>
          <a:p>
            <a:pPr>
              <a:defRPr sz="1200"/>
            </a:pPr>
            <a:endParaRPr lang="en-US"/>
          </a:p>
        </c:txPr>
        <c:crossAx val="433159560"/>
        <c:crosses val="autoZero"/>
        <c:auto val="1"/>
        <c:lblAlgn val="ctr"/>
        <c:lblOffset val="100"/>
        <c:noMultiLvlLbl val="0"/>
      </c:catAx>
      <c:valAx>
        <c:axId val="433159560"/>
        <c:scaling>
          <c:orientation val="minMax"/>
        </c:scaling>
        <c:delete val="1"/>
        <c:axPos val="l"/>
        <c:numFmt formatCode="_(* #,##0_);_(* \(#,##0\);_(* &quot;-&quot;_);_(@_)" sourceLinked="1"/>
        <c:majorTickMark val="out"/>
        <c:minorTickMark val="none"/>
        <c:tickLblPos val="nextTo"/>
        <c:crossAx val="433158776"/>
        <c:crosses val="autoZero"/>
        <c:crossBetween val="between"/>
      </c:valAx>
      <c:spPr>
        <a:noFill/>
        <a:ln w="25400">
          <a:noFill/>
        </a:ln>
      </c:spPr>
    </c:plotArea>
    <c:legend>
      <c:legendPos val="t"/>
      <c:layout>
        <c:manualLayout>
          <c:xMode val="edge"/>
          <c:yMode val="edge"/>
          <c:x val="0.25782453754575974"/>
          <c:y val="0.12378350230551133"/>
          <c:w val="0.43759947285025913"/>
          <c:h val="4.1716177134622744E-2"/>
        </c:manualLayout>
      </c:layout>
      <c:overlay val="0"/>
      <c:txPr>
        <a:bodyPr/>
        <a:lstStyle/>
        <a:p>
          <a:pPr>
            <a:defRPr sz="1200"/>
          </a:pPr>
          <a:endParaRPr lang="en-US"/>
        </a:p>
      </c:txPr>
    </c:legend>
    <c:plotVisOnly val="1"/>
    <c:dispBlanksAs val="gap"/>
    <c:showDLblsOverMax val="0"/>
  </c:chart>
  <c:spPr>
    <a:ln>
      <a:noFill/>
    </a:ln>
  </c:spPr>
  <c:printSettings>
    <c:headerFooter/>
    <c:pageMargins b="0.75" l="0.7" r="0.7" t="0.75" header="0.3" footer="0.3"/>
    <c:pageSetup orientation="portrait"/>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5.8479410982457481E-4"/>
          <c:y val="0.30435773587030507"/>
          <c:w val="0.98615719243936195"/>
          <c:h val="0.5315337676812677"/>
        </c:manualLayout>
      </c:layout>
      <c:bar3DChart>
        <c:barDir val="col"/>
        <c:grouping val="clustered"/>
        <c:varyColors val="0"/>
        <c:ser>
          <c:idx val="0"/>
          <c:order val="0"/>
          <c:tx>
            <c:strRef>
              <c:f>'V.2.4. Monto subsid.'!$A$4</c:f>
              <c:strCache>
                <c:ptCount val="1"/>
                <c:pt idx="0">
                  <c:v>Maternidad</c:v>
                </c:pt>
              </c:strCache>
            </c:strRef>
          </c:tx>
          <c:spPr>
            <a:solidFill>
              <a:schemeClr val="accent5">
                <a:lumMod val="50000"/>
              </a:schemeClr>
            </a:solidFill>
          </c:spPr>
          <c:invertIfNegative val="0"/>
          <c:dLbls>
            <c:dLbl>
              <c:idx val="0"/>
              <c:layout>
                <c:manualLayout>
                  <c:x val="0"/>
                  <c:y val="-1.329218785674161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8B4-4D84-86B1-EC0F4277E739}"/>
                </c:ext>
              </c:extLst>
            </c:dLbl>
            <c:dLbl>
              <c:idx val="1"/>
              <c:layout>
                <c:manualLayout>
                  <c:x val="4.8195569759675811E-3"/>
                  <c:y val="-2.730746923687375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8B4-4D84-86B1-EC0F4277E739}"/>
                </c:ext>
              </c:extLst>
            </c:dLbl>
            <c:dLbl>
              <c:idx val="2"/>
              <c:layout>
                <c:manualLayout>
                  <c:x val="9.4449849568493845E-3"/>
                  <c:y val="-1.163093835489141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8B4-4D84-86B1-EC0F4277E739}"/>
                </c:ext>
              </c:extLst>
            </c:dLbl>
            <c:dLbl>
              <c:idx val="3"/>
              <c:layout>
                <c:manualLayout>
                  <c:x val="6.7530300649432931E-3"/>
                  <c:y val="-1.18686505543768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8B4-4D84-86B1-EC0F4277E739}"/>
                </c:ext>
              </c:extLst>
            </c:dLbl>
            <c:dLbl>
              <c:idx val="5"/>
              <c:layout>
                <c:manualLayout>
                  <c:x val="6.2534895056167231E-3"/>
                  <c:y val="-8.90019143120404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8B4-4D84-86B1-EC0F4277E739}"/>
                </c:ext>
              </c:extLst>
            </c:dLbl>
            <c:dLbl>
              <c:idx val="6"/>
              <c:layout>
                <c:manualLayout>
                  <c:x val="5.4718033174146327E-3"/>
                  <c:y val="-7.120153144963234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8B4-4D84-86B1-EC0F4277E739}"/>
                </c:ext>
              </c:extLst>
            </c:dLbl>
            <c:spPr>
              <a:noFill/>
              <a:ln>
                <a:noFill/>
              </a:ln>
              <a:effectLst/>
            </c:spPr>
            <c:txPr>
              <a:bodyPr rot="-5400000" vert="horz"/>
              <a:lstStyle/>
              <a:p>
                <a:pPr>
                  <a:defRPr sz="1600" b="0">
                    <a:solidFill>
                      <a:schemeClr val="accent5">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'V.2.4. Monto subsid.'!$B$3:$L$3</c:f>
              <c:numCache>
                <c:formatCode>General</c:formatCode>
                <c:ptCount val="11"/>
                <c:pt idx="0">
                  <c:v>2008</c:v>
                </c:pt>
                <c:pt idx="1">
                  <c:v>2009</c:v>
                </c:pt>
                <c:pt idx="2">
                  <c:v>2010</c:v>
                </c:pt>
                <c:pt idx="3">
                  <c:v>2011</c:v>
                </c:pt>
                <c:pt idx="4">
                  <c:v>2012</c:v>
                </c:pt>
                <c:pt idx="5">
                  <c:v>2013</c:v>
                </c:pt>
                <c:pt idx="6">
                  <c:v>2014</c:v>
                </c:pt>
                <c:pt idx="7">
                  <c:v>2015</c:v>
                </c:pt>
                <c:pt idx="8">
                  <c:v>2016</c:v>
                </c:pt>
                <c:pt idx="9">
                  <c:v>2017</c:v>
                </c:pt>
                <c:pt idx="10">
                  <c:v>2018</c:v>
                </c:pt>
              </c:numCache>
            </c:numRef>
          </c:cat>
          <c:val>
            <c:numRef>
              <c:f>'V.2.4. Monto subsid.'!$B$4:$L$4</c:f>
              <c:numCache>
                <c:formatCode>_(* #,##0.00_);_(* \(#,##0.00\);_(* "-"_);_(@_)</c:formatCode>
                <c:ptCount val="11"/>
                <c:pt idx="0">
                  <c:v>69113852.280000001</c:v>
                </c:pt>
                <c:pt idx="1">
                  <c:v>561649444.11000001</c:v>
                </c:pt>
                <c:pt idx="2">
                  <c:v>668373203.51999998</c:v>
                </c:pt>
                <c:pt idx="3">
                  <c:v>537288903.14999998</c:v>
                </c:pt>
                <c:pt idx="4">
                  <c:v>571174080.09000003</c:v>
                </c:pt>
                <c:pt idx="5">
                  <c:v>766030425.87</c:v>
                </c:pt>
                <c:pt idx="6">
                  <c:v>833113336.23000002</c:v>
                </c:pt>
                <c:pt idx="7">
                  <c:v>946053000.21000004</c:v>
                </c:pt>
                <c:pt idx="8">
                  <c:v>1061734098.63</c:v>
                </c:pt>
                <c:pt idx="9">
                  <c:v>1108448874.5999999</c:v>
                </c:pt>
                <c:pt idx="10">
                  <c:v>1676494020.96</c:v>
                </c:pt>
              </c:numCache>
            </c:numRef>
          </c:val>
          <c:extLst>
            <c:ext xmlns:c16="http://schemas.microsoft.com/office/drawing/2014/chart" uri="{C3380CC4-5D6E-409C-BE32-E72D297353CC}">
              <c16:uniqueId val="{00000006-A8B4-4D84-86B1-EC0F4277E739}"/>
            </c:ext>
          </c:extLst>
        </c:ser>
        <c:ser>
          <c:idx val="1"/>
          <c:order val="1"/>
          <c:tx>
            <c:strRef>
              <c:f>'V.2.4. Monto subsid.'!$A$5</c:f>
              <c:strCache>
                <c:ptCount val="1"/>
                <c:pt idx="0">
                  <c:v>Lactancia</c:v>
                </c:pt>
              </c:strCache>
            </c:strRef>
          </c:tx>
          <c:spPr>
            <a:solidFill>
              <a:schemeClr val="accent2">
                <a:lumMod val="75000"/>
              </a:schemeClr>
            </a:solidFill>
          </c:spPr>
          <c:invertIfNegative val="0"/>
          <c:dLbls>
            <c:dLbl>
              <c:idx val="0"/>
              <c:layout>
                <c:manualLayout>
                  <c:x val="2.1276592180165688E-3"/>
                  <c:y val="-1.51910718362761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8B4-4D84-86B1-EC0F4277E739}"/>
                </c:ext>
              </c:extLst>
            </c:dLbl>
            <c:dLbl>
              <c:idx val="1"/>
              <c:layout>
                <c:manualLayout>
                  <c:x val="6.3829909024653211E-3"/>
                  <c:y val="-4.748497409413505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A8B4-4D84-86B1-EC0F4277E739}"/>
                </c:ext>
              </c:extLst>
            </c:dLbl>
            <c:dLbl>
              <c:idx val="2"/>
              <c:layout>
                <c:manualLayout>
                  <c:x val="8.316402441347473E-3"/>
                  <c:y val="-8.546286181380509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A8B4-4D84-86B1-EC0F4277E739}"/>
                </c:ext>
              </c:extLst>
            </c:dLbl>
            <c:dLbl>
              <c:idx val="3"/>
              <c:layout>
                <c:manualLayout>
                  <c:x val="6.0360945751655589E-3"/>
                  <c:y val="-1.080174886659215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A8B4-4D84-86B1-EC0F4277E739}"/>
                </c:ext>
              </c:extLst>
            </c:dLbl>
            <c:dLbl>
              <c:idx val="5"/>
              <c:layout>
                <c:manualLayout>
                  <c:x val="6.2534895056167231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A8B4-4D84-86B1-EC0F4277E739}"/>
                </c:ext>
              </c:extLst>
            </c:dLbl>
            <c:dLbl>
              <c:idx val="6"/>
              <c:layout>
                <c:manualLayout>
                  <c:x val="7.035175693818699E-3"/>
                  <c:y val="-7.120153144963364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A8B4-4D84-86B1-EC0F4277E739}"/>
                </c:ext>
              </c:extLst>
            </c:dLbl>
            <c:spPr>
              <a:noFill/>
              <a:ln>
                <a:noFill/>
              </a:ln>
              <a:effectLst/>
            </c:spPr>
            <c:txPr>
              <a:bodyPr rot="-5400000" vert="horz"/>
              <a:lstStyle/>
              <a:p>
                <a:pPr>
                  <a:defRPr sz="1600" b="0">
                    <a:solidFill>
                      <a:srgbClr val="FF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'V.2.4. Monto subsid.'!$B$3:$L$3</c:f>
              <c:numCache>
                <c:formatCode>General</c:formatCode>
                <c:ptCount val="11"/>
                <c:pt idx="0">
                  <c:v>2008</c:v>
                </c:pt>
                <c:pt idx="1">
                  <c:v>2009</c:v>
                </c:pt>
                <c:pt idx="2">
                  <c:v>2010</c:v>
                </c:pt>
                <c:pt idx="3">
                  <c:v>2011</c:v>
                </c:pt>
                <c:pt idx="4">
                  <c:v>2012</c:v>
                </c:pt>
                <c:pt idx="5">
                  <c:v>2013</c:v>
                </c:pt>
                <c:pt idx="6">
                  <c:v>2014</c:v>
                </c:pt>
                <c:pt idx="7">
                  <c:v>2015</c:v>
                </c:pt>
                <c:pt idx="8">
                  <c:v>2016</c:v>
                </c:pt>
                <c:pt idx="9">
                  <c:v>2017</c:v>
                </c:pt>
                <c:pt idx="10">
                  <c:v>2018</c:v>
                </c:pt>
              </c:numCache>
            </c:numRef>
          </c:cat>
          <c:val>
            <c:numRef>
              <c:f>'V.2.4. Monto subsid.'!$B$5:$L$5</c:f>
              <c:numCache>
                <c:formatCode>_(* #,##0.00_);_(* \(#,##0.00\);_(* "-"_);_(@_)</c:formatCode>
                <c:ptCount val="11"/>
                <c:pt idx="0">
                  <c:v>13366656.84</c:v>
                </c:pt>
                <c:pt idx="1">
                  <c:v>132999984.59999999</c:v>
                </c:pt>
                <c:pt idx="2">
                  <c:v>160430705.63999999</c:v>
                </c:pt>
                <c:pt idx="3">
                  <c:v>137076595.08000001</c:v>
                </c:pt>
                <c:pt idx="4">
                  <c:v>132457033.44</c:v>
                </c:pt>
                <c:pt idx="5">
                  <c:v>228137238.59999999</c:v>
                </c:pt>
                <c:pt idx="6">
                  <c:v>241566434.03999999</c:v>
                </c:pt>
                <c:pt idx="7">
                  <c:v>289941425.63999999</c:v>
                </c:pt>
                <c:pt idx="8">
                  <c:v>373529376.83999997</c:v>
                </c:pt>
                <c:pt idx="9">
                  <c:v>314804179.07999998</c:v>
                </c:pt>
                <c:pt idx="10">
                  <c:v>586513602.36000001</c:v>
                </c:pt>
              </c:numCache>
            </c:numRef>
          </c:val>
          <c:extLst>
            <c:ext xmlns:c16="http://schemas.microsoft.com/office/drawing/2014/chart" uri="{C3380CC4-5D6E-409C-BE32-E72D297353CC}">
              <c16:uniqueId val="{0000000D-A8B4-4D84-86B1-EC0F4277E739}"/>
            </c:ext>
          </c:extLst>
        </c:ser>
        <c:ser>
          <c:idx val="2"/>
          <c:order val="2"/>
          <c:tx>
            <c:strRef>
              <c:f>'V.2.4. Monto subsid.'!$A$6</c:f>
              <c:strCache>
                <c:ptCount val="1"/>
                <c:pt idx="0">
                  <c:v>Enfermedad</c:v>
                </c:pt>
              </c:strCache>
            </c:strRef>
          </c:tx>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E-A8B4-4D84-86B1-EC0F4277E739}"/>
                </c:ext>
              </c:extLst>
            </c:dLbl>
            <c:dLbl>
              <c:idx val="1"/>
              <c:layout>
                <c:manualLayout>
                  <c:x val="6.8177807633676493E-3"/>
                  <c:y val="-6.290823496168993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A8B4-4D84-86B1-EC0F4277E739}"/>
                </c:ext>
              </c:extLst>
            </c:dLbl>
            <c:dLbl>
              <c:idx val="2"/>
              <c:layout>
                <c:manualLayout>
                  <c:x val="7.3173213226942766E-3"/>
                  <c:y val="-9.850900068650610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A8B4-4D84-86B1-EC0F4277E739}"/>
                </c:ext>
              </c:extLst>
            </c:dLbl>
            <c:dLbl>
              <c:idx val="3"/>
              <c:layout>
                <c:manualLayout>
                  <c:x val="5.8507672434587486E-3"/>
                  <c:y val="-1.07661481008674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A8B4-4D84-86B1-EC0F4277E739}"/>
                </c:ext>
              </c:extLst>
            </c:dLbl>
            <c:dLbl>
              <c:idx val="6"/>
              <c:layout>
                <c:manualLayout>
                  <c:x val="5.4718033174146327E-3"/>
                  <c:y val="-8.90019143120404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A8B4-4D84-86B1-EC0F4277E739}"/>
                </c:ext>
              </c:extLst>
            </c:dLbl>
            <c:spPr>
              <a:noFill/>
              <a:ln>
                <a:noFill/>
              </a:ln>
              <a:effectLst/>
            </c:spPr>
            <c:txPr>
              <a:bodyPr rot="-5400000" vert="horz"/>
              <a:lstStyle/>
              <a:p>
                <a:pPr>
                  <a:defRPr sz="1600" b="0">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'V.2.4. Monto subsid.'!$B$3:$L$3</c:f>
              <c:numCache>
                <c:formatCode>General</c:formatCode>
                <c:ptCount val="11"/>
                <c:pt idx="0">
                  <c:v>2008</c:v>
                </c:pt>
                <c:pt idx="1">
                  <c:v>2009</c:v>
                </c:pt>
                <c:pt idx="2">
                  <c:v>2010</c:v>
                </c:pt>
                <c:pt idx="3">
                  <c:v>2011</c:v>
                </c:pt>
                <c:pt idx="4">
                  <c:v>2012</c:v>
                </c:pt>
                <c:pt idx="5">
                  <c:v>2013</c:v>
                </c:pt>
                <c:pt idx="6">
                  <c:v>2014</c:v>
                </c:pt>
                <c:pt idx="7">
                  <c:v>2015</c:v>
                </c:pt>
                <c:pt idx="8">
                  <c:v>2016</c:v>
                </c:pt>
                <c:pt idx="9">
                  <c:v>2017</c:v>
                </c:pt>
                <c:pt idx="10">
                  <c:v>2018</c:v>
                </c:pt>
              </c:numCache>
            </c:numRef>
          </c:cat>
          <c:val>
            <c:numRef>
              <c:f>'V.2.4. Monto subsid.'!$B$6:$L$6</c:f>
              <c:numCache>
                <c:formatCode>_(* #,##0.00_);_(* \(#,##0.00\);_(* "-"_);_(@_)</c:formatCode>
                <c:ptCount val="11"/>
                <c:pt idx="0">
                  <c:v>0</c:v>
                </c:pt>
                <c:pt idx="1">
                  <c:v>14428645.85</c:v>
                </c:pt>
                <c:pt idx="2">
                  <c:v>100999551.52</c:v>
                </c:pt>
                <c:pt idx="3">
                  <c:v>134096281.95999999</c:v>
                </c:pt>
                <c:pt idx="4">
                  <c:v>157835997.61000001</c:v>
                </c:pt>
                <c:pt idx="5">
                  <c:v>211271694.63</c:v>
                </c:pt>
                <c:pt idx="6">
                  <c:v>248732154.31</c:v>
                </c:pt>
                <c:pt idx="7">
                  <c:v>363517045.23000002</c:v>
                </c:pt>
                <c:pt idx="8">
                  <c:v>468151582.33999997</c:v>
                </c:pt>
                <c:pt idx="9">
                  <c:v>595825240.70000005</c:v>
                </c:pt>
                <c:pt idx="10">
                  <c:v>699302422.17999995</c:v>
                </c:pt>
              </c:numCache>
            </c:numRef>
          </c:val>
          <c:extLst>
            <c:ext xmlns:c16="http://schemas.microsoft.com/office/drawing/2014/chart" uri="{C3380CC4-5D6E-409C-BE32-E72D297353CC}">
              <c16:uniqueId val="{00000013-A8B4-4D84-86B1-EC0F4277E739}"/>
            </c:ext>
          </c:extLst>
        </c:ser>
        <c:dLbls>
          <c:showLegendKey val="0"/>
          <c:showVal val="0"/>
          <c:showCatName val="0"/>
          <c:showSerName val="0"/>
          <c:showPercent val="0"/>
          <c:showBubbleSize val="0"/>
        </c:dLbls>
        <c:gapWidth val="89"/>
        <c:shape val="cylinder"/>
        <c:axId val="433160344"/>
        <c:axId val="433160736"/>
        <c:axId val="0"/>
      </c:bar3DChart>
      <c:catAx>
        <c:axId val="433160344"/>
        <c:scaling>
          <c:orientation val="minMax"/>
        </c:scaling>
        <c:delete val="0"/>
        <c:axPos val="b"/>
        <c:numFmt formatCode="General" sourceLinked="1"/>
        <c:majorTickMark val="none"/>
        <c:minorTickMark val="none"/>
        <c:tickLblPos val="nextTo"/>
        <c:txPr>
          <a:bodyPr/>
          <a:lstStyle/>
          <a:p>
            <a:pPr>
              <a:defRPr sz="1600"/>
            </a:pPr>
            <a:endParaRPr lang="en-US"/>
          </a:p>
        </c:txPr>
        <c:crossAx val="433160736"/>
        <c:crosses val="autoZero"/>
        <c:auto val="1"/>
        <c:lblAlgn val="ctr"/>
        <c:lblOffset val="100"/>
        <c:noMultiLvlLbl val="0"/>
      </c:catAx>
      <c:valAx>
        <c:axId val="433160736"/>
        <c:scaling>
          <c:orientation val="minMax"/>
        </c:scaling>
        <c:delete val="1"/>
        <c:axPos val="l"/>
        <c:numFmt formatCode="_(* #,##0.00_);_(* \(#,##0.00\);_(* &quot;-&quot;_);_(@_)" sourceLinked="1"/>
        <c:majorTickMark val="out"/>
        <c:minorTickMark val="none"/>
        <c:tickLblPos val="nextTo"/>
        <c:crossAx val="433160344"/>
        <c:crosses val="autoZero"/>
        <c:crossBetween val="between"/>
      </c:valAx>
    </c:plotArea>
    <c:legend>
      <c:legendPos val="t"/>
      <c:layout>
        <c:manualLayout>
          <c:xMode val="edge"/>
          <c:yMode val="edge"/>
          <c:x val="0.17592100442443925"/>
          <c:y val="0.1153237749482177"/>
          <c:w val="0.61458018387821134"/>
          <c:h val="4.0321651516718765E-2"/>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s-ES" sz="2000"/>
              <a:t>Pensiones Otorgadas por Año</a:t>
            </a:r>
          </a:p>
        </c:rich>
      </c:tx>
      <c:layout>
        <c:manualLayout>
          <c:xMode val="edge"/>
          <c:yMode val="edge"/>
          <c:x val="0.43760858083787307"/>
          <c:y val="2.1457572929424396E-2"/>
        </c:manualLayout>
      </c:layout>
      <c:overlay val="0"/>
    </c:title>
    <c:autoTitleDeleted val="0"/>
    <c:view3D>
      <c:rotX val="20"/>
      <c:rotY val="20"/>
      <c:rAngAx val="1"/>
    </c:view3D>
    <c:floor>
      <c:thickness val="0"/>
    </c:floor>
    <c:sideWall>
      <c:thickness val="0"/>
    </c:sideWall>
    <c:backWall>
      <c:thickness val="0"/>
    </c:backWall>
    <c:plotArea>
      <c:layout>
        <c:manualLayout>
          <c:layoutTarget val="inner"/>
          <c:xMode val="edge"/>
          <c:yMode val="edge"/>
          <c:x val="4.4683270902976101E-2"/>
          <c:y val="0.17862336820342919"/>
          <c:w val="0.94150572989768699"/>
          <c:h val="0.65965295895377474"/>
        </c:manualLayout>
      </c:layout>
      <c:bar3DChart>
        <c:barDir val="col"/>
        <c:grouping val="clustered"/>
        <c:varyColors val="0"/>
        <c:ser>
          <c:idx val="0"/>
          <c:order val="0"/>
          <c:tx>
            <c:strRef>
              <c:f>'V.3.2 Pensiones por año'!$C$4</c:f>
              <c:strCache>
                <c:ptCount val="1"/>
                <c:pt idx="0">
                  <c:v>Sobrevivencia</c:v>
                </c:pt>
              </c:strCache>
            </c:strRef>
          </c:tx>
          <c:spPr>
            <a:ln w="28575">
              <a:noFill/>
            </a:ln>
          </c:spPr>
          <c:invertIfNegative val="0"/>
          <c:dLbls>
            <c:dLbl>
              <c:idx val="0"/>
              <c:layout>
                <c:manualLayout>
                  <c:x val="6.777316588202755E-3"/>
                  <c:y val="-1.45411363677255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F00-487E-8D25-2969731E95F8}"/>
                </c:ext>
              </c:extLst>
            </c:dLbl>
            <c:dLbl>
              <c:idx val="1"/>
              <c:layout>
                <c:manualLayout>
                  <c:x val="4.8409404201448028E-3"/>
                  <c:y val="-8.30922078155745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F00-487E-8D25-2969731E95F8}"/>
                </c:ext>
              </c:extLst>
            </c:dLbl>
            <c:dLbl>
              <c:idx val="2"/>
              <c:layout>
                <c:manualLayout>
                  <c:x val="8.4688250298118068E-3"/>
                  <c:y val="-1.021003681900783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F00-487E-8D25-2969731E95F8}"/>
                </c:ext>
              </c:extLst>
            </c:dLbl>
            <c:dLbl>
              <c:idx val="3"/>
              <c:layout>
                <c:manualLayout>
                  <c:x val="7.9225992327986144E-3"/>
                  <c:y val="-8.123408285339873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F00-487E-8D25-2969731E95F8}"/>
                </c:ext>
              </c:extLst>
            </c:dLbl>
            <c:dLbl>
              <c:idx val="4"/>
              <c:layout>
                <c:manualLayout>
                  <c:x val="5.259090943050191E-3"/>
                  <c:y val="-1.44019405629006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F00-487E-8D25-2969731E95F8}"/>
                </c:ext>
              </c:extLst>
            </c:dLbl>
            <c:dLbl>
              <c:idx val="5"/>
              <c:layout>
                <c:manualLayout>
                  <c:x val="8.7136927562607089E-3"/>
                  <c:y val="-8.309220781557531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F00-487E-8D25-2969731E95F8}"/>
                </c:ext>
              </c:extLst>
            </c:dLbl>
            <c:dLbl>
              <c:idx val="6"/>
              <c:layout>
                <c:manualLayout>
                  <c:x val="2.9191432465394758E-3"/>
                  <c:y val="-8.554079687704203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F00-487E-8D25-2969731E95F8}"/>
                </c:ext>
              </c:extLst>
            </c:dLbl>
            <c:dLbl>
              <c:idx val="7"/>
              <c:layout>
                <c:manualLayout>
                  <c:x val="8.9824553315662817E-3"/>
                  <c:y val="-1.67856046371987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DF00-487E-8D25-2969731E95F8}"/>
                </c:ext>
              </c:extLst>
            </c:dLbl>
            <c:dLbl>
              <c:idx val="8"/>
              <c:layout>
                <c:manualLayout>
                  <c:x val="6.22727902707923E-3"/>
                  <c:y val="-2.093089443527558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DF00-487E-8D25-2969731E95F8}"/>
                </c:ext>
              </c:extLst>
            </c:dLbl>
            <c:dLbl>
              <c:idx val="9"/>
              <c:layout>
                <c:manualLayout>
                  <c:x val="2.8709346638535324E-3"/>
                  <c:y val="-1.201804706084690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DF00-487E-8D25-2969731E95F8}"/>
                </c:ext>
              </c:extLst>
            </c:dLbl>
            <c:dLbl>
              <c:idx val="10"/>
              <c:layout>
                <c:manualLayout>
                  <c:x val="-1.9247763974987731E-3"/>
                  <c:y val="-1.305651430294117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DF00-487E-8D25-2969731E95F8}"/>
                </c:ext>
              </c:extLst>
            </c:dLbl>
            <c:spPr>
              <a:noFill/>
              <a:ln>
                <a:noFill/>
              </a:ln>
              <a:effectLst/>
            </c:spPr>
            <c:txPr>
              <a:bodyPr rot="-5400000" vert="horz"/>
              <a:lstStyle/>
              <a:p>
                <a:pPr>
                  <a:defRPr sz="2000">
                    <a:solidFill>
                      <a:srgbClr val="00206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'V.3.2 Pensiones por año'!$A$5:$A$21</c:f>
              <c:strCache>
                <c:ptCount val="17"/>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Ene.2019</c:v>
                </c:pt>
              </c:strCache>
            </c:strRef>
          </c:cat>
          <c:val>
            <c:numRef>
              <c:f>'V.3.2 Pensiones por año'!$C$5:$C$21</c:f>
              <c:numCache>
                <c:formatCode>#,##0</c:formatCode>
                <c:ptCount val="17"/>
                <c:pt idx="0">
                  <c:v>18</c:v>
                </c:pt>
                <c:pt idx="1">
                  <c:v>88</c:v>
                </c:pt>
                <c:pt idx="2">
                  <c:v>171</c:v>
                </c:pt>
                <c:pt idx="3">
                  <c:v>271</c:v>
                </c:pt>
                <c:pt idx="4">
                  <c:v>251</c:v>
                </c:pt>
                <c:pt idx="5">
                  <c:v>480</c:v>
                </c:pt>
                <c:pt idx="6">
                  <c:v>472</c:v>
                </c:pt>
                <c:pt idx="7">
                  <c:v>410</c:v>
                </c:pt>
                <c:pt idx="8">
                  <c:v>534</c:v>
                </c:pt>
                <c:pt idx="9">
                  <c:v>588</c:v>
                </c:pt>
                <c:pt idx="10">
                  <c:v>657</c:v>
                </c:pt>
                <c:pt idx="11">
                  <c:v>706</c:v>
                </c:pt>
                <c:pt idx="12">
                  <c:v>836</c:v>
                </c:pt>
                <c:pt idx="13">
                  <c:v>937</c:v>
                </c:pt>
                <c:pt idx="14">
                  <c:v>933</c:v>
                </c:pt>
                <c:pt idx="15">
                  <c:v>1073</c:v>
                </c:pt>
                <c:pt idx="16">
                  <c:v>96</c:v>
                </c:pt>
              </c:numCache>
            </c:numRef>
          </c:val>
          <c:extLst>
            <c:ext xmlns:c16="http://schemas.microsoft.com/office/drawing/2014/chart" uri="{C3380CC4-5D6E-409C-BE32-E72D297353CC}">
              <c16:uniqueId val="{0000000B-DF00-487E-8D25-2969731E95F8}"/>
            </c:ext>
          </c:extLst>
        </c:ser>
        <c:ser>
          <c:idx val="2"/>
          <c:order val="2"/>
          <c:tx>
            <c:strRef>
              <c:f>'V.3.2 Pensiones por año'!$B$4</c:f>
              <c:strCache>
                <c:ptCount val="1"/>
                <c:pt idx="0">
                  <c:v>Discapacidad</c:v>
                </c:pt>
              </c:strCache>
            </c:strRef>
          </c:tx>
          <c:spPr>
            <a:solidFill>
              <a:schemeClr val="accent3">
                <a:lumMod val="75000"/>
              </a:schemeClr>
            </a:solidFill>
            <a:ln w="28575">
              <a:noFill/>
            </a:ln>
          </c:spPr>
          <c:invertIfNegative val="0"/>
          <c:dLbls>
            <c:dLbl>
              <c:idx val="2"/>
              <c:layout>
                <c:manualLayout>
                  <c:x val="6.2951284282435358E-3"/>
                  <c:y val="-2.049498747892025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DF00-487E-8D25-2969731E95F8}"/>
                </c:ext>
              </c:extLst>
            </c:dLbl>
            <c:dLbl>
              <c:idx val="3"/>
              <c:layout>
                <c:manualLayout>
                  <c:x val="7.2633165122723614E-3"/>
                  <c:y val="-1.24638311723362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DF00-487E-8D25-2969731E95F8}"/>
                </c:ext>
              </c:extLst>
            </c:dLbl>
            <c:dLbl>
              <c:idx val="4"/>
              <c:layout>
                <c:manualLayout>
                  <c:x val="8.2917304692450046E-3"/>
                  <c:y val="-1.871439343506138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DF00-487E-8D25-2969731E95F8}"/>
                </c:ext>
              </c:extLst>
            </c:dLbl>
            <c:dLbl>
              <c:idx val="5"/>
              <c:layout>
                <c:manualLayout>
                  <c:x val="9.1393143368224891E-3"/>
                  <c:y val="-1.037720263866837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DF00-487E-8D25-2969731E95F8}"/>
                </c:ext>
              </c:extLst>
            </c:dLbl>
            <c:dLbl>
              <c:idx val="6"/>
              <c:layout>
                <c:manualLayout>
                  <c:x val="9.6253904961741427E-3"/>
                  <c:y val="-1.246383117233610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DF00-487E-8D25-2969731E95F8}"/>
                </c:ext>
              </c:extLst>
            </c:dLbl>
            <c:dLbl>
              <c:idx val="7"/>
              <c:layout>
                <c:manualLayout>
                  <c:x val="1.2347196243320679E-2"/>
                  <c:y val="-2.07730519538937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DF00-487E-8D25-2969731E95F8}"/>
                </c:ext>
              </c:extLst>
            </c:dLbl>
            <c:dLbl>
              <c:idx val="8"/>
              <c:layout>
                <c:manualLayout>
                  <c:x val="4.1176200625647717E-3"/>
                  <c:y val="-1.45597830442825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DF00-487E-8D25-2969731E95F8}"/>
                </c:ext>
              </c:extLst>
            </c:dLbl>
            <c:dLbl>
              <c:idx val="9"/>
              <c:layout>
                <c:manualLayout>
                  <c:x val="1.2302805820011959E-2"/>
                  <c:y val="-1.189249045993499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DF00-487E-8D25-2969731E95F8}"/>
                </c:ext>
              </c:extLst>
            </c:dLbl>
            <c:dLbl>
              <c:idx val="10"/>
              <c:layout>
                <c:manualLayout>
                  <c:x val="3.2319671375615443E-3"/>
                  <c:y val="-1.42153853501188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DF00-487E-8D25-2969731E95F8}"/>
                </c:ext>
              </c:extLst>
            </c:dLbl>
            <c:dLbl>
              <c:idx val="15"/>
              <c:layout>
                <c:manualLayout>
                  <c:x val="3.252032686871722E-3"/>
                  <c:y val="-1.75999998152231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D2C-41A8-96D3-8867F9FB80AF}"/>
                </c:ext>
              </c:extLst>
            </c:dLbl>
            <c:spPr>
              <a:noFill/>
              <a:ln>
                <a:noFill/>
              </a:ln>
              <a:effectLst/>
            </c:spPr>
            <c:txPr>
              <a:bodyPr rot="-5400000" vert="horz"/>
              <a:lstStyle/>
              <a:p>
                <a:pPr>
                  <a:defRPr sz="2000">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'V.3.2 Pensiones por año'!$A$5:$A$21</c:f>
              <c:strCache>
                <c:ptCount val="17"/>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Ene.2019</c:v>
                </c:pt>
              </c:strCache>
            </c:strRef>
          </c:cat>
          <c:val>
            <c:numRef>
              <c:f>'V.3.2 Pensiones por año'!$B$5:$B$21</c:f>
              <c:numCache>
                <c:formatCode>#,##0</c:formatCode>
                <c:ptCount val="17"/>
                <c:pt idx="0">
                  <c:v>0</c:v>
                </c:pt>
                <c:pt idx="1">
                  <c:v>5</c:v>
                </c:pt>
                <c:pt idx="2">
                  <c:v>33</c:v>
                </c:pt>
                <c:pt idx="3">
                  <c:v>98</c:v>
                </c:pt>
                <c:pt idx="4">
                  <c:v>157</c:v>
                </c:pt>
                <c:pt idx="5">
                  <c:v>247</c:v>
                </c:pt>
                <c:pt idx="6">
                  <c:v>254</c:v>
                </c:pt>
                <c:pt idx="7">
                  <c:v>255</c:v>
                </c:pt>
                <c:pt idx="8">
                  <c:v>373</c:v>
                </c:pt>
                <c:pt idx="9">
                  <c:v>625</c:v>
                </c:pt>
                <c:pt idx="10">
                  <c:v>1207</c:v>
                </c:pt>
                <c:pt idx="11">
                  <c:v>1003</c:v>
                </c:pt>
                <c:pt idx="12">
                  <c:v>704</c:v>
                </c:pt>
                <c:pt idx="13">
                  <c:v>580</c:v>
                </c:pt>
                <c:pt idx="14">
                  <c:v>660</c:v>
                </c:pt>
                <c:pt idx="15">
                  <c:v>5389</c:v>
                </c:pt>
                <c:pt idx="16">
                  <c:v>87</c:v>
                </c:pt>
              </c:numCache>
            </c:numRef>
          </c:val>
          <c:extLst>
            <c:ext xmlns:c16="http://schemas.microsoft.com/office/drawing/2014/chart" uri="{C3380CC4-5D6E-409C-BE32-E72D297353CC}">
              <c16:uniqueId val="{00000015-DF00-487E-8D25-2969731E95F8}"/>
            </c:ext>
          </c:extLst>
        </c:ser>
        <c:ser>
          <c:idx val="3"/>
          <c:order val="3"/>
          <c:tx>
            <c:strRef>
              <c:f>'V.3.2 Pensiones por año'!$D$4</c:f>
              <c:strCache>
                <c:ptCount val="1"/>
                <c:pt idx="0">
                  <c:v>Retiro Programado</c:v>
                </c:pt>
              </c:strCache>
            </c:strRef>
          </c:tx>
          <c:invertIfNegative val="0"/>
          <c:dLbls>
            <c:spPr>
              <a:noFill/>
              <a:ln>
                <a:noFill/>
              </a:ln>
              <a:effectLst/>
            </c:spPr>
            <c:txPr>
              <a:bodyPr wrap="square" lIns="38100" tIns="19050" rIns="38100" bIns="19050" anchor="ctr">
                <a:spAutoFit/>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'V.3.2 Pensiones por año'!$A$5:$A$21</c:f>
              <c:strCache>
                <c:ptCount val="17"/>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Ene.2019</c:v>
                </c:pt>
              </c:strCache>
            </c:strRef>
          </c:cat>
          <c:val>
            <c:numRef>
              <c:f>'V.3.2 Pensiones por año'!$D$5:$D$21</c:f>
              <c:numCache>
                <c:formatCode>_(* #,##0_);_(* \(#,##0\);_(* "-"_);_(@_)</c:formatCode>
                <c:ptCount val="17"/>
                <c:pt idx="3">
                  <c:v>3</c:v>
                </c:pt>
                <c:pt idx="6">
                  <c:v>1</c:v>
                </c:pt>
                <c:pt idx="7">
                  <c:v>1</c:v>
                </c:pt>
                <c:pt idx="9">
                  <c:v>1</c:v>
                </c:pt>
                <c:pt idx="10">
                  <c:v>8</c:v>
                </c:pt>
                <c:pt idx="11">
                  <c:v>7</c:v>
                </c:pt>
                <c:pt idx="12">
                  <c:v>0</c:v>
                </c:pt>
                <c:pt idx="13">
                  <c:v>0</c:v>
                </c:pt>
                <c:pt idx="14">
                  <c:v>0</c:v>
                </c:pt>
                <c:pt idx="15">
                  <c:v>0</c:v>
                </c:pt>
                <c:pt idx="16">
                  <c:v>0</c:v>
                </c:pt>
              </c:numCache>
            </c:numRef>
          </c:val>
          <c:extLst>
            <c:ext xmlns:c16="http://schemas.microsoft.com/office/drawing/2014/chart" uri="{C3380CC4-5D6E-409C-BE32-E72D297353CC}">
              <c16:uniqueId val="{00000016-DF00-487E-8D25-2969731E95F8}"/>
            </c:ext>
          </c:extLst>
        </c:ser>
        <c:dLbls>
          <c:showLegendKey val="0"/>
          <c:showVal val="0"/>
          <c:showCatName val="0"/>
          <c:showSerName val="0"/>
          <c:showPercent val="0"/>
          <c:showBubbleSize val="0"/>
        </c:dLbls>
        <c:gapWidth val="49"/>
        <c:shape val="cylinder"/>
        <c:axId val="433161912"/>
        <c:axId val="433162304"/>
        <c:axId val="0"/>
        <c:extLst>
          <c:ext xmlns:c15="http://schemas.microsoft.com/office/drawing/2012/chart" uri="{02D57815-91ED-43cb-92C2-25804820EDAC}">
            <c15:filteredBarSeries>
              <c15:ser>
                <c:idx val="1"/>
                <c:order val="1"/>
                <c:tx>
                  <c:strRef>
                    <c:extLst>
                      <c:ext uri="{02D57815-91ED-43cb-92C2-25804820EDAC}">
                        <c15:formulaRef>
                          <c15:sqref>'V.3.2 Pensiones por año'!#REF!</c15:sqref>
                        </c15:formulaRef>
                      </c:ext>
                    </c:extLst>
                    <c:strCache>
                      <c:ptCount val="1"/>
                      <c:pt idx="0">
                        <c:v>#REF!</c:v>
                      </c:pt>
                    </c:strCache>
                  </c:strRef>
                </c:tx>
                <c:spPr>
                  <a:ln w="28575">
                    <a:noFill/>
                  </a:ln>
                </c:spPr>
                <c:invertIfNegative val="0"/>
                <c:dLbls>
                  <c:dLbl>
                    <c:idx val="0"/>
                    <c:layout>
                      <c:manualLayout>
                        <c:x val="5.4211034165116993E-3"/>
                        <c:y val="-1.4541133989270965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7-DF00-487E-8D25-2969731E95F8}"/>
                      </c:ext>
                    </c:extLst>
                  </c:dLbl>
                  <c:dLbl>
                    <c:idx val="1"/>
                    <c:layout>
                      <c:manualLayout>
                        <c:x val="7.2281378886822657E-3"/>
                        <c:y val="-1.6618438844881105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8-DF00-487E-8D25-2969731E95F8}"/>
                      </c:ext>
                    </c:extLst>
                  </c:dLbl>
                  <c:dLbl>
                    <c:idx val="2"/>
                    <c:layout>
                      <c:manualLayout>
                        <c:x val="5.4211034165116993E-3"/>
                        <c:y val="-1.038652427805069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9-DF00-487E-8D25-2969731E95F8}"/>
                      </c:ext>
                    </c:extLst>
                  </c:dLbl>
                  <c:dLbl>
                    <c:idx val="3"/>
                    <c:layout>
                      <c:manualLayout>
                        <c:x val="5.4211034165116334E-3"/>
                        <c:y val="-1.0386524278050728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A-DF00-487E-8D25-2969731E95F8}"/>
                      </c:ext>
                    </c:extLst>
                  </c:dLbl>
                  <c:dLbl>
                    <c:idx val="4"/>
                    <c:layout>
                      <c:manualLayout>
                        <c:x val="6.3246206525969162E-3"/>
                        <c:y val="-1.038652427805069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B-DF00-487E-8D25-2969731E95F8}"/>
                      </c:ext>
                    </c:extLst>
                  </c:dLbl>
                  <c:dLbl>
                    <c:idx val="5"/>
                    <c:layout>
                      <c:manualLayout>
                        <c:x val="7.2281378886822657E-3"/>
                        <c:y val="-1.6618438844881105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C-DF00-487E-8D25-2969731E95F8}"/>
                      </c:ext>
                    </c:extLst>
                  </c:dLbl>
                  <c:dLbl>
                    <c:idx val="6"/>
                    <c:layout>
                      <c:manualLayout>
                        <c:x val="6.3246206525969821E-3"/>
                        <c:y val="-1.038652427805069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D-DF00-487E-8D25-2969731E95F8}"/>
                      </c:ext>
                    </c:extLst>
                  </c:dLbl>
                  <c:dLbl>
                    <c:idx val="9"/>
                    <c:layout>
                      <c:manualLayout>
                        <c:x val="7.7029524219190493E-4"/>
                        <c:y val="-1.6592529599239271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E-DF00-487E-8D25-2969731E95F8}"/>
                      </c:ext>
                    </c:extLst>
                  </c:dLbl>
                  <c:spPr>
                    <a:noFill/>
                    <a:ln>
                      <a:noFill/>
                    </a:ln>
                    <a:effectLst/>
                  </c:spPr>
                  <c:txPr>
                    <a:bodyPr/>
                    <a:lstStyle/>
                    <a:p>
                      <a:pPr>
                        <a:defRPr sz="1400">
                          <a:solidFill>
                            <a:srgbClr val="FF0000"/>
                          </a:solidFill>
                        </a:defRPr>
                      </a:pPr>
                      <a:endParaRPr lang="en-US"/>
                    </a:p>
                  </c:txPr>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'V.3.2 Pensiones por año'!$A$5:$A$21</c15:sqref>
                        </c15:formulaRef>
                      </c:ext>
                    </c:extLst>
                    <c:strCache>
                      <c:ptCount val="17"/>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Ene.2019</c:v>
                      </c:pt>
                    </c:strCache>
                  </c:strRef>
                </c:cat>
                <c:val>
                  <c:numRef>
                    <c:extLst>
                      <c:ext uri="{02D57815-91ED-43cb-92C2-25804820EDAC}">
                        <c15:formulaRef>
                          <c15:sqref>'V.3.2 Pensiones por año'!#REF!</c15:sqref>
                        </c15:formulaRef>
                      </c:ext>
                    </c:extLst>
                    <c:numCache>
                      <c:formatCode>General</c:formatCode>
                      <c:ptCount val="1"/>
                      <c:pt idx="0">
                        <c:v>1</c:v>
                      </c:pt>
                    </c:numCache>
                  </c:numRef>
                </c:val>
                <c:extLst>
                  <c:ext xmlns:c16="http://schemas.microsoft.com/office/drawing/2014/chart" uri="{C3380CC4-5D6E-409C-BE32-E72D297353CC}">
                    <c16:uniqueId val="{0000001F-DF00-487E-8D25-2969731E95F8}"/>
                  </c:ext>
                </c:extLst>
              </c15:ser>
            </c15:filteredBarSeries>
          </c:ext>
        </c:extLst>
      </c:bar3DChart>
      <c:catAx>
        <c:axId val="433161912"/>
        <c:scaling>
          <c:orientation val="minMax"/>
        </c:scaling>
        <c:delete val="0"/>
        <c:axPos val="b"/>
        <c:numFmt formatCode="General" sourceLinked="0"/>
        <c:majorTickMark val="out"/>
        <c:minorTickMark val="none"/>
        <c:tickLblPos val="nextTo"/>
        <c:txPr>
          <a:bodyPr/>
          <a:lstStyle/>
          <a:p>
            <a:pPr>
              <a:defRPr sz="1800"/>
            </a:pPr>
            <a:endParaRPr lang="en-US"/>
          </a:p>
        </c:txPr>
        <c:crossAx val="433162304"/>
        <c:crosses val="autoZero"/>
        <c:auto val="1"/>
        <c:lblAlgn val="ctr"/>
        <c:lblOffset val="100"/>
        <c:noMultiLvlLbl val="0"/>
      </c:catAx>
      <c:valAx>
        <c:axId val="433162304"/>
        <c:scaling>
          <c:orientation val="minMax"/>
        </c:scaling>
        <c:delete val="0"/>
        <c:axPos val="l"/>
        <c:numFmt formatCode="#,##0" sourceLinked="1"/>
        <c:majorTickMark val="out"/>
        <c:minorTickMark val="none"/>
        <c:tickLblPos val="nextTo"/>
        <c:txPr>
          <a:bodyPr/>
          <a:lstStyle/>
          <a:p>
            <a:pPr>
              <a:defRPr sz="1600"/>
            </a:pPr>
            <a:endParaRPr lang="en-US"/>
          </a:p>
        </c:txPr>
        <c:crossAx val="433161912"/>
        <c:crosses val="autoZero"/>
        <c:crossBetween val="between"/>
      </c:valAx>
    </c:plotArea>
    <c:legend>
      <c:legendPos val="r"/>
      <c:layout>
        <c:manualLayout>
          <c:xMode val="edge"/>
          <c:yMode val="edge"/>
          <c:x val="0.24822386633080601"/>
          <c:y val="6.3565994286679001E-2"/>
          <c:w val="0.56055487429760065"/>
          <c:h val="4.229569591245385E-2"/>
        </c:manualLayout>
      </c:layout>
      <c:overlay val="0"/>
      <c:txPr>
        <a:bodyPr/>
        <a:lstStyle/>
        <a:p>
          <a:pPr rtl="0">
            <a:defRPr sz="20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ES"/>
              <a:t>Monto de Pensión</a:t>
            </a:r>
            <a:r>
              <a:rPr lang="es-ES" baseline="0"/>
              <a:t> Promedio por Tipo de Discapacidad Según AFP</a:t>
            </a:r>
            <a:endParaRPr lang="es-ES"/>
          </a:p>
        </c:rich>
      </c:tx>
      <c:layout>
        <c:manualLayout>
          <c:xMode val="edge"/>
          <c:yMode val="edge"/>
          <c:x val="0.28788536745406823"/>
          <c:y val="1.1451942494416426E-2"/>
        </c:manualLayout>
      </c:layout>
      <c:overlay val="0"/>
    </c:title>
    <c:autoTitleDeleted val="0"/>
    <c:view3D>
      <c:rotX val="15"/>
      <c:rotY val="20"/>
      <c:rAngAx val="1"/>
    </c:view3D>
    <c:floor>
      <c:thickness val="0"/>
    </c:floor>
    <c:sideWall>
      <c:thickness val="0"/>
    </c:sideWall>
    <c:backWall>
      <c:thickness val="0"/>
    </c:backWall>
    <c:plotArea>
      <c:layout>
        <c:manualLayout>
          <c:layoutTarget val="inner"/>
          <c:xMode val="edge"/>
          <c:yMode val="edge"/>
          <c:x val="5.0135418013888454E-2"/>
          <c:y val="0.24700388498573844"/>
          <c:w val="0.93653251915699998"/>
          <c:h val="0.61194859044878402"/>
        </c:manualLayout>
      </c:layout>
      <c:bar3DChart>
        <c:barDir val="col"/>
        <c:grouping val="clustered"/>
        <c:varyColors val="0"/>
        <c:ser>
          <c:idx val="0"/>
          <c:order val="0"/>
          <c:tx>
            <c:strRef>
              <c:f>'V.3.3.Pens.Disc. AFP'!$B$3</c:f>
              <c:strCache>
                <c:ptCount val="1"/>
                <c:pt idx="0">
                  <c:v>Discapacidad Parcial</c:v>
                </c:pt>
              </c:strCache>
            </c:strRef>
          </c:tx>
          <c:invertIfNegative val="0"/>
          <c:dLbls>
            <c:dLbl>
              <c:idx val="0"/>
              <c:layout>
                <c:manualLayout>
                  <c:x val="-9.3346068226267887E-8"/>
                  <c:y val="-1.48592110644793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B21-4FFA-906B-7ED825F1B472}"/>
                </c:ext>
              </c:extLst>
            </c:dLbl>
            <c:dLbl>
              <c:idx val="1"/>
              <c:layout>
                <c:manualLayout>
                  <c:x val="0"/>
                  <c:y val="-1.698195550226214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B21-4FFA-906B-7ED825F1B472}"/>
                </c:ext>
              </c:extLst>
            </c:dLbl>
            <c:dLbl>
              <c:idx val="2"/>
              <c:layout>
                <c:manualLayout>
                  <c:x val="-4.3467650295359961E-17"/>
                  <c:y val="-4.245488875565557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B21-4FFA-906B-7ED825F1B472}"/>
                </c:ext>
              </c:extLst>
            </c:dLbl>
            <c:dLbl>
              <c:idx val="3"/>
              <c:layout>
                <c:manualLayout>
                  <c:x val="-8.6935300590719923E-17"/>
                  <c:y val="-1.48592110644793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B21-4FFA-906B-7ED825F1B472}"/>
                </c:ext>
              </c:extLst>
            </c:dLbl>
            <c:dLbl>
              <c:idx val="4"/>
              <c:layout>
                <c:manualLayout>
                  <c:x val="0"/>
                  <c:y val="-1.48592110644794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B21-4FFA-906B-7ED825F1B472}"/>
                </c:ext>
              </c:extLst>
            </c:dLbl>
            <c:dLbl>
              <c:idx val="5"/>
              <c:layout>
                <c:manualLayout>
                  <c:x val="1.1198945923464639E-3"/>
                  <c:y val="2.122744437782778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B21-4FFA-906B-7ED825F1B472}"/>
                </c:ext>
              </c:extLst>
            </c:dLbl>
            <c:dLbl>
              <c:idx val="6"/>
              <c:layout>
                <c:manualLayout>
                  <c:x val="1.1854950664736022E-3"/>
                  <c:y val="-8.491144896362434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B21-4FFA-906B-7ED825F1B472}"/>
                </c:ext>
              </c:extLst>
            </c:dLbl>
            <c:spPr>
              <a:noFill/>
              <a:ln>
                <a:noFill/>
              </a:ln>
              <a:effectLst/>
            </c:spPr>
            <c:txPr>
              <a:bodyPr rot="-5400000" vert="horz"/>
              <a:lstStyle/>
              <a:p>
                <a:pPr>
                  <a:defRPr sz="1600">
                    <a:solidFill>
                      <a:srgbClr val="00206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'V.3.3.Pens.Disc. AFP'!$A$4:$A$12</c:f>
              <c:strCache>
                <c:ptCount val="9"/>
                <c:pt idx="0">
                  <c:v>Atlántico</c:v>
                </c:pt>
                <c:pt idx="1">
                  <c:v>Popular</c:v>
                </c:pt>
                <c:pt idx="2">
                  <c:v>Reservas</c:v>
                </c:pt>
                <c:pt idx="3">
                  <c:v>Romana</c:v>
                </c:pt>
                <c:pt idx="4">
                  <c:v>Scotia Crecer</c:v>
                </c:pt>
                <c:pt idx="5">
                  <c:v>Siembra</c:v>
                </c:pt>
                <c:pt idx="6">
                  <c:v>Plan sustitutivo - Banco Central</c:v>
                </c:pt>
                <c:pt idx="7">
                  <c:v>Plan sustitutivo - Banco de Reservas</c:v>
                </c:pt>
                <c:pt idx="8">
                  <c:v>Autoseguro del Instituto Dominicano de Seguros Sociales (IDSS)</c:v>
                </c:pt>
              </c:strCache>
            </c:strRef>
          </c:cat>
          <c:val>
            <c:numRef>
              <c:f>'V.3.3.Pens.Disc. AFP'!$B$4:$B$12</c:f>
              <c:numCache>
                <c:formatCode>_(* #,##0.00_);_(* \(#,##0.00\);_(* "-"??_);_(@_)</c:formatCode>
                <c:ptCount val="9"/>
                <c:pt idx="0" formatCode="_(* #,##0_);_(* \(#,##0\);_(* &quot;-&quot;_);_(@_)">
                  <c:v>0</c:v>
                </c:pt>
                <c:pt idx="1">
                  <c:v>4698.87</c:v>
                </c:pt>
                <c:pt idx="2">
                  <c:v>4669.32</c:v>
                </c:pt>
                <c:pt idx="3">
                  <c:v>3635.71</c:v>
                </c:pt>
                <c:pt idx="4">
                  <c:v>3095.43</c:v>
                </c:pt>
                <c:pt idx="5">
                  <c:v>4444.55</c:v>
                </c:pt>
                <c:pt idx="6">
                  <c:v>10919.62</c:v>
                </c:pt>
                <c:pt idx="7">
                  <c:v>12670.99</c:v>
                </c:pt>
                <c:pt idx="8">
                  <c:v>5985.85</c:v>
                </c:pt>
              </c:numCache>
            </c:numRef>
          </c:val>
          <c:extLst>
            <c:ext xmlns:c16="http://schemas.microsoft.com/office/drawing/2014/chart" uri="{C3380CC4-5D6E-409C-BE32-E72D297353CC}">
              <c16:uniqueId val="{00000007-BB21-4FFA-906B-7ED825F1B472}"/>
            </c:ext>
          </c:extLst>
        </c:ser>
        <c:ser>
          <c:idx val="1"/>
          <c:order val="1"/>
          <c:tx>
            <c:strRef>
              <c:f>'V.3.3.Pens.Disc. AFP'!$C$3</c:f>
              <c:strCache>
                <c:ptCount val="1"/>
                <c:pt idx="0">
                  <c:v>Discapacidad Total</c:v>
                </c:pt>
              </c:strCache>
            </c:strRef>
          </c:tx>
          <c:spPr>
            <a:solidFill>
              <a:schemeClr val="accent5">
                <a:lumMod val="75000"/>
              </a:schemeClr>
            </a:solidFill>
          </c:spPr>
          <c:invertIfNegative val="0"/>
          <c:dLbls>
            <c:dLbl>
              <c:idx val="0"/>
              <c:layout>
                <c:manualLayout>
                  <c:x val="1.1854950664736022E-3"/>
                  <c:y val="-1.91046999400450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BB21-4FFA-906B-7ED825F1B472}"/>
                </c:ext>
              </c:extLst>
            </c:dLbl>
            <c:dLbl>
              <c:idx val="1"/>
              <c:layout>
                <c:manualLayout>
                  <c:x val="0"/>
                  <c:y val="-1.698195550226222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BB21-4FFA-906B-7ED825F1B472}"/>
                </c:ext>
              </c:extLst>
            </c:dLbl>
            <c:dLbl>
              <c:idx val="2"/>
              <c:layout>
                <c:manualLayout>
                  <c:x val="1.1854950664735586E-3"/>
                  <c:y val="-1.27364666266966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BB21-4FFA-906B-7ED825F1B472}"/>
                </c:ext>
              </c:extLst>
            </c:dLbl>
            <c:dLbl>
              <c:idx val="3"/>
              <c:layout>
                <c:manualLayout>
                  <c:x val="-8.6935300590719923E-17"/>
                  <c:y val="-1.27364666266966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BB21-4FFA-906B-7ED825F1B472}"/>
                </c:ext>
              </c:extLst>
            </c:dLbl>
            <c:dLbl>
              <c:idx val="4"/>
              <c:layout>
                <c:manualLayout>
                  <c:x val="0"/>
                  <c:y val="-1.27364666266966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BB21-4FFA-906B-7ED825F1B472}"/>
                </c:ext>
              </c:extLst>
            </c:dLbl>
            <c:dLbl>
              <c:idx val="5"/>
              <c:layout>
                <c:manualLayout>
                  <c:x val="5.59947296173232E-3"/>
                  <c:y val="-4.245488875565576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BB21-4FFA-906B-7ED825F1B472}"/>
                </c:ext>
              </c:extLst>
            </c:dLbl>
            <c:dLbl>
              <c:idx val="6"/>
              <c:layout>
                <c:manualLayout>
                  <c:x val="-8.6935300590719923E-17"/>
                  <c:y val="-1.485921106447948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BB21-4FFA-906B-7ED825F1B472}"/>
                </c:ext>
              </c:extLst>
            </c:dLbl>
            <c:dLbl>
              <c:idx val="7"/>
              <c:layout>
                <c:manualLayout>
                  <c:x val="3.5564851994208061E-3"/>
                  <c:y val="-6.368233313348335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BB21-4FFA-906B-7ED825F1B472}"/>
                </c:ext>
              </c:extLst>
            </c:dLbl>
            <c:spPr>
              <a:noFill/>
              <a:ln>
                <a:noFill/>
              </a:ln>
              <a:effectLst/>
            </c:spPr>
            <c:txPr>
              <a:bodyPr rot="-5400000" vert="horz"/>
              <a:lstStyle/>
              <a:p>
                <a:pPr>
                  <a:defRPr sz="1600">
                    <a:solidFill>
                      <a:srgbClr val="C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'V.3.3.Pens.Disc. AFP'!$A$4:$A$12</c:f>
              <c:strCache>
                <c:ptCount val="9"/>
                <c:pt idx="0">
                  <c:v>Atlántico</c:v>
                </c:pt>
                <c:pt idx="1">
                  <c:v>Popular</c:v>
                </c:pt>
                <c:pt idx="2">
                  <c:v>Reservas</c:v>
                </c:pt>
                <c:pt idx="3">
                  <c:v>Romana</c:v>
                </c:pt>
                <c:pt idx="4">
                  <c:v>Scotia Crecer</c:v>
                </c:pt>
                <c:pt idx="5">
                  <c:v>Siembra</c:v>
                </c:pt>
                <c:pt idx="6">
                  <c:v>Plan sustitutivo - Banco Central</c:v>
                </c:pt>
                <c:pt idx="7">
                  <c:v>Plan sustitutivo - Banco de Reservas</c:v>
                </c:pt>
                <c:pt idx="8">
                  <c:v>Autoseguro del Instituto Dominicano de Seguros Sociales (IDSS)</c:v>
                </c:pt>
              </c:strCache>
            </c:strRef>
          </c:cat>
          <c:val>
            <c:numRef>
              <c:f>'V.3.3.Pens.Disc. AFP'!$C$4:$C$12</c:f>
              <c:numCache>
                <c:formatCode>_(* #,##0.00_);_(* \(#,##0.00\);_(* "-"??_);_(@_)</c:formatCode>
                <c:ptCount val="9"/>
                <c:pt idx="0" formatCode="_(* #,##0_);_(* \(#,##0\);_(* &quot;-&quot;_);_(@_)">
                  <c:v>0</c:v>
                </c:pt>
                <c:pt idx="1">
                  <c:v>10414.719999999999</c:v>
                </c:pt>
                <c:pt idx="2">
                  <c:v>11338.14</c:v>
                </c:pt>
                <c:pt idx="3">
                  <c:v>8297.9699999999993</c:v>
                </c:pt>
                <c:pt idx="4">
                  <c:v>8085.54</c:v>
                </c:pt>
                <c:pt idx="5">
                  <c:v>9684.0300000000007</c:v>
                </c:pt>
                <c:pt idx="6">
                  <c:v>35146.44</c:v>
                </c:pt>
                <c:pt idx="7">
                  <c:v>25954.51</c:v>
                </c:pt>
                <c:pt idx="8">
                  <c:v>15030.2</c:v>
                </c:pt>
              </c:numCache>
            </c:numRef>
          </c:val>
          <c:extLst>
            <c:ext xmlns:c16="http://schemas.microsoft.com/office/drawing/2014/chart" uri="{C3380CC4-5D6E-409C-BE32-E72D297353CC}">
              <c16:uniqueId val="{00000010-BB21-4FFA-906B-7ED825F1B472}"/>
            </c:ext>
          </c:extLst>
        </c:ser>
        <c:ser>
          <c:idx val="2"/>
          <c:order val="2"/>
          <c:tx>
            <c:strRef>
              <c:f>'V.3.3.Pens.Disc. AFP'!$D$3</c:f>
              <c:strCache>
                <c:ptCount val="1"/>
                <c:pt idx="0">
                  <c:v>Promedio</c:v>
                </c:pt>
              </c:strCache>
            </c:strRef>
          </c:tx>
          <c:invertIfNegative val="0"/>
          <c:dLbls>
            <c:dLbl>
              <c:idx val="3"/>
              <c:layout>
                <c:manualLayout>
                  <c:x val="1.1198945923464639E-3"/>
                  <c:y val="-1.48592110644795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BB21-4FFA-906B-7ED825F1B472}"/>
                </c:ext>
              </c:extLst>
            </c:dLbl>
            <c:dLbl>
              <c:idx val="5"/>
              <c:layout>
                <c:manualLayout>
                  <c:x val="7.4009785490829188E-3"/>
                  <c:y val="-4.245488669018716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BB21-4FFA-906B-7ED825F1B472}"/>
                </c:ext>
              </c:extLst>
            </c:dLbl>
            <c:dLbl>
              <c:idx val="6"/>
              <c:layout>
                <c:manualLayout>
                  <c:x val="5.8817722923594825E-3"/>
                  <c:y val="-1.061372167254679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BB21-4FFA-906B-7ED825F1B472}"/>
                </c:ext>
              </c:extLst>
            </c:dLbl>
            <c:dLbl>
              <c:idx val="7"/>
              <c:layout>
                <c:manualLayout>
                  <c:x val="6.5645669291337361E-3"/>
                  <c:y val="-2.12093882483533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BB21-4FFA-906B-7ED825F1B472}"/>
                </c:ext>
              </c:extLst>
            </c:dLbl>
            <c:spPr>
              <a:noFill/>
              <a:ln>
                <a:noFill/>
              </a:ln>
              <a:effectLst/>
            </c:spPr>
            <c:txPr>
              <a:bodyPr rot="-5400000" vert="horz"/>
              <a:lstStyle/>
              <a:p>
                <a:pPr>
                  <a:defRPr sz="1600" b="1">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'V.3.3.Pens.Disc. AFP'!$A$4:$A$12</c:f>
              <c:strCache>
                <c:ptCount val="9"/>
                <c:pt idx="0">
                  <c:v>Atlántico</c:v>
                </c:pt>
                <c:pt idx="1">
                  <c:v>Popular</c:v>
                </c:pt>
                <c:pt idx="2">
                  <c:v>Reservas</c:v>
                </c:pt>
                <c:pt idx="3">
                  <c:v>Romana</c:v>
                </c:pt>
                <c:pt idx="4">
                  <c:v>Scotia Crecer</c:v>
                </c:pt>
                <c:pt idx="5">
                  <c:v>Siembra</c:v>
                </c:pt>
                <c:pt idx="6">
                  <c:v>Plan sustitutivo - Banco Central</c:v>
                </c:pt>
                <c:pt idx="7">
                  <c:v>Plan sustitutivo - Banco de Reservas</c:v>
                </c:pt>
                <c:pt idx="8">
                  <c:v>Autoseguro del Instituto Dominicano de Seguros Sociales (IDSS)</c:v>
                </c:pt>
              </c:strCache>
            </c:strRef>
          </c:cat>
          <c:val>
            <c:numRef>
              <c:f>'V.3.3.Pens.Disc. AFP'!$D$4:$D$12</c:f>
              <c:numCache>
                <c:formatCode>_(* #,##0.00_);_(* \(#,##0.00\);_(* "-"??_);_(@_)</c:formatCode>
                <c:ptCount val="9"/>
                <c:pt idx="0" formatCode="_(* #,##0_);_(* \(#,##0\);_(* &quot;-&quot;_);_(@_)">
                  <c:v>0</c:v>
                </c:pt>
                <c:pt idx="1">
                  <c:v>8375.59</c:v>
                </c:pt>
                <c:pt idx="2">
                  <c:v>8234.99</c:v>
                </c:pt>
                <c:pt idx="3">
                  <c:v>7026.44</c:v>
                </c:pt>
                <c:pt idx="4">
                  <c:v>5989.04</c:v>
                </c:pt>
                <c:pt idx="5">
                  <c:v>7853.17</c:v>
                </c:pt>
                <c:pt idx="6">
                  <c:v>29594.46</c:v>
                </c:pt>
                <c:pt idx="7">
                  <c:v>19480.189999999999</c:v>
                </c:pt>
                <c:pt idx="8">
                  <c:v>10893.76</c:v>
                </c:pt>
              </c:numCache>
            </c:numRef>
          </c:val>
          <c:extLst>
            <c:ext xmlns:c16="http://schemas.microsoft.com/office/drawing/2014/chart" uri="{C3380CC4-5D6E-409C-BE32-E72D297353CC}">
              <c16:uniqueId val="{00000015-BB21-4FFA-906B-7ED825F1B472}"/>
            </c:ext>
          </c:extLst>
        </c:ser>
        <c:dLbls>
          <c:showLegendKey val="0"/>
          <c:showVal val="0"/>
          <c:showCatName val="0"/>
          <c:showSerName val="0"/>
          <c:showPercent val="0"/>
          <c:showBubbleSize val="0"/>
        </c:dLbls>
        <c:gapWidth val="64"/>
        <c:shape val="cylinder"/>
        <c:axId val="433163088"/>
        <c:axId val="433163480"/>
        <c:axId val="0"/>
      </c:bar3DChart>
      <c:catAx>
        <c:axId val="433163088"/>
        <c:scaling>
          <c:orientation val="minMax"/>
        </c:scaling>
        <c:delete val="0"/>
        <c:axPos val="b"/>
        <c:numFmt formatCode="General" sourceLinked="0"/>
        <c:majorTickMark val="out"/>
        <c:minorTickMark val="none"/>
        <c:tickLblPos val="nextTo"/>
        <c:txPr>
          <a:bodyPr/>
          <a:lstStyle/>
          <a:p>
            <a:pPr>
              <a:defRPr sz="1400" b="0"/>
            </a:pPr>
            <a:endParaRPr lang="en-US"/>
          </a:p>
        </c:txPr>
        <c:crossAx val="433163480"/>
        <c:crosses val="autoZero"/>
        <c:auto val="1"/>
        <c:lblAlgn val="ctr"/>
        <c:lblOffset val="100"/>
        <c:noMultiLvlLbl val="0"/>
      </c:catAx>
      <c:valAx>
        <c:axId val="433163480"/>
        <c:scaling>
          <c:orientation val="minMax"/>
        </c:scaling>
        <c:delete val="0"/>
        <c:axPos val="l"/>
        <c:numFmt formatCode="_(* #,##0_);_(* \(#,##0\);_(* &quot;-&quot;_);_(@_)" sourceLinked="1"/>
        <c:majorTickMark val="out"/>
        <c:minorTickMark val="none"/>
        <c:tickLblPos val="nextTo"/>
        <c:txPr>
          <a:bodyPr/>
          <a:lstStyle/>
          <a:p>
            <a:pPr>
              <a:defRPr sz="1100"/>
            </a:pPr>
            <a:endParaRPr lang="en-US"/>
          </a:p>
        </c:txPr>
        <c:crossAx val="433163088"/>
        <c:crosses val="autoZero"/>
        <c:crossBetween val="between"/>
      </c:valAx>
    </c:plotArea>
    <c:legend>
      <c:legendPos val="r"/>
      <c:layout>
        <c:manualLayout>
          <c:xMode val="edge"/>
          <c:yMode val="edge"/>
          <c:x val="0.23659768868750472"/>
          <c:y val="5.5357691839557112E-2"/>
          <c:w val="0.51497332005209495"/>
          <c:h val="4.4929641050601384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800"/>
            </a:pPr>
            <a:r>
              <a:rPr lang="en-US" sz="2800"/>
              <a:t>Afiliación  al Seguro Familiar de Salud por  Sexo </a:t>
            </a:r>
          </a:p>
        </c:rich>
      </c:tx>
      <c:layout>
        <c:manualLayout>
          <c:xMode val="edge"/>
          <c:yMode val="edge"/>
          <c:x val="0.32050558957908037"/>
          <c:y val="2.2004105041835999E-2"/>
        </c:manualLayout>
      </c:layout>
      <c:overlay val="0"/>
    </c:title>
    <c:autoTitleDeleted val="0"/>
    <c:view3D>
      <c:rotX val="10"/>
      <c:rotY val="0"/>
      <c:rAngAx val="0"/>
      <c:perspective val="10"/>
    </c:view3D>
    <c:floor>
      <c:thickness val="0"/>
    </c:floor>
    <c:sideWall>
      <c:thickness val="0"/>
    </c:sideWall>
    <c:backWall>
      <c:thickness val="0"/>
    </c:backWall>
    <c:plotArea>
      <c:layout>
        <c:manualLayout>
          <c:layoutTarget val="inner"/>
          <c:xMode val="edge"/>
          <c:yMode val="edge"/>
          <c:x val="2.9118426858284461E-3"/>
          <c:y val="7.2164547204150969E-2"/>
          <c:w val="0.99504683471064204"/>
          <c:h val="0.86532766346112466"/>
        </c:manualLayout>
      </c:layout>
      <c:bar3DChart>
        <c:barDir val="col"/>
        <c:grouping val="standard"/>
        <c:varyColors val="0"/>
        <c:ser>
          <c:idx val="0"/>
          <c:order val="0"/>
          <c:tx>
            <c:strRef>
              <c:f>'III.1.6.Afil. SFS x sexo'!$G$4</c:f>
              <c:strCache>
                <c:ptCount val="1"/>
                <c:pt idx="0">
                  <c:v>Hombres</c:v>
                </c:pt>
              </c:strCache>
            </c:strRef>
          </c:tx>
          <c:invertIfNegative val="0"/>
          <c:dLbls>
            <c:dLbl>
              <c:idx val="0"/>
              <c:layout>
                <c:manualLayout>
                  <c:x val="-6.9247716256664747E-4"/>
                  <c:y val="5.8973871907367935E-2"/>
                </c:manualLayout>
              </c:layout>
              <c:tx>
                <c:rich>
                  <a:bodyPr/>
                  <a:lstStyle/>
                  <a:p>
                    <a:r>
                      <a:rPr lang="en-US"/>
                      <a:t>49.7%</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016C-48E1-A8E8-9D680922F7AA}"/>
                </c:ext>
              </c:extLst>
            </c:dLbl>
            <c:dLbl>
              <c:idx val="1"/>
              <c:layout>
                <c:manualLayout>
                  <c:x val="0"/>
                  <c:y val="6.1716842693757136E-2"/>
                </c:manualLayout>
              </c:layout>
              <c:tx>
                <c:rich>
                  <a:bodyPr/>
                  <a:lstStyle/>
                  <a:p>
                    <a:r>
                      <a:rPr lang="en-US"/>
                      <a:t>49.2%</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016C-48E1-A8E8-9D680922F7AA}"/>
                </c:ext>
              </c:extLst>
            </c:dLbl>
            <c:dLbl>
              <c:idx val="2"/>
              <c:layout>
                <c:manualLayout>
                  <c:x val="1.3849543251332949E-3"/>
                  <c:y val="7.2688725839313961E-2"/>
                </c:manualLayout>
              </c:layout>
              <c:tx>
                <c:rich>
                  <a:bodyPr/>
                  <a:lstStyle/>
                  <a:p>
                    <a:r>
                      <a:rPr lang="en-US"/>
                      <a:t>48.5%</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016C-48E1-A8E8-9D680922F7AA}"/>
                </c:ext>
              </c:extLst>
            </c:dLbl>
            <c:dLbl>
              <c:idx val="3"/>
              <c:layout>
                <c:manualLayout>
                  <c:x val="0"/>
                  <c:y val="9.6003977523622219E-2"/>
                </c:manualLayout>
              </c:layout>
              <c:tx>
                <c:rich>
                  <a:bodyPr/>
                  <a:lstStyle/>
                  <a:p>
                    <a:r>
                      <a:rPr lang="en-US"/>
                      <a:t>48.3%</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016C-48E1-A8E8-9D680922F7AA}"/>
                </c:ext>
              </c:extLst>
            </c:dLbl>
            <c:dLbl>
              <c:idx val="4"/>
              <c:layout>
                <c:manualLayout>
                  <c:x val="2.0774314876999427E-3"/>
                  <c:y val="9.4632492130427612E-2"/>
                </c:manualLayout>
              </c:layout>
              <c:tx>
                <c:rich>
                  <a:bodyPr/>
                  <a:lstStyle/>
                  <a:p>
                    <a:r>
                      <a:rPr lang="en-US"/>
                      <a:t>48.2%</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016C-48E1-A8E8-9D680922F7AA}"/>
                </c:ext>
              </c:extLst>
            </c:dLbl>
            <c:dLbl>
              <c:idx val="5"/>
              <c:layout>
                <c:manualLayout>
                  <c:x val="3.4623858128332375E-3"/>
                  <c:y val="0.10148991909640062"/>
                </c:manualLayout>
              </c:layout>
              <c:tx>
                <c:rich>
                  <a:bodyPr/>
                  <a:lstStyle/>
                  <a:p>
                    <a:r>
                      <a:rPr lang="en-US"/>
                      <a:t>47.9%</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016C-48E1-A8E8-9D680922F7AA}"/>
                </c:ext>
              </c:extLst>
            </c:dLbl>
            <c:dLbl>
              <c:idx val="6"/>
              <c:layout>
                <c:manualLayout>
                  <c:x val="-1.3849543251332949E-3"/>
                  <c:y val="0.11246180224195745"/>
                </c:manualLayout>
              </c:layout>
              <c:tx>
                <c:rich>
                  <a:bodyPr/>
                  <a:lstStyle/>
                  <a:p>
                    <a:r>
                      <a:rPr lang="en-US"/>
                      <a:t>47.9%</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016C-48E1-A8E8-9D680922F7AA}"/>
                </c:ext>
              </c:extLst>
            </c:dLbl>
            <c:dLbl>
              <c:idx val="7"/>
              <c:layout>
                <c:manualLayout>
                  <c:x val="-5.4525760933581633E-8"/>
                  <c:y val="0.11383328763515206"/>
                </c:manualLayout>
              </c:layout>
              <c:tx>
                <c:rich>
                  <a:bodyPr/>
                  <a:lstStyle/>
                  <a:p>
                    <a:r>
                      <a:rPr lang="en-US"/>
                      <a:t>48.4%</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016C-48E1-A8E8-9D680922F7AA}"/>
                </c:ext>
              </c:extLst>
            </c:dLbl>
            <c:dLbl>
              <c:idx val="8"/>
              <c:layout>
                <c:manualLayout>
                  <c:x val="1.0156214392188842E-16"/>
                  <c:y val="9.6003977523622219E-2"/>
                </c:manualLayout>
              </c:layout>
              <c:tx>
                <c:rich>
                  <a:bodyPr/>
                  <a:lstStyle/>
                  <a:p>
                    <a:r>
                      <a:rPr lang="en-US"/>
                      <a:t>48.4%</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016C-48E1-A8E8-9D680922F7AA}"/>
                </c:ext>
              </c:extLst>
            </c:dLbl>
            <c:dLbl>
              <c:idx val="9"/>
              <c:layout>
                <c:manualLayout>
                  <c:x val="7.0853458923599835E-4"/>
                  <c:y val="8.9298898178161848E-2"/>
                </c:manualLayout>
              </c:layout>
              <c:tx>
                <c:rich>
                  <a:bodyPr/>
                  <a:lstStyle/>
                  <a:p>
                    <a:r>
                      <a:rPr lang="en-US"/>
                      <a:t>48.8%</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016C-48E1-A8E8-9D680922F7AA}"/>
                </c:ext>
              </c:extLst>
            </c:dLbl>
            <c:dLbl>
              <c:idx val="10"/>
              <c:layout>
                <c:manualLayout>
                  <c:x val="3.5633303120781524E-3"/>
                  <c:y val="9.3734363586435554E-2"/>
                </c:manualLayout>
              </c:layout>
              <c:tx>
                <c:rich>
                  <a:bodyPr/>
                  <a:lstStyle/>
                  <a:p>
                    <a:r>
                      <a:rPr lang="en-US"/>
                      <a:t>48.8%</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016C-48E1-A8E8-9D680922F7AA}"/>
                </c:ext>
              </c:extLst>
            </c:dLbl>
            <c:dLbl>
              <c:idx val="11"/>
              <c:layout>
                <c:manualLayout>
                  <c:x val="-9.4016007936147637E-17"/>
                  <c:y val="0.1054072621216573"/>
                </c:manualLayout>
              </c:layout>
              <c:tx>
                <c:rich>
                  <a:bodyPr/>
                  <a:lstStyle/>
                  <a:p>
                    <a:r>
                      <a:rPr lang="en-US"/>
                      <a:t>49.0%</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7CC-452C-8946-AA6D0D5AFD4B}"/>
                </c:ext>
              </c:extLst>
            </c:dLbl>
            <c:dLbl>
              <c:idx val="12"/>
              <c:layout>
                <c:manualLayout>
                  <c:x val="0"/>
                  <c:y val="0.11444217030351363"/>
                </c:manualLayout>
              </c:layout>
              <c:tx>
                <c:rich>
                  <a:bodyPr/>
                  <a:lstStyle/>
                  <a:p>
                    <a:r>
                      <a:rPr lang="en-US"/>
                      <a:t>49.0%</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87CC-452C-8946-AA6D0D5AFD4B}"/>
                </c:ext>
              </c:extLst>
            </c:dLbl>
            <c:spPr>
              <a:noFill/>
              <a:ln>
                <a:noFill/>
              </a:ln>
              <a:effectLst/>
            </c:spPr>
            <c:txPr>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'III.1.6.Afil. SFS x sexo'!$B$5:$B$17</c:f>
              <c:strCache>
                <c:ptCount val="13"/>
                <c:pt idx="0">
                  <c:v>Dic. 2007</c:v>
                </c:pt>
                <c:pt idx="1">
                  <c:v>Dic. 2008</c:v>
                </c:pt>
                <c:pt idx="2">
                  <c:v>Dic. 2009</c:v>
                </c:pt>
                <c:pt idx="3">
                  <c:v>Dic. 2010</c:v>
                </c:pt>
                <c:pt idx="4">
                  <c:v>Dic. 2011</c:v>
                </c:pt>
                <c:pt idx="5">
                  <c:v>Dic. 2012</c:v>
                </c:pt>
                <c:pt idx="6">
                  <c:v>Dic. 2013</c:v>
                </c:pt>
                <c:pt idx="7">
                  <c:v>Dic. 2014</c:v>
                </c:pt>
                <c:pt idx="8">
                  <c:v>Dic. 2015</c:v>
                </c:pt>
                <c:pt idx="9">
                  <c:v>Dic. 2016</c:v>
                </c:pt>
                <c:pt idx="10">
                  <c:v>Dic. 2017</c:v>
                </c:pt>
                <c:pt idx="11">
                  <c:v>Dic. 2018</c:v>
                </c:pt>
                <c:pt idx="12">
                  <c:v>Ene.2019</c:v>
                </c:pt>
              </c:strCache>
            </c:strRef>
          </c:cat>
          <c:val>
            <c:numRef>
              <c:f>'III.1.6.Afil. SFS x sexo'!$G$5:$G$17</c:f>
              <c:numCache>
                <c:formatCode>#,##0</c:formatCode>
                <c:ptCount val="13"/>
                <c:pt idx="0">
                  <c:v>1272336</c:v>
                </c:pt>
                <c:pt idx="1">
                  <c:v>1435840</c:v>
                </c:pt>
                <c:pt idx="2">
                  <c:v>1694508</c:v>
                </c:pt>
                <c:pt idx="3">
                  <c:v>2114818</c:v>
                </c:pt>
                <c:pt idx="4">
                  <c:v>2178632</c:v>
                </c:pt>
                <c:pt idx="5">
                  <c:v>2392114</c:v>
                </c:pt>
                <c:pt idx="6">
                  <c:v>2705829</c:v>
                </c:pt>
                <c:pt idx="7">
                  <c:v>2978843</c:v>
                </c:pt>
                <c:pt idx="8">
                  <c:v>3247604</c:v>
                </c:pt>
                <c:pt idx="9">
                  <c:v>3384848</c:v>
                </c:pt>
                <c:pt idx="10">
                  <c:v>3655041</c:v>
                </c:pt>
                <c:pt idx="11">
                  <c:v>3808361</c:v>
                </c:pt>
                <c:pt idx="12">
                  <c:v>3810601</c:v>
                </c:pt>
              </c:numCache>
            </c:numRef>
          </c:val>
          <c:extLst>
            <c:ext xmlns:c16="http://schemas.microsoft.com/office/drawing/2014/chart" uri="{C3380CC4-5D6E-409C-BE32-E72D297353CC}">
              <c16:uniqueId val="{0000000B-016C-48E1-A8E8-9D680922F7AA}"/>
            </c:ext>
          </c:extLst>
        </c:ser>
        <c:ser>
          <c:idx val="1"/>
          <c:order val="1"/>
          <c:tx>
            <c:strRef>
              <c:f>'III.1.6.Afil. SFS x sexo'!$H$4</c:f>
              <c:strCache>
                <c:ptCount val="1"/>
                <c:pt idx="0">
                  <c:v>Mujeres</c:v>
                </c:pt>
              </c:strCache>
            </c:strRef>
          </c:tx>
          <c:spPr>
            <a:solidFill>
              <a:schemeClr val="accent6">
                <a:lumMod val="50000"/>
              </a:schemeClr>
            </a:solidFill>
          </c:spPr>
          <c:invertIfNegative val="0"/>
          <c:dLbls>
            <c:dLbl>
              <c:idx val="0"/>
              <c:layout>
                <c:manualLayout>
                  <c:x val="-6.9247716256663479E-4"/>
                  <c:y val="3.1544164043475868E-2"/>
                </c:manualLayout>
              </c:layout>
              <c:tx>
                <c:rich>
                  <a:bodyPr/>
                  <a:lstStyle/>
                  <a:p>
                    <a:r>
                      <a:rPr lang="en-US"/>
                      <a:t>50.3%</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016C-48E1-A8E8-9D680922F7AA}"/>
                </c:ext>
              </c:extLst>
            </c:dLbl>
            <c:dLbl>
              <c:idx val="1"/>
              <c:layout>
                <c:manualLayout>
                  <c:x val="-1.3849543251332949E-3"/>
                  <c:y val="3.4287134829865076E-2"/>
                </c:manualLayout>
              </c:layout>
              <c:tx>
                <c:rich>
                  <a:bodyPr/>
                  <a:lstStyle/>
                  <a:p>
                    <a:r>
                      <a:rPr lang="en-US"/>
                      <a:t>50.8%</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016C-48E1-A8E8-9D680922F7AA}"/>
                </c:ext>
              </c:extLst>
            </c:dLbl>
            <c:dLbl>
              <c:idx val="2"/>
              <c:layout>
                <c:manualLayout>
                  <c:x val="-6.9247716256664747E-4"/>
                  <c:y val="3.5658620223059677E-2"/>
                </c:manualLayout>
              </c:layout>
              <c:tx>
                <c:rich>
                  <a:bodyPr/>
                  <a:lstStyle/>
                  <a:p>
                    <a:r>
                      <a:rPr lang="en-US"/>
                      <a:t>51.5%</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016C-48E1-A8E8-9D680922F7AA}"/>
                </c:ext>
              </c:extLst>
            </c:dLbl>
            <c:dLbl>
              <c:idx val="3"/>
              <c:layout>
                <c:manualLayout>
                  <c:x val="-6.9247716256664747E-4"/>
                  <c:y val="4.2516047189032694E-2"/>
                </c:manualLayout>
              </c:layout>
              <c:tx>
                <c:rich>
                  <a:bodyPr/>
                  <a:lstStyle/>
                  <a:p>
                    <a:r>
                      <a:rPr lang="en-US"/>
                      <a:t>51.7%</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016C-48E1-A8E8-9D680922F7AA}"/>
                </c:ext>
              </c:extLst>
            </c:dLbl>
            <c:dLbl>
              <c:idx val="4"/>
              <c:layout>
                <c:manualLayout>
                  <c:x val="2.7699086502665899E-3"/>
                  <c:y val="3.7030105616254284E-2"/>
                </c:manualLayout>
              </c:layout>
              <c:tx>
                <c:rich>
                  <a:bodyPr/>
                  <a:lstStyle/>
                  <a:p>
                    <a:r>
                      <a:rPr lang="en-US"/>
                      <a:t>51.8%</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016C-48E1-A8E8-9D680922F7AA}"/>
                </c:ext>
              </c:extLst>
            </c:dLbl>
            <c:dLbl>
              <c:idx val="5"/>
              <c:layout>
                <c:manualLayout>
                  <c:x val="2.0774314876999427E-3"/>
                  <c:y val="4.2516047189032694E-2"/>
                </c:manualLayout>
              </c:layout>
              <c:tx>
                <c:rich>
                  <a:bodyPr/>
                  <a:lstStyle/>
                  <a:p>
                    <a:r>
                      <a:rPr lang="en-US"/>
                      <a:t>52.1%</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016C-48E1-A8E8-9D680922F7AA}"/>
                </c:ext>
              </c:extLst>
            </c:dLbl>
            <c:dLbl>
              <c:idx val="6"/>
              <c:layout>
                <c:manualLayout>
                  <c:x val="6.9247716256664747E-4"/>
                  <c:y val="3.7030105616254284E-2"/>
                </c:manualLayout>
              </c:layout>
              <c:tx>
                <c:rich>
                  <a:bodyPr/>
                  <a:lstStyle/>
                  <a:p>
                    <a:r>
                      <a:rPr lang="en-US"/>
                      <a:t>52.1%</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016C-48E1-A8E8-9D680922F7AA}"/>
                </c:ext>
              </c:extLst>
            </c:dLbl>
            <c:dLbl>
              <c:idx val="7"/>
              <c:layout>
                <c:manualLayout>
                  <c:x val="2.0774314876999427E-3"/>
                  <c:y val="4.1144561795838093E-2"/>
                </c:manualLayout>
              </c:layout>
              <c:tx>
                <c:rich>
                  <a:bodyPr/>
                  <a:lstStyle/>
                  <a:p>
                    <a:r>
                      <a:rPr lang="en-US"/>
                      <a:t>51.6%</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016C-48E1-A8E8-9D680922F7AA}"/>
                </c:ext>
              </c:extLst>
            </c:dLbl>
            <c:dLbl>
              <c:idx val="8"/>
              <c:layout>
                <c:manualLayout>
                  <c:x val="3.4623858128332375E-3"/>
                  <c:y val="3.1544164043475868E-2"/>
                </c:manualLayout>
              </c:layout>
              <c:tx>
                <c:rich>
                  <a:bodyPr/>
                  <a:lstStyle/>
                  <a:p>
                    <a:r>
                      <a:rPr lang="en-US"/>
                      <a:t>51.6%</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016C-48E1-A8E8-9D680922F7AA}"/>
                </c:ext>
              </c:extLst>
            </c:dLbl>
            <c:dLbl>
              <c:idx val="9"/>
              <c:layout>
                <c:manualLayout>
                  <c:x val="2.1269803525283655E-3"/>
                  <c:y val="3.1159807294774813E-2"/>
                </c:manualLayout>
              </c:layout>
              <c:tx>
                <c:rich>
                  <a:bodyPr/>
                  <a:lstStyle/>
                  <a:p>
                    <a:r>
                      <a:rPr lang="en-US"/>
                      <a:t>51.2%</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016C-48E1-A8E8-9D680922F7AA}"/>
                </c:ext>
              </c:extLst>
            </c:dLbl>
            <c:dLbl>
              <c:idx val="10"/>
              <c:layout>
                <c:manualLayout>
                  <c:x val="1.4253321248312609E-3"/>
                  <c:y val="3.7218056129908271E-2"/>
                </c:manualLayout>
              </c:layout>
              <c:tx>
                <c:rich>
                  <a:bodyPr/>
                  <a:lstStyle/>
                  <a:p>
                    <a:r>
                      <a:rPr lang="en-US"/>
                      <a:t>51.2%</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016C-48E1-A8E8-9D680922F7AA}"/>
                </c:ext>
              </c:extLst>
            </c:dLbl>
            <c:dLbl>
              <c:idx val="11"/>
              <c:layout>
                <c:manualLayout>
                  <c:x val="-9.4016007936147637E-17"/>
                  <c:y val="3.613963272742525E-2"/>
                </c:manualLayout>
              </c:layout>
              <c:tx>
                <c:rich>
                  <a:bodyPr/>
                  <a:lstStyle/>
                  <a:p>
                    <a:r>
                      <a:rPr lang="en-US"/>
                      <a:t>51.0%</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87CC-452C-8946-AA6D0D5AFD4B}"/>
                </c:ext>
              </c:extLst>
            </c:dLbl>
            <c:dLbl>
              <c:idx val="12"/>
              <c:layout>
                <c:manualLayout>
                  <c:x val="6.4102564102564103E-4"/>
                  <c:y val="3.0116360606187796E-2"/>
                </c:manualLayout>
              </c:layout>
              <c:tx>
                <c:rich>
                  <a:bodyPr/>
                  <a:lstStyle/>
                  <a:p>
                    <a:r>
                      <a:rPr lang="en-US"/>
                      <a:t>51.0%</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87CC-452C-8946-AA6D0D5AFD4B}"/>
                </c:ext>
              </c:extLst>
            </c:dLbl>
            <c:spPr>
              <a:noFill/>
              <a:ln>
                <a:noFill/>
              </a:ln>
              <a:effectLst/>
            </c:spPr>
            <c:txPr>
              <a:bodyPr/>
              <a:lstStyle/>
              <a:p>
                <a:pPr>
                  <a:defRPr sz="16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'III.1.6.Afil. SFS x sexo'!$B$5:$B$17</c:f>
              <c:strCache>
                <c:ptCount val="13"/>
                <c:pt idx="0">
                  <c:v>Dic. 2007</c:v>
                </c:pt>
                <c:pt idx="1">
                  <c:v>Dic. 2008</c:v>
                </c:pt>
                <c:pt idx="2">
                  <c:v>Dic. 2009</c:v>
                </c:pt>
                <c:pt idx="3">
                  <c:v>Dic. 2010</c:v>
                </c:pt>
                <c:pt idx="4">
                  <c:v>Dic. 2011</c:v>
                </c:pt>
                <c:pt idx="5">
                  <c:v>Dic. 2012</c:v>
                </c:pt>
                <c:pt idx="6">
                  <c:v>Dic. 2013</c:v>
                </c:pt>
                <c:pt idx="7">
                  <c:v>Dic. 2014</c:v>
                </c:pt>
                <c:pt idx="8">
                  <c:v>Dic. 2015</c:v>
                </c:pt>
                <c:pt idx="9">
                  <c:v>Dic. 2016</c:v>
                </c:pt>
                <c:pt idx="10">
                  <c:v>Dic. 2017</c:v>
                </c:pt>
                <c:pt idx="11">
                  <c:v>Dic. 2018</c:v>
                </c:pt>
                <c:pt idx="12">
                  <c:v>Ene.2019</c:v>
                </c:pt>
              </c:strCache>
            </c:strRef>
          </c:cat>
          <c:val>
            <c:numRef>
              <c:f>'III.1.6.Afil. SFS x sexo'!$H$5:$H$17</c:f>
              <c:numCache>
                <c:formatCode>#,##0</c:formatCode>
                <c:ptCount val="13"/>
                <c:pt idx="0">
                  <c:v>1286781</c:v>
                </c:pt>
                <c:pt idx="1">
                  <c:v>1481062</c:v>
                </c:pt>
                <c:pt idx="2">
                  <c:v>1798016</c:v>
                </c:pt>
                <c:pt idx="3">
                  <c:v>2263051</c:v>
                </c:pt>
                <c:pt idx="4">
                  <c:v>2342218</c:v>
                </c:pt>
                <c:pt idx="5">
                  <c:v>2599648</c:v>
                </c:pt>
                <c:pt idx="6">
                  <c:v>2946900</c:v>
                </c:pt>
                <c:pt idx="7">
                  <c:v>3178402</c:v>
                </c:pt>
                <c:pt idx="8">
                  <c:v>3409639</c:v>
                </c:pt>
                <c:pt idx="9">
                  <c:v>3553508</c:v>
                </c:pt>
                <c:pt idx="10">
                  <c:v>3794239</c:v>
                </c:pt>
                <c:pt idx="11">
                  <c:v>3965776</c:v>
                </c:pt>
                <c:pt idx="12">
                  <c:v>3967450</c:v>
                </c:pt>
              </c:numCache>
            </c:numRef>
          </c:val>
          <c:extLst>
            <c:ext xmlns:c16="http://schemas.microsoft.com/office/drawing/2014/chart" uri="{C3380CC4-5D6E-409C-BE32-E72D297353CC}">
              <c16:uniqueId val="{00000017-016C-48E1-A8E8-9D680922F7AA}"/>
            </c:ext>
          </c:extLst>
        </c:ser>
        <c:ser>
          <c:idx val="2"/>
          <c:order val="2"/>
          <c:tx>
            <c:strRef>
              <c:f>'III.1.6.Afil. SFS x sexo'!$I$4</c:f>
              <c:strCache>
                <c:ptCount val="1"/>
                <c:pt idx="0">
                  <c:v>Total</c:v>
                </c:pt>
              </c:strCache>
            </c:strRef>
          </c:tx>
          <c:spPr>
            <a:solidFill>
              <a:schemeClr val="accent5">
                <a:lumMod val="50000"/>
              </a:schemeClr>
            </a:solidFill>
          </c:spPr>
          <c:invertIfNegative val="0"/>
          <c:dLbls>
            <c:dLbl>
              <c:idx val="0"/>
              <c:layout>
                <c:manualLayout>
                  <c:x val="4.2993546532704898E-3"/>
                  <c:y val="-1.041777864143370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016C-48E1-A8E8-9D680922F7AA}"/>
                </c:ext>
              </c:extLst>
            </c:dLbl>
            <c:dLbl>
              <c:idx val="1"/>
              <c:layout>
                <c:manualLayout>
                  <c:x val="1.449204371402025E-3"/>
                  <c:y val="4.4329839575200605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016C-48E1-A8E8-9D680922F7AA}"/>
                </c:ext>
              </c:extLst>
            </c:dLbl>
            <c:dLbl>
              <c:idx val="2"/>
              <c:layout>
                <c:manualLayout>
                  <c:x val="2.0774570056166152E-3"/>
                  <c:y val="-4.931787872182615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016C-48E1-A8E8-9D680922F7AA}"/>
                </c:ext>
              </c:extLst>
            </c:dLbl>
            <c:dLbl>
              <c:idx val="3"/>
              <c:layout>
                <c:manualLayout>
                  <c:x val="1.4170692575304678E-3"/>
                  <c:y val="-4.987186854588587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016C-48E1-A8E8-9D680922F7AA}"/>
                </c:ext>
              </c:extLst>
            </c:dLbl>
            <c:dLbl>
              <c:idx val="4"/>
              <c:layout>
                <c:manualLayout>
                  <c:x val="1.4170692575304158E-3"/>
                  <c:y val="-4.968756039288106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016C-48E1-A8E8-9D680922F7AA}"/>
                </c:ext>
              </c:extLst>
            </c:dLbl>
            <c:dLbl>
              <c:idx val="5"/>
              <c:layout>
                <c:manualLayout>
                  <c:x val="2.1095363293599234E-3"/>
                  <c:y val="-7.65624590500315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016C-48E1-A8E8-9D680922F7AA}"/>
                </c:ext>
              </c:extLst>
            </c:dLbl>
            <c:dLbl>
              <c:idx val="6"/>
              <c:layout>
                <c:manualLayout>
                  <c:x val="-1.6067556039367521E-5"/>
                  <c:y val="-9.009259513763181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E-016C-48E1-A8E8-9D680922F7AA}"/>
                </c:ext>
              </c:extLst>
            </c:dLbl>
            <c:dLbl>
              <c:idx val="7"/>
              <c:layout>
                <c:manualLayout>
                  <c:x val="3.4623909561082907E-3"/>
                  <c:y val="-1.175225489838872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016C-48E1-A8E8-9D680922F7AA}"/>
                </c:ext>
              </c:extLst>
            </c:dLbl>
            <c:dLbl>
              <c:idx val="8"/>
              <c:layout>
                <c:manualLayout>
                  <c:x val="2.7377889635745137E-3"/>
                  <c:y val="-3.59720507872306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016C-48E1-A8E8-9D680922F7AA}"/>
                </c:ext>
              </c:extLst>
            </c:dLbl>
            <c:spPr>
              <a:noFill/>
              <a:ln>
                <a:noFill/>
              </a:ln>
              <a:effectLst/>
            </c:spPr>
            <c:txPr>
              <a:bodyPr/>
              <a:lstStyle/>
              <a:p>
                <a:pPr>
                  <a:defRPr sz="2000" b="1">
                    <a:solidFill>
                      <a:schemeClr val="accent5">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'III.1.6.Afil. SFS x sexo'!$B$5:$B$17</c:f>
              <c:strCache>
                <c:ptCount val="13"/>
                <c:pt idx="0">
                  <c:v>Dic. 2007</c:v>
                </c:pt>
                <c:pt idx="1">
                  <c:v>Dic. 2008</c:v>
                </c:pt>
                <c:pt idx="2">
                  <c:v>Dic. 2009</c:v>
                </c:pt>
                <c:pt idx="3">
                  <c:v>Dic. 2010</c:v>
                </c:pt>
                <c:pt idx="4">
                  <c:v>Dic. 2011</c:v>
                </c:pt>
                <c:pt idx="5">
                  <c:v>Dic. 2012</c:v>
                </c:pt>
                <c:pt idx="6">
                  <c:v>Dic. 2013</c:v>
                </c:pt>
                <c:pt idx="7">
                  <c:v>Dic. 2014</c:v>
                </c:pt>
                <c:pt idx="8">
                  <c:v>Dic. 2015</c:v>
                </c:pt>
                <c:pt idx="9">
                  <c:v>Dic. 2016</c:v>
                </c:pt>
                <c:pt idx="10">
                  <c:v>Dic. 2017</c:v>
                </c:pt>
                <c:pt idx="11">
                  <c:v>Dic. 2018</c:v>
                </c:pt>
                <c:pt idx="12">
                  <c:v>Ene.2019</c:v>
                </c:pt>
              </c:strCache>
            </c:strRef>
          </c:cat>
          <c:val>
            <c:numRef>
              <c:f>'III.1.6.Afil. SFS x sexo'!$I$5:$I$17</c:f>
              <c:numCache>
                <c:formatCode>#,##0</c:formatCode>
                <c:ptCount val="13"/>
                <c:pt idx="0">
                  <c:v>2559117</c:v>
                </c:pt>
                <c:pt idx="1">
                  <c:v>2916902</c:v>
                </c:pt>
                <c:pt idx="2">
                  <c:v>3492524</c:v>
                </c:pt>
                <c:pt idx="3">
                  <c:v>4377869</c:v>
                </c:pt>
                <c:pt idx="4">
                  <c:v>4520850</c:v>
                </c:pt>
                <c:pt idx="5">
                  <c:v>4991762</c:v>
                </c:pt>
                <c:pt idx="6">
                  <c:v>5652729</c:v>
                </c:pt>
                <c:pt idx="7">
                  <c:v>6157245</c:v>
                </c:pt>
                <c:pt idx="8">
                  <c:v>6657243</c:v>
                </c:pt>
                <c:pt idx="9">
                  <c:v>6938356</c:v>
                </c:pt>
                <c:pt idx="10">
                  <c:v>7449280</c:v>
                </c:pt>
                <c:pt idx="11">
                  <c:v>7774137</c:v>
                </c:pt>
                <c:pt idx="12">
                  <c:v>7778051</c:v>
                </c:pt>
              </c:numCache>
            </c:numRef>
          </c:val>
          <c:extLst>
            <c:ext xmlns:c16="http://schemas.microsoft.com/office/drawing/2014/chart" uri="{C3380CC4-5D6E-409C-BE32-E72D297353CC}">
              <c16:uniqueId val="{00000021-016C-48E1-A8E8-9D680922F7AA}"/>
            </c:ext>
          </c:extLst>
        </c:ser>
        <c:dLbls>
          <c:showLegendKey val="0"/>
          <c:showVal val="0"/>
          <c:showCatName val="0"/>
          <c:showSerName val="0"/>
          <c:showPercent val="0"/>
          <c:showBubbleSize val="0"/>
        </c:dLbls>
        <c:gapWidth val="75"/>
        <c:shape val="box"/>
        <c:axId val="402319280"/>
        <c:axId val="402319672"/>
        <c:axId val="402063064"/>
      </c:bar3DChart>
      <c:catAx>
        <c:axId val="402319280"/>
        <c:scaling>
          <c:orientation val="minMax"/>
        </c:scaling>
        <c:delete val="0"/>
        <c:axPos val="b"/>
        <c:numFmt formatCode="General" sourceLinked="0"/>
        <c:majorTickMark val="none"/>
        <c:minorTickMark val="none"/>
        <c:tickLblPos val="nextTo"/>
        <c:txPr>
          <a:bodyPr/>
          <a:lstStyle/>
          <a:p>
            <a:pPr>
              <a:defRPr sz="2000"/>
            </a:pPr>
            <a:endParaRPr lang="en-US"/>
          </a:p>
        </c:txPr>
        <c:crossAx val="402319672"/>
        <c:crosses val="autoZero"/>
        <c:auto val="1"/>
        <c:lblAlgn val="ctr"/>
        <c:lblOffset val="100"/>
        <c:noMultiLvlLbl val="0"/>
      </c:catAx>
      <c:valAx>
        <c:axId val="402319672"/>
        <c:scaling>
          <c:orientation val="minMax"/>
        </c:scaling>
        <c:delete val="1"/>
        <c:axPos val="l"/>
        <c:numFmt formatCode="#,##0" sourceLinked="1"/>
        <c:majorTickMark val="none"/>
        <c:minorTickMark val="none"/>
        <c:tickLblPos val="nextTo"/>
        <c:crossAx val="402319280"/>
        <c:crosses val="autoZero"/>
        <c:crossBetween val="between"/>
      </c:valAx>
      <c:serAx>
        <c:axId val="402063064"/>
        <c:scaling>
          <c:orientation val="minMax"/>
        </c:scaling>
        <c:delete val="1"/>
        <c:axPos val="b"/>
        <c:majorTickMark val="out"/>
        <c:minorTickMark val="none"/>
        <c:tickLblPos val="nextTo"/>
        <c:crossAx val="402319672"/>
        <c:crosses val="autoZero"/>
      </c:serAx>
    </c:plotArea>
    <c:legend>
      <c:legendPos val="t"/>
      <c:layout>
        <c:manualLayout>
          <c:xMode val="edge"/>
          <c:yMode val="edge"/>
          <c:x val="0.35208320093245249"/>
          <c:y val="8.5022600435568849E-2"/>
          <c:w val="0.28839577643149938"/>
          <c:h val="4.0329584221908431E-2"/>
        </c:manualLayout>
      </c:layout>
      <c:overlay val="0"/>
      <c:txPr>
        <a:bodyPr/>
        <a:lstStyle/>
        <a:p>
          <a:pPr>
            <a:defRPr sz="2000"/>
          </a:pPr>
          <a:endParaRPr lang="en-US"/>
        </a:p>
      </c:txPr>
    </c:legend>
    <c:plotVisOnly val="1"/>
    <c:dispBlanksAs val="gap"/>
    <c:showDLblsOverMax val="0"/>
  </c:chart>
  <c:spPr>
    <a:ln>
      <a:noFill/>
    </a:ln>
  </c:spPr>
  <c:txPr>
    <a:bodyPr/>
    <a:lstStyle/>
    <a:p>
      <a:pPr>
        <a:defRPr>
          <a:ln>
            <a:noFill/>
          </a:ln>
        </a:defRPr>
      </a:pPr>
      <a:endParaRPr lang="en-US"/>
    </a:p>
  </c:txPr>
  <c:printSettings>
    <c:headerFooter/>
    <c:pageMargins b="0.75" l="0.7" r="0.7" t="0.75" header="0.3" footer="0.3"/>
    <c:pageSetup/>
  </c:printSettings>
  <c:userShapes r:id="rId1"/>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1200"/>
            </a:pPr>
            <a:r>
              <a:rPr lang="es-ES" sz="1200"/>
              <a:t>Pensión</a:t>
            </a:r>
            <a:r>
              <a:rPr lang="es-ES" sz="1200" baseline="0"/>
              <a:t> Promedio de Sobrevivencia y Discapacidad </a:t>
            </a:r>
            <a:endParaRPr lang="es-ES" sz="1200"/>
          </a:p>
        </c:rich>
      </c:tx>
      <c:layout>
        <c:manualLayout>
          <c:xMode val="edge"/>
          <c:yMode val="edge"/>
          <c:x val="0.30639303571216492"/>
          <c:y val="1.557918398886271E-2"/>
        </c:manualLayout>
      </c:layout>
      <c:overlay val="0"/>
    </c:title>
    <c:autoTitleDeleted val="0"/>
    <c:view3D>
      <c:rotX val="15"/>
      <c:rotY val="20"/>
      <c:rAngAx val="1"/>
    </c:view3D>
    <c:floor>
      <c:thickness val="0"/>
    </c:floor>
    <c:sideWall>
      <c:thickness val="0"/>
    </c:sideWall>
    <c:backWall>
      <c:thickness val="0"/>
    </c:backWall>
    <c:plotArea>
      <c:layout>
        <c:manualLayout>
          <c:layoutTarget val="inner"/>
          <c:xMode val="edge"/>
          <c:yMode val="edge"/>
          <c:x val="7.3065379022744112E-2"/>
          <c:y val="0.27251764246447902"/>
          <c:w val="0.89395136583536816"/>
          <c:h val="0.53126669624061551"/>
        </c:manualLayout>
      </c:layout>
      <c:bar3DChart>
        <c:barDir val="col"/>
        <c:grouping val="clustered"/>
        <c:varyColors val="0"/>
        <c:ser>
          <c:idx val="0"/>
          <c:order val="0"/>
          <c:tx>
            <c:strRef>
              <c:f>'V.3.4.Pensiones Sob.Disc'!$B$3</c:f>
              <c:strCache>
                <c:ptCount val="1"/>
                <c:pt idx="0">
                  <c:v>Sobrevivencia</c:v>
                </c:pt>
              </c:strCache>
            </c:strRef>
          </c:tx>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'V.3.4.Pensiones Sob.Disc'!$A$4:$A$13</c:f>
              <c:strCache>
                <c:ptCount val="10"/>
                <c:pt idx="0">
                  <c:v>Atlántico</c:v>
                </c:pt>
                <c:pt idx="1">
                  <c:v>Popular</c:v>
                </c:pt>
                <c:pt idx="2">
                  <c:v>Reservas</c:v>
                </c:pt>
                <c:pt idx="3">
                  <c:v>Romana</c:v>
                </c:pt>
                <c:pt idx="4">
                  <c:v>Scotia Crecer</c:v>
                </c:pt>
                <c:pt idx="5">
                  <c:v>Siembra</c:v>
                </c:pt>
                <c:pt idx="6">
                  <c:v>Plan sustitutivo - Banco Central</c:v>
                </c:pt>
                <c:pt idx="7">
                  <c:v>Plan sustitutivo - Banco de Reservas</c:v>
                </c:pt>
                <c:pt idx="8">
                  <c:v>Autoseguro del Instituto Dominicano de Seguros Sociales (IDSS)</c:v>
                </c:pt>
                <c:pt idx="9">
                  <c:v>INABIMA*</c:v>
                </c:pt>
              </c:strCache>
            </c:strRef>
          </c:cat>
          <c:val>
            <c:numRef>
              <c:f>'V.3.4.Pensiones Sob.Disc'!$B$4:$B$13</c:f>
              <c:numCache>
                <c:formatCode>_(* #,##0.00_);_(* \(#,##0.00\);_(* "-"??_);_(@_)</c:formatCode>
                <c:ptCount val="10"/>
                <c:pt idx="0">
                  <c:v>7062.12</c:v>
                </c:pt>
                <c:pt idx="1">
                  <c:v>11918.35</c:v>
                </c:pt>
                <c:pt idx="2">
                  <c:v>12445.53</c:v>
                </c:pt>
                <c:pt idx="3">
                  <c:v>9366.39</c:v>
                </c:pt>
                <c:pt idx="4">
                  <c:v>9319.8799999999992</c:v>
                </c:pt>
                <c:pt idx="5">
                  <c:v>11014.1</c:v>
                </c:pt>
                <c:pt idx="6">
                  <c:v>34049.43</c:v>
                </c:pt>
                <c:pt idx="7">
                  <c:v>16709.14</c:v>
                </c:pt>
                <c:pt idx="8">
                  <c:v>9215.2800000000007</c:v>
                </c:pt>
                <c:pt idx="9">
                  <c:v>0</c:v>
                </c:pt>
              </c:numCache>
            </c:numRef>
          </c:val>
          <c:extLst>
            <c:ext xmlns:c16="http://schemas.microsoft.com/office/drawing/2014/chart" uri="{C3380CC4-5D6E-409C-BE32-E72D297353CC}">
              <c16:uniqueId val="{00000000-DAF6-46B3-A2C5-58CAE17A51D4}"/>
            </c:ext>
          </c:extLst>
        </c:ser>
        <c:ser>
          <c:idx val="1"/>
          <c:order val="1"/>
          <c:tx>
            <c:strRef>
              <c:f>'V.3.4.Pensiones Sob.Disc'!$C$3</c:f>
              <c:strCache>
                <c:ptCount val="1"/>
                <c:pt idx="0">
                  <c:v>Discapacidad</c:v>
                </c:pt>
              </c:strCache>
            </c:strRef>
          </c:tx>
          <c:spPr>
            <a:solidFill>
              <a:schemeClr val="accent3">
                <a:lumMod val="75000"/>
              </a:schemeClr>
            </a:solidFill>
          </c:spPr>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'V.3.4.Pensiones Sob.Disc'!$A$4:$A$13</c:f>
              <c:strCache>
                <c:ptCount val="10"/>
                <c:pt idx="0">
                  <c:v>Atlántico</c:v>
                </c:pt>
                <c:pt idx="1">
                  <c:v>Popular</c:v>
                </c:pt>
                <c:pt idx="2">
                  <c:v>Reservas</c:v>
                </c:pt>
                <c:pt idx="3">
                  <c:v>Romana</c:v>
                </c:pt>
                <c:pt idx="4">
                  <c:v>Scotia Crecer</c:v>
                </c:pt>
                <c:pt idx="5">
                  <c:v>Siembra</c:v>
                </c:pt>
                <c:pt idx="6">
                  <c:v>Plan sustitutivo - Banco Central</c:v>
                </c:pt>
                <c:pt idx="7">
                  <c:v>Plan sustitutivo - Banco de Reservas</c:v>
                </c:pt>
                <c:pt idx="8">
                  <c:v>Autoseguro del Instituto Dominicano de Seguros Sociales (IDSS)</c:v>
                </c:pt>
                <c:pt idx="9">
                  <c:v>INABIMA*</c:v>
                </c:pt>
              </c:strCache>
            </c:strRef>
          </c:cat>
          <c:val>
            <c:numRef>
              <c:f>'V.3.4.Pensiones Sob.Disc'!$C$4:$C$13</c:f>
              <c:numCache>
                <c:formatCode>_(* #,##0.00_);_(* \(#,##0.00\);_(* "-"??_);_(@_)</c:formatCode>
                <c:ptCount val="10"/>
                <c:pt idx="0">
                  <c:v>0</c:v>
                </c:pt>
                <c:pt idx="1">
                  <c:v>8375.59</c:v>
                </c:pt>
                <c:pt idx="2">
                  <c:v>8234.99</c:v>
                </c:pt>
                <c:pt idx="3">
                  <c:v>7026.44</c:v>
                </c:pt>
                <c:pt idx="4">
                  <c:v>5989.04</c:v>
                </c:pt>
                <c:pt idx="5">
                  <c:v>7853.17</c:v>
                </c:pt>
                <c:pt idx="6">
                  <c:v>29594.46</c:v>
                </c:pt>
                <c:pt idx="7">
                  <c:v>19480.189999999999</c:v>
                </c:pt>
                <c:pt idx="8">
                  <c:v>10893.76</c:v>
                </c:pt>
                <c:pt idx="9">
                  <c:v>19817.37</c:v>
                </c:pt>
              </c:numCache>
            </c:numRef>
          </c:val>
          <c:extLst>
            <c:ext xmlns:c16="http://schemas.microsoft.com/office/drawing/2014/chart" uri="{C3380CC4-5D6E-409C-BE32-E72D297353CC}">
              <c16:uniqueId val="{00000001-DAF6-46B3-A2C5-58CAE17A51D4}"/>
            </c:ext>
          </c:extLst>
        </c:ser>
        <c:dLbls>
          <c:showLegendKey val="0"/>
          <c:showVal val="0"/>
          <c:showCatName val="0"/>
          <c:showSerName val="0"/>
          <c:showPercent val="0"/>
          <c:showBubbleSize val="0"/>
        </c:dLbls>
        <c:gapWidth val="60"/>
        <c:shape val="cylinder"/>
        <c:axId val="433164264"/>
        <c:axId val="433164656"/>
        <c:axId val="0"/>
      </c:bar3DChart>
      <c:catAx>
        <c:axId val="433164264"/>
        <c:scaling>
          <c:orientation val="minMax"/>
        </c:scaling>
        <c:delete val="0"/>
        <c:axPos val="b"/>
        <c:numFmt formatCode="General" sourceLinked="0"/>
        <c:majorTickMark val="out"/>
        <c:minorTickMark val="none"/>
        <c:tickLblPos val="nextTo"/>
        <c:txPr>
          <a:bodyPr/>
          <a:lstStyle/>
          <a:p>
            <a:pPr>
              <a:defRPr sz="900"/>
            </a:pPr>
            <a:endParaRPr lang="en-US"/>
          </a:p>
        </c:txPr>
        <c:crossAx val="433164656"/>
        <c:crosses val="autoZero"/>
        <c:auto val="1"/>
        <c:lblAlgn val="ctr"/>
        <c:lblOffset val="100"/>
        <c:noMultiLvlLbl val="0"/>
      </c:catAx>
      <c:valAx>
        <c:axId val="433164656"/>
        <c:scaling>
          <c:orientation val="minMax"/>
        </c:scaling>
        <c:delete val="0"/>
        <c:axPos val="l"/>
        <c:numFmt formatCode="_(* #,##0.00_);_(* \(#,##0.00\);_(* &quot;-&quot;??_);_(@_)" sourceLinked="1"/>
        <c:majorTickMark val="out"/>
        <c:minorTickMark val="none"/>
        <c:tickLblPos val="nextTo"/>
        <c:crossAx val="433164264"/>
        <c:crosses val="autoZero"/>
        <c:crossBetween val="between"/>
      </c:valAx>
    </c:plotArea>
    <c:legend>
      <c:legendPos val="r"/>
      <c:layout>
        <c:manualLayout>
          <c:xMode val="edge"/>
          <c:yMode val="edge"/>
          <c:x val="0.20224367881616606"/>
          <c:y val="7.2314500833381229E-2"/>
          <c:w val="0.56995413163447084"/>
          <c:h val="6.2027914831208342E-2"/>
        </c:manualLayout>
      </c:layout>
      <c:overlay val="0"/>
      <c:txPr>
        <a:bodyPr/>
        <a:lstStyle/>
        <a:p>
          <a:pPr>
            <a:defRPr sz="11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solidFill>
                  <a:sysClr val="windowText" lastClr="000000"/>
                </a:solidFill>
              </a:defRPr>
            </a:pPr>
            <a:r>
              <a:rPr lang="es-DO" sz="1800" b="1">
                <a:effectLst/>
              </a:rPr>
              <a:t>Reporte de Accidentes Laborales y Enfermedades Profesionales</a:t>
            </a:r>
            <a:endParaRPr lang="es-ES">
              <a:effectLst/>
            </a:endParaRPr>
          </a:p>
        </c:rich>
      </c:tx>
      <c:layout>
        <c:manualLayout>
          <c:xMode val="edge"/>
          <c:yMode val="edge"/>
          <c:x val="0.23935764552177888"/>
          <c:y val="3.1895165986461506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1.8119196863266483E-2"/>
          <c:y val="0.20659607284483533"/>
          <c:w val="0.9542445457081582"/>
          <c:h val="0.60546375272762454"/>
        </c:manualLayout>
      </c:layout>
      <c:bar3DChart>
        <c:barDir val="col"/>
        <c:grouping val="clustered"/>
        <c:varyColors val="0"/>
        <c:ser>
          <c:idx val="0"/>
          <c:order val="0"/>
          <c:tx>
            <c:strRef>
              <c:f>'V.4.2.NA. Reportes ARL'!$E$2</c:f>
              <c:strCache>
                <c:ptCount val="1"/>
                <c:pt idx="0">
                  <c:v>% Accidentes Laborales</c:v>
                </c:pt>
              </c:strCache>
            </c:strRef>
          </c:tx>
          <c:spPr>
            <a:solidFill>
              <a:schemeClr val="accent3">
                <a:lumMod val="75000"/>
              </a:schemeClr>
            </a:solidFill>
          </c:spPr>
          <c:invertIfNegative val="0"/>
          <c:dLbls>
            <c:dLbl>
              <c:idx val="0"/>
              <c:layout>
                <c:manualLayout>
                  <c:x val="7.8070991383913267E-3"/>
                  <c:y val="-1.630725285707105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A01-4EF4-925D-734CD074FE33}"/>
                </c:ext>
              </c:extLst>
            </c:dLbl>
            <c:dLbl>
              <c:idx val="1"/>
              <c:layout>
                <c:manualLayout>
                  <c:x val="6.8201698719219184E-3"/>
                  <c:y val="-1.38755305405734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A01-4EF4-925D-734CD074FE33}"/>
                </c:ext>
              </c:extLst>
            </c:dLbl>
            <c:dLbl>
              <c:idx val="2"/>
              <c:layout>
                <c:manualLayout>
                  <c:x val="1.1152998769130467E-2"/>
                  <c:y val="-1.630725285707107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A01-4EF4-925D-734CD074FE33}"/>
                </c:ext>
              </c:extLst>
            </c:dLbl>
            <c:dLbl>
              <c:idx val="3"/>
              <c:layout>
                <c:manualLayout>
                  <c:x val="1.2268298646043512E-2"/>
                  <c:y val="-2.096646795909137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A01-4EF4-925D-734CD074FE33}"/>
                </c:ext>
              </c:extLst>
            </c:dLbl>
            <c:dLbl>
              <c:idx val="4"/>
              <c:layout>
                <c:manualLayout>
                  <c:x val="1.0037698892217419E-2"/>
                  <c:y val="-1.164803775505077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A01-4EF4-925D-734CD074FE33}"/>
                </c:ext>
              </c:extLst>
            </c:dLbl>
            <c:dLbl>
              <c:idx val="5"/>
              <c:layout>
                <c:manualLayout>
                  <c:x val="5.5764993845652333E-3"/>
                  <c:y val="-1.630725285707105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A01-4EF4-925D-734CD074FE33}"/>
                </c:ext>
              </c:extLst>
            </c:dLbl>
            <c:dLbl>
              <c:idx val="6"/>
              <c:layout>
                <c:manualLayout>
                  <c:x val="6.6917114425903337E-3"/>
                  <c:y val="-1.164803775505075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2A01-4EF4-925D-734CD074FE33}"/>
                </c:ext>
              </c:extLst>
            </c:dLbl>
            <c:dLbl>
              <c:idx val="7"/>
              <c:layout>
                <c:manualLayout>
                  <c:x val="6.69179926147828E-3"/>
                  <c:y val="-1.164803775505079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2A01-4EF4-925D-734CD074FE33}"/>
                </c:ext>
              </c:extLst>
            </c:dLbl>
            <c:dLbl>
              <c:idx val="8"/>
              <c:layout>
                <c:manualLayout>
                  <c:x val="5.576411565677287E-3"/>
                  <c:y val="-1.1648037755050755E-2"/>
                </c:manualLayout>
              </c:layout>
              <c:spPr/>
              <c:txPr>
                <a:bodyPr/>
                <a:lstStyle/>
                <a:p>
                  <a:pPr>
                    <a:defRPr sz="16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2A01-4EF4-925D-734CD074FE33}"/>
                </c:ext>
              </c:extLst>
            </c:dLbl>
            <c:dLbl>
              <c:idx val="9"/>
              <c:layout>
                <c:manualLayout>
                  <c:x val="9.4600434003284401E-3"/>
                  <c:y val="-9.182389550585338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2A01-4EF4-925D-734CD074FE33}"/>
                </c:ext>
              </c:extLst>
            </c:dLbl>
            <c:dLbl>
              <c:idx val="10"/>
              <c:layout>
                <c:manualLayout>
                  <c:x val="6.3066956002189086E-3"/>
                  <c:y val="-1.37735843258779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2A01-4EF4-925D-734CD074FE33}"/>
                </c:ext>
              </c:extLst>
            </c:dLbl>
            <c:dLbl>
              <c:idx val="11"/>
              <c:layout>
                <c:manualLayout>
                  <c:x val="7.366140693287242E-3"/>
                  <c:y val="-1.287878700079851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2A01-4EF4-925D-734CD074FE33}"/>
                </c:ext>
              </c:extLst>
            </c:dLbl>
            <c:dLbl>
              <c:idx val="12"/>
              <c:layout>
                <c:manualLayout>
                  <c:x val="3.7748568378113438E-3"/>
                  <c:y val="-9.824561186361404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2A01-4EF4-925D-734CD074FE33}"/>
                </c:ext>
              </c:extLst>
            </c:dLbl>
            <c:dLbl>
              <c:idx val="13"/>
              <c:layout>
                <c:manualLayout>
                  <c:x val="4.620462142261493E-3"/>
                  <c:y val="-9.907996064887231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02F-4406-9E6C-6C83CF5BD9A2}"/>
                </c:ext>
              </c:extLst>
            </c:dLbl>
            <c:spPr>
              <a:noFill/>
              <a:ln>
                <a:noFill/>
              </a:ln>
              <a:effectLst/>
            </c:spPr>
            <c:txPr>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'V.4.2.NA. Reportes ARL'!$A$3:$A$17</c:f>
              <c:strCach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Ene.2019</c:v>
                </c:pt>
              </c:strCache>
            </c:strRef>
          </c:cat>
          <c:val>
            <c:numRef>
              <c:f>'V.4.2.NA. Reportes ARL'!$E$3:$E$17</c:f>
              <c:numCache>
                <c:formatCode>0.0%</c:formatCode>
                <c:ptCount val="15"/>
                <c:pt idx="0">
                  <c:v>0.99678370410077732</c:v>
                </c:pt>
                <c:pt idx="1">
                  <c:v>0.9906052393857272</c:v>
                </c:pt>
                <c:pt idx="2">
                  <c:v>0.99005149812734083</c:v>
                </c:pt>
                <c:pt idx="3">
                  <c:v>0.99052564452947067</c:v>
                </c:pt>
                <c:pt idx="4">
                  <c:v>0.97977252605053466</c:v>
                </c:pt>
                <c:pt idx="5">
                  <c:v>0.97679880843263056</c:v>
                </c:pt>
                <c:pt idx="6">
                  <c:v>0.97889100323051736</c:v>
                </c:pt>
                <c:pt idx="7">
                  <c:v>0.982951139088729</c:v>
                </c:pt>
                <c:pt idx="8">
                  <c:v>0.98641522612187882</c:v>
                </c:pt>
                <c:pt idx="9">
                  <c:v>0.98704563031709203</c:v>
                </c:pt>
                <c:pt idx="10">
                  <c:v>0.98662768821094682</c:v>
                </c:pt>
                <c:pt idx="11">
                  <c:v>0.98780111179740582</c:v>
                </c:pt>
                <c:pt idx="12">
                  <c:v>0.98884041553182767</c:v>
                </c:pt>
                <c:pt idx="13">
                  <c:v>0.98585880800527825</c:v>
                </c:pt>
                <c:pt idx="14">
                  <c:v>0.98576423576423577</c:v>
                </c:pt>
              </c:numCache>
            </c:numRef>
          </c:val>
          <c:extLst>
            <c:ext xmlns:c16="http://schemas.microsoft.com/office/drawing/2014/chart" uri="{C3380CC4-5D6E-409C-BE32-E72D297353CC}">
              <c16:uniqueId val="{0000000D-2A01-4EF4-925D-734CD074FE33}"/>
            </c:ext>
          </c:extLst>
        </c:ser>
        <c:ser>
          <c:idx val="1"/>
          <c:order val="1"/>
          <c:tx>
            <c:strRef>
              <c:f>'V.4.2.NA. Reportes ARL'!$F$2</c:f>
              <c:strCache>
                <c:ptCount val="1"/>
                <c:pt idx="0">
                  <c:v>% Enfermedades Profesionales</c:v>
                </c:pt>
              </c:strCache>
            </c:strRef>
          </c:tx>
          <c:spPr>
            <a:solidFill>
              <a:srgbClr val="0070C0"/>
            </a:solidFill>
          </c:spPr>
          <c:invertIfNegative val="0"/>
          <c:dLbls>
            <c:dLbl>
              <c:idx val="0"/>
              <c:layout>
                <c:manualLayout>
                  <c:x val="8.6354442659842632E-3"/>
                  <c:y val="-1.39776453060609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2A01-4EF4-925D-734CD074FE33}"/>
                </c:ext>
              </c:extLst>
            </c:dLbl>
            <c:dLbl>
              <c:idx val="1"/>
              <c:layout>
                <c:manualLayout>
                  <c:x val="5.3971526662401643E-3"/>
                  <c:y val="-1.39776453060609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2A01-4EF4-925D-734CD074FE33}"/>
                </c:ext>
              </c:extLst>
            </c:dLbl>
            <c:dLbl>
              <c:idx val="2"/>
              <c:layout>
                <c:manualLayout>
                  <c:x val="1.187373586572836E-2"/>
                  <c:y val="-1.630725285707105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2A01-4EF4-925D-734CD074FE33}"/>
                </c:ext>
              </c:extLst>
            </c:dLbl>
            <c:dLbl>
              <c:idx val="3"/>
              <c:layout>
                <c:manualLayout>
                  <c:x val="9.714874799232295E-3"/>
                  <c:y val="-1.164803775505075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2A01-4EF4-925D-734CD074FE33}"/>
                </c:ext>
              </c:extLst>
            </c:dLbl>
            <c:dLbl>
              <c:idx val="4"/>
              <c:layout>
                <c:manualLayout>
                  <c:x val="5.3971526662401643E-3"/>
                  <c:y val="-1.164803775505075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2A01-4EF4-925D-734CD074FE33}"/>
                </c:ext>
              </c:extLst>
            </c:dLbl>
            <c:dLbl>
              <c:idx val="5"/>
              <c:layout>
                <c:manualLayout>
                  <c:x val="6.7650579590701806E-3"/>
                  <c:y val="-1.740062824506425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2A01-4EF4-925D-734CD074FE33}"/>
                </c:ext>
              </c:extLst>
            </c:dLbl>
            <c:dLbl>
              <c:idx val="6"/>
              <c:layout>
                <c:manualLayout>
                  <c:x val="6.1182945888962007E-3"/>
                  <c:y val="-4.069612498993596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2A01-4EF4-925D-734CD074FE33}"/>
                </c:ext>
              </c:extLst>
            </c:dLbl>
            <c:dLbl>
              <c:idx val="7"/>
              <c:layout>
                <c:manualLayout>
                  <c:x val="7.7002617392374984E-3"/>
                  <c:y val="-6.05121202116285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2A01-4EF4-925D-734CD074FE33}"/>
                </c:ext>
              </c:extLst>
            </c:dLbl>
            <c:dLbl>
              <c:idx val="8"/>
              <c:layout>
                <c:manualLayout>
                  <c:x val="5.8497364639930344E-3"/>
                  <c:y val="-9.4249242155206372E-3"/>
                </c:manualLayout>
              </c:layout>
              <c:spPr/>
              <c:txPr>
                <a:bodyPr/>
                <a:lstStyle/>
                <a:p>
                  <a:pPr>
                    <a:defRPr sz="16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2A01-4EF4-925D-734CD074FE33}"/>
                </c:ext>
              </c:extLst>
            </c:dLbl>
            <c:dLbl>
              <c:idx val="9"/>
              <c:layout>
                <c:manualLayout>
                  <c:x val="7.3578115335889063E-3"/>
                  <c:y val="-1.8364779101170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2A01-4EF4-925D-734CD074FE33}"/>
                </c:ext>
              </c:extLst>
            </c:dLbl>
            <c:dLbl>
              <c:idx val="10"/>
              <c:layout>
                <c:manualLayout>
                  <c:x val="9.4600434003285945E-3"/>
                  <c:y val="-9.182389550585295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2A01-4EF4-925D-734CD074FE33}"/>
                </c:ext>
              </c:extLst>
            </c:dLbl>
            <c:dLbl>
              <c:idx val="11"/>
              <c:layout>
                <c:manualLayout>
                  <c:x val="5.7026477797766147E-3"/>
                  <c:y val="-1.977401569776729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2A01-4EF4-925D-734CD074FE33}"/>
                </c:ext>
              </c:extLst>
            </c:dLbl>
            <c:dLbl>
              <c:idx val="12"/>
              <c:layout>
                <c:manualLayout>
                  <c:x val="5.6112197289599867E-3"/>
                  <c:y val="-7.909603816041299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2A01-4EF4-925D-734CD074FE33}"/>
                </c:ext>
              </c:extLst>
            </c:dLbl>
            <c:dLbl>
              <c:idx val="13"/>
              <c:layout>
                <c:manualLayout>
                  <c:x val="6.2103934602111823E-3"/>
                  <c:y val="-9.887004770051624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AAA-4E4C-8880-93D2B696C25F}"/>
                </c:ext>
              </c:extLst>
            </c:dLbl>
            <c:spPr>
              <a:noFill/>
              <a:ln>
                <a:noFill/>
              </a:ln>
              <a:effectLst/>
            </c:spPr>
            <c:txPr>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'V.4.2.NA. Reportes ARL'!$A$3:$A$17</c:f>
              <c:strCach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Ene.2019</c:v>
                </c:pt>
              </c:strCache>
            </c:strRef>
          </c:cat>
          <c:val>
            <c:numRef>
              <c:f>'V.4.2.NA. Reportes ARL'!$F$3:$F$17</c:f>
              <c:numCache>
                <c:formatCode>0.0%</c:formatCode>
                <c:ptCount val="15"/>
                <c:pt idx="0">
                  <c:v>3.2162958992227285E-3</c:v>
                </c:pt>
                <c:pt idx="1">
                  <c:v>9.39476061427281E-3</c:v>
                </c:pt>
                <c:pt idx="2">
                  <c:v>9.948501872659176E-3</c:v>
                </c:pt>
                <c:pt idx="3">
                  <c:v>9.4743554705292877E-3</c:v>
                </c:pt>
                <c:pt idx="4">
                  <c:v>2.0227473949465367E-2</c:v>
                </c:pt>
                <c:pt idx="5">
                  <c:v>2.3201191567369387E-2</c:v>
                </c:pt>
                <c:pt idx="6">
                  <c:v>2.1108996769482673E-2</c:v>
                </c:pt>
                <c:pt idx="7">
                  <c:v>1.7048860911270985E-2</c:v>
                </c:pt>
                <c:pt idx="8">
                  <c:v>1.358477387812118E-2</c:v>
                </c:pt>
                <c:pt idx="9">
                  <c:v>1.2954369682907967E-2</c:v>
                </c:pt>
                <c:pt idx="10">
                  <c:v>1.3372311789053229E-2</c:v>
                </c:pt>
                <c:pt idx="11">
                  <c:v>1.2198888202594195E-2</c:v>
                </c:pt>
                <c:pt idx="12">
                  <c:v>1.1159584468172286E-2</c:v>
                </c:pt>
                <c:pt idx="13">
                  <c:v>1.4141191994721795E-2</c:v>
                </c:pt>
                <c:pt idx="14">
                  <c:v>1.4235764235764236E-2</c:v>
                </c:pt>
              </c:numCache>
            </c:numRef>
          </c:val>
          <c:extLst>
            <c:ext xmlns:c16="http://schemas.microsoft.com/office/drawing/2014/chart" uri="{C3380CC4-5D6E-409C-BE32-E72D297353CC}">
              <c16:uniqueId val="{0000001B-2A01-4EF4-925D-734CD074FE33}"/>
            </c:ext>
          </c:extLst>
        </c:ser>
        <c:dLbls>
          <c:showLegendKey val="0"/>
          <c:showVal val="0"/>
          <c:showCatName val="0"/>
          <c:showSerName val="0"/>
          <c:showPercent val="0"/>
          <c:showBubbleSize val="0"/>
        </c:dLbls>
        <c:gapWidth val="33"/>
        <c:gapDepth val="109"/>
        <c:shape val="cylinder"/>
        <c:axId val="433165440"/>
        <c:axId val="433165832"/>
        <c:axId val="0"/>
      </c:bar3DChart>
      <c:catAx>
        <c:axId val="433165440"/>
        <c:scaling>
          <c:orientation val="minMax"/>
        </c:scaling>
        <c:delete val="0"/>
        <c:axPos val="b"/>
        <c:numFmt formatCode="General" sourceLinked="1"/>
        <c:majorTickMark val="none"/>
        <c:minorTickMark val="none"/>
        <c:tickLblPos val="nextTo"/>
        <c:txPr>
          <a:bodyPr/>
          <a:lstStyle/>
          <a:p>
            <a:pPr>
              <a:defRPr sz="1400"/>
            </a:pPr>
            <a:endParaRPr lang="en-US"/>
          </a:p>
        </c:txPr>
        <c:crossAx val="433165832"/>
        <c:crosses val="autoZero"/>
        <c:auto val="1"/>
        <c:lblAlgn val="ctr"/>
        <c:lblOffset val="100"/>
        <c:noMultiLvlLbl val="0"/>
      </c:catAx>
      <c:valAx>
        <c:axId val="433165832"/>
        <c:scaling>
          <c:orientation val="minMax"/>
        </c:scaling>
        <c:delete val="1"/>
        <c:axPos val="l"/>
        <c:numFmt formatCode="0.0%" sourceLinked="1"/>
        <c:majorTickMark val="out"/>
        <c:minorTickMark val="none"/>
        <c:tickLblPos val="nextTo"/>
        <c:crossAx val="433165440"/>
        <c:crosses val="autoZero"/>
        <c:crossBetween val="between"/>
      </c:valAx>
      <c:spPr>
        <a:noFill/>
        <a:ln w="25400">
          <a:noFill/>
        </a:ln>
      </c:spPr>
    </c:plotArea>
    <c:legend>
      <c:legendPos val="t"/>
      <c:layout>
        <c:manualLayout>
          <c:xMode val="edge"/>
          <c:yMode val="edge"/>
          <c:x val="0.25818883828463468"/>
          <c:y val="6.783555897024672E-2"/>
          <c:w val="0.46040181031006017"/>
          <c:h val="4.4909093474573496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sz="1800" b="1">
                <a:effectLst/>
              </a:rPr>
              <a:t>Reporte de Accidentes Laborales y Enfermedades Profesionales por Región</a:t>
            </a:r>
            <a:endParaRPr lang="es-ES">
              <a:effectLst/>
            </a:endParaRPr>
          </a:p>
        </c:rich>
      </c:tx>
      <c:overlay val="0"/>
    </c:title>
    <c:autoTitleDeleted val="0"/>
    <c:view3D>
      <c:rotX val="10"/>
      <c:rotY val="0"/>
      <c:depthPercent val="100"/>
      <c:rAngAx val="1"/>
    </c:view3D>
    <c:floor>
      <c:thickness val="0"/>
    </c:floor>
    <c:sideWall>
      <c:thickness val="0"/>
    </c:sideWall>
    <c:backWall>
      <c:thickness val="0"/>
    </c:backWall>
    <c:plotArea>
      <c:layout>
        <c:manualLayout>
          <c:layoutTarget val="inner"/>
          <c:xMode val="edge"/>
          <c:yMode val="edge"/>
          <c:x val="0.10990759727157037"/>
          <c:y val="0.12815860405592613"/>
          <c:w val="0.81581064430056172"/>
          <c:h val="0.78636338306045162"/>
        </c:manualLayout>
      </c:layout>
      <c:bar3DChart>
        <c:barDir val="bar"/>
        <c:grouping val="stacked"/>
        <c:varyColors val="0"/>
        <c:ser>
          <c:idx val="0"/>
          <c:order val="0"/>
          <c:tx>
            <c:strRef>
              <c:f>'V.4.3. NA.Cant. accid x región'!$B$3</c:f>
              <c:strCache>
                <c:ptCount val="1"/>
                <c:pt idx="0">
                  <c:v>Región 0</c:v>
                </c:pt>
              </c:strCache>
            </c:strRef>
          </c:tx>
          <c:spPr>
            <a:solidFill>
              <a:schemeClr val="bg2">
                <a:lumMod val="50000"/>
              </a:schemeClr>
            </a:solidFill>
          </c:spPr>
          <c:invertIfNegative val="0"/>
          <c:cat>
            <c:strRef>
              <c:f>'V.4.3. NA.Cant. accid x región'!$A$4:$A$18</c:f>
              <c:strCach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Ene.2019</c:v>
                </c:pt>
              </c:strCache>
            </c:strRef>
          </c:cat>
          <c:val>
            <c:numRef>
              <c:f>'V.4.3. NA.Cant. accid x región'!$B$4:$B$18</c:f>
              <c:numCache>
                <c:formatCode>_(* #,##0_);_(* \(#,##0\);_(* "-"??_);_(@_)</c:formatCode>
                <c:ptCount val="15"/>
                <c:pt idx="0">
                  <c:v>3726</c:v>
                </c:pt>
                <c:pt idx="1">
                  <c:v>5469</c:v>
                </c:pt>
                <c:pt idx="2">
                  <c:v>5248</c:v>
                </c:pt>
                <c:pt idx="3">
                  <c:v>5249</c:v>
                </c:pt>
                <c:pt idx="4">
                  <c:v>5951</c:v>
                </c:pt>
                <c:pt idx="5">
                  <c:v>6247</c:v>
                </c:pt>
                <c:pt idx="6">
                  <c:v>7512</c:v>
                </c:pt>
                <c:pt idx="7">
                  <c:v>8554</c:v>
                </c:pt>
                <c:pt idx="8">
                  <c:v>9093</c:v>
                </c:pt>
                <c:pt idx="9">
                  <c:v>10098</c:v>
                </c:pt>
                <c:pt idx="10">
                  <c:v>11104</c:v>
                </c:pt>
                <c:pt idx="11">
                  <c:v>13004</c:v>
                </c:pt>
                <c:pt idx="12">
                  <c:v>14295</c:v>
                </c:pt>
                <c:pt idx="13">
                  <c:v>16903</c:v>
                </c:pt>
                <c:pt idx="14">
                  <c:v>1495</c:v>
                </c:pt>
              </c:numCache>
            </c:numRef>
          </c:val>
          <c:extLst>
            <c:ext xmlns:c16="http://schemas.microsoft.com/office/drawing/2014/chart" uri="{C3380CC4-5D6E-409C-BE32-E72D297353CC}">
              <c16:uniqueId val="{00000000-61BE-4658-B961-B7B9DDC2C457}"/>
            </c:ext>
          </c:extLst>
        </c:ser>
        <c:ser>
          <c:idx val="1"/>
          <c:order val="1"/>
          <c:tx>
            <c:strRef>
              <c:f>'V.4.3. NA.Cant. accid x región'!$C$3</c:f>
              <c:strCache>
                <c:ptCount val="1"/>
                <c:pt idx="0">
                  <c:v>Región I</c:v>
                </c:pt>
              </c:strCache>
            </c:strRef>
          </c:tx>
          <c:spPr>
            <a:solidFill>
              <a:schemeClr val="accent2"/>
            </a:solidFill>
          </c:spPr>
          <c:invertIfNegative val="0"/>
          <c:cat>
            <c:strRef>
              <c:f>'V.4.3. NA.Cant. accid x región'!$A$4:$A$18</c:f>
              <c:strCach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Ene.2019</c:v>
                </c:pt>
              </c:strCache>
            </c:strRef>
          </c:cat>
          <c:val>
            <c:numRef>
              <c:f>'V.4.3. NA.Cant. accid x región'!$C$4:$C$18</c:f>
              <c:numCache>
                <c:formatCode>_(* #,##0_);_(* \(#,##0\);_(* "-"??_);_(@_)</c:formatCode>
                <c:ptCount val="15"/>
                <c:pt idx="0">
                  <c:v>1</c:v>
                </c:pt>
                <c:pt idx="1">
                  <c:v>10</c:v>
                </c:pt>
                <c:pt idx="2">
                  <c:v>259</c:v>
                </c:pt>
                <c:pt idx="3">
                  <c:v>457</c:v>
                </c:pt>
                <c:pt idx="4">
                  <c:v>466</c:v>
                </c:pt>
                <c:pt idx="5">
                  <c:v>524</c:v>
                </c:pt>
                <c:pt idx="6">
                  <c:v>818</c:v>
                </c:pt>
                <c:pt idx="7">
                  <c:v>1073</c:v>
                </c:pt>
                <c:pt idx="8">
                  <c:v>1147</c:v>
                </c:pt>
                <c:pt idx="9">
                  <c:v>1346</c:v>
                </c:pt>
                <c:pt idx="10">
                  <c:v>1417</c:v>
                </c:pt>
                <c:pt idx="11">
                  <c:v>1848</c:v>
                </c:pt>
                <c:pt idx="12">
                  <c:v>2006</c:v>
                </c:pt>
                <c:pt idx="13">
                  <c:v>2403</c:v>
                </c:pt>
                <c:pt idx="14">
                  <c:v>202</c:v>
                </c:pt>
              </c:numCache>
            </c:numRef>
          </c:val>
          <c:extLst>
            <c:ext xmlns:c16="http://schemas.microsoft.com/office/drawing/2014/chart" uri="{C3380CC4-5D6E-409C-BE32-E72D297353CC}">
              <c16:uniqueId val="{00000001-61BE-4658-B961-B7B9DDC2C457}"/>
            </c:ext>
          </c:extLst>
        </c:ser>
        <c:ser>
          <c:idx val="2"/>
          <c:order val="2"/>
          <c:tx>
            <c:strRef>
              <c:f>'V.4.3. NA.Cant. accid x región'!$D$3</c:f>
              <c:strCache>
                <c:ptCount val="1"/>
                <c:pt idx="0">
                  <c:v>Región II</c:v>
                </c:pt>
              </c:strCache>
            </c:strRef>
          </c:tx>
          <c:invertIfNegative val="0"/>
          <c:cat>
            <c:strRef>
              <c:f>'V.4.3. NA.Cant. accid x región'!$A$4:$A$18</c:f>
              <c:strCach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Ene.2019</c:v>
                </c:pt>
              </c:strCache>
            </c:strRef>
          </c:cat>
          <c:val>
            <c:numRef>
              <c:f>'V.4.3. NA.Cant. accid x región'!$D$4:$D$18</c:f>
              <c:numCache>
                <c:formatCode>_(* #,##0_);_(* \(#,##0\);_(* "-"??_);_(@_)</c:formatCode>
                <c:ptCount val="15"/>
                <c:pt idx="0">
                  <c:v>1</c:v>
                </c:pt>
                <c:pt idx="1">
                  <c:v>17</c:v>
                </c:pt>
                <c:pt idx="2">
                  <c:v>1131</c:v>
                </c:pt>
                <c:pt idx="3">
                  <c:v>2480</c:v>
                </c:pt>
                <c:pt idx="4">
                  <c:v>3922</c:v>
                </c:pt>
                <c:pt idx="5">
                  <c:v>4790</c:v>
                </c:pt>
                <c:pt idx="6">
                  <c:v>6018</c:v>
                </c:pt>
                <c:pt idx="7">
                  <c:v>7266</c:v>
                </c:pt>
                <c:pt idx="8">
                  <c:v>8256</c:v>
                </c:pt>
                <c:pt idx="9">
                  <c:v>8494</c:v>
                </c:pt>
                <c:pt idx="10">
                  <c:v>9714</c:v>
                </c:pt>
                <c:pt idx="11">
                  <c:v>10279</c:v>
                </c:pt>
                <c:pt idx="12">
                  <c:v>10762</c:v>
                </c:pt>
                <c:pt idx="13">
                  <c:v>10960</c:v>
                </c:pt>
                <c:pt idx="14">
                  <c:v>909</c:v>
                </c:pt>
              </c:numCache>
            </c:numRef>
          </c:val>
          <c:extLst>
            <c:ext xmlns:c16="http://schemas.microsoft.com/office/drawing/2014/chart" uri="{C3380CC4-5D6E-409C-BE32-E72D297353CC}">
              <c16:uniqueId val="{00000002-61BE-4658-B961-B7B9DDC2C457}"/>
            </c:ext>
          </c:extLst>
        </c:ser>
        <c:ser>
          <c:idx val="3"/>
          <c:order val="3"/>
          <c:tx>
            <c:strRef>
              <c:f>'V.4.3. NA.Cant. accid x región'!$E$3</c:f>
              <c:strCache>
                <c:ptCount val="1"/>
                <c:pt idx="0">
                  <c:v>Región III</c:v>
                </c:pt>
              </c:strCache>
            </c:strRef>
          </c:tx>
          <c:invertIfNegative val="0"/>
          <c:cat>
            <c:strRef>
              <c:f>'V.4.3. NA.Cant. accid x región'!$A$4:$A$18</c:f>
              <c:strCach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Ene.2019</c:v>
                </c:pt>
              </c:strCache>
            </c:strRef>
          </c:cat>
          <c:val>
            <c:numRef>
              <c:f>'V.4.3. NA.Cant. accid x región'!$E$4:$E$18</c:f>
              <c:numCache>
                <c:formatCode>_(* #,##0_);_(* \(#,##0\);_(* "-"??_);_(@_)</c:formatCode>
                <c:ptCount val="15"/>
                <c:pt idx="0">
                  <c:v>0</c:v>
                </c:pt>
                <c:pt idx="1">
                  <c:v>2</c:v>
                </c:pt>
                <c:pt idx="2">
                  <c:v>112</c:v>
                </c:pt>
                <c:pt idx="3">
                  <c:v>167</c:v>
                </c:pt>
                <c:pt idx="4">
                  <c:v>308</c:v>
                </c:pt>
                <c:pt idx="5">
                  <c:v>428</c:v>
                </c:pt>
                <c:pt idx="6">
                  <c:v>681</c:v>
                </c:pt>
                <c:pt idx="7">
                  <c:v>925</c:v>
                </c:pt>
                <c:pt idx="8">
                  <c:v>933</c:v>
                </c:pt>
                <c:pt idx="9">
                  <c:v>1003</c:v>
                </c:pt>
                <c:pt idx="10">
                  <c:v>1229</c:v>
                </c:pt>
                <c:pt idx="11">
                  <c:v>1386</c:v>
                </c:pt>
                <c:pt idx="12">
                  <c:v>1529</c:v>
                </c:pt>
                <c:pt idx="13">
                  <c:v>1808</c:v>
                </c:pt>
                <c:pt idx="14">
                  <c:v>180</c:v>
                </c:pt>
              </c:numCache>
            </c:numRef>
          </c:val>
          <c:extLst>
            <c:ext xmlns:c16="http://schemas.microsoft.com/office/drawing/2014/chart" uri="{C3380CC4-5D6E-409C-BE32-E72D297353CC}">
              <c16:uniqueId val="{00000003-61BE-4658-B961-B7B9DDC2C457}"/>
            </c:ext>
          </c:extLst>
        </c:ser>
        <c:ser>
          <c:idx val="4"/>
          <c:order val="4"/>
          <c:tx>
            <c:strRef>
              <c:f>'V.4.3. NA.Cant. accid x región'!$F$3</c:f>
              <c:strCache>
                <c:ptCount val="1"/>
                <c:pt idx="0">
                  <c:v>Región IV</c:v>
                </c:pt>
              </c:strCache>
            </c:strRef>
          </c:tx>
          <c:spPr>
            <a:solidFill>
              <a:srgbClr val="FFC000"/>
            </a:solidFill>
          </c:spPr>
          <c:invertIfNegative val="0"/>
          <c:cat>
            <c:strRef>
              <c:f>'V.4.3. NA.Cant. accid x región'!$A$4:$A$18</c:f>
              <c:strCach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Ene.2019</c:v>
                </c:pt>
              </c:strCache>
            </c:strRef>
          </c:cat>
          <c:val>
            <c:numRef>
              <c:f>'V.4.3. NA.Cant. accid x región'!$F$4:$F$18</c:f>
              <c:numCache>
                <c:formatCode>_(* #,##0_);_(* \(#,##0\);_(* "-"??_);_(@_)</c:formatCode>
                <c:ptCount val="15"/>
                <c:pt idx="0">
                  <c:v>1</c:v>
                </c:pt>
                <c:pt idx="1">
                  <c:v>1</c:v>
                </c:pt>
                <c:pt idx="2">
                  <c:v>54</c:v>
                </c:pt>
                <c:pt idx="3">
                  <c:v>61</c:v>
                </c:pt>
                <c:pt idx="4">
                  <c:v>128</c:v>
                </c:pt>
                <c:pt idx="5">
                  <c:v>239</c:v>
                </c:pt>
                <c:pt idx="6">
                  <c:v>471</c:v>
                </c:pt>
                <c:pt idx="7">
                  <c:v>535</c:v>
                </c:pt>
                <c:pt idx="8">
                  <c:v>584</c:v>
                </c:pt>
                <c:pt idx="9">
                  <c:v>627</c:v>
                </c:pt>
                <c:pt idx="10">
                  <c:v>451</c:v>
                </c:pt>
                <c:pt idx="11">
                  <c:v>557</c:v>
                </c:pt>
                <c:pt idx="12">
                  <c:v>713</c:v>
                </c:pt>
                <c:pt idx="13">
                  <c:v>722</c:v>
                </c:pt>
                <c:pt idx="14">
                  <c:v>83</c:v>
                </c:pt>
              </c:numCache>
            </c:numRef>
          </c:val>
          <c:extLst>
            <c:ext xmlns:c16="http://schemas.microsoft.com/office/drawing/2014/chart" uri="{C3380CC4-5D6E-409C-BE32-E72D297353CC}">
              <c16:uniqueId val="{00000004-61BE-4658-B961-B7B9DDC2C457}"/>
            </c:ext>
          </c:extLst>
        </c:ser>
        <c:ser>
          <c:idx val="5"/>
          <c:order val="5"/>
          <c:tx>
            <c:strRef>
              <c:f>'V.4.3. NA.Cant. accid x región'!$G$3</c:f>
              <c:strCache>
                <c:ptCount val="1"/>
                <c:pt idx="0">
                  <c:v>Región V</c:v>
                </c:pt>
              </c:strCache>
            </c:strRef>
          </c:tx>
          <c:spPr>
            <a:solidFill>
              <a:schemeClr val="accent5"/>
            </a:solidFill>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5-61BE-4658-B961-B7B9DDC2C457}"/>
                </c:ext>
              </c:extLst>
            </c:dLbl>
            <c:dLbl>
              <c:idx val="1"/>
              <c:delete val="1"/>
              <c:extLst>
                <c:ext xmlns:c15="http://schemas.microsoft.com/office/drawing/2012/chart" uri="{CE6537A1-D6FC-4f65-9D91-7224C49458BB}"/>
                <c:ext xmlns:c16="http://schemas.microsoft.com/office/drawing/2014/chart" uri="{C3380CC4-5D6E-409C-BE32-E72D297353CC}">
                  <c16:uniqueId val="{00000006-61BE-4658-B961-B7B9DDC2C457}"/>
                </c:ext>
              </c:extLst>
            </c:dLbl>
            <c:dLbl>
              <c:idx val="2"/>
              <c:delete val="1"/>
              <c:extLst>
                <c:ext xmlns:c15="http://schemas.microsoft.com/office/drawing/2012/chart" uri="{CE6537A1-D6FC-4f65-9D91-7224C49458BB}"/>
                <c:ext xmlns:c16="http://schemas.microsoft.com/office/drawing/2014/chart" uri="{C3380CC4-5D6E-409C-BE32-E72D297353CC}">
                  <c16:uniqueId val="{00000007-61BE-4658-B961-B7B9DDC2C457}"/>
                </c:ext>
              </c:extLst>
            </c:dLbl>
            <c:dLbl>
              <c:idx val="3"/>
              <c:delete val="1"/>
              <c:extLst>
                <c:ext xmlns:c15="http://schemas.microsoft.com/office/drawing/2012/chart" uri="{CE6537A1-D6FC-4f65-9D91-7224C49458BB}"/>
                <c:ext xmlns:c16="http://schemas.microsoft.com/office/drawing/2014/chart" uri="{C3380CC4-5D6E-409C-BE32-E72D297353CC}">
                  <c16:uniqueId val="{00000008-61BE-4658-B961-B7B9DDC2C457}"/>
                </c:ext>
              </c:extLst>
            </c:dLbl>
            <c:dLbl>
              <c:idx val="4"/>
              <c:delete val="1"/>
              <c:extLst>
                <c:ext xmlns:c15="http://schemas.microsoft.com/office/drawing/2012/chart" uri="{CE6537A1-D6FC-4f65-9D91-7224C49458BB}"/>
                <c:ext xmlns:c16="http://schemas.microsoft.com/office/drawing/2014/chart" uri="{C3380CC4-5D6E-409C-BE32-E72D297353CC}">
                  <c16:uniqueId val="{00000009-61BE-4658-B961-B7B9DDC2C457}"/>
                </c:ext>
              </c:extLst>
            </c:dLbl>
            <c:dLbl>
              <c:idx val="5"/>
              <c:delete val="1"/>
              <c:extLst>
                <c:ext xmlns:c15="http://schemas.microsoft.com/office/drawing/2012/chart" uri="{CE6537A1-D6FC-4f65-9D91-7224C49458BB}"/>
                <c:ext xmlns:c16="http://schemas.microsoft.com/office/drawing/2014/chart" uri="{C3380CC4-5D6E-409C-BE32-E72D297353CC}">
                  <c16:uniqueId val="{0000000A-61BE-4658-B961-B7B9DDC2C457}"/>
                </c:ext>
              </c:extLst>
            </c:dLbl>
            <c:dLbl>
              <c:idx val="6"/>
              <c:delete val="1"/>
              <c:extLst>
                <c:ext xmlns:c15="http://schemas.microsoft.com/office/drawing/2012/chart" uri="{CE6537A1-D6FC-4f65-9D91-7224C49458BB}"/>
                <c:ext xmlns:c16="http://schemas.microsoft.com/office/drawing/2014/chart" uri="{C3380CC4-5D6E-409C-BE32-E72D297353CC}">
                  <c16:uniqueId val="{0000000B-61BE-4658-B961-B7B9DDC2C457}"/>
                </c:ext>
              </c:extLst>
            </c:dLbl>
            <c:dLbl>
              <c:idx val="7"/>
              <c:delete val="1"/>
              <c:extLst>
                <c:ext xmlns:c15="http://schemas.microsoft.com/office/drawing/2012/chart" uri="{CE6537A1-D6FC-4f65-9D91-7224C49458BB}"/>
                <c:ext xmlns:c16="http://schemas.microsoft.com/office/drawing/2014/chart" uri="{C3380CC4-5D6E-409C-BE32-E72D297353CC}">
                  <c16:uniqueId val="{0000000C-61BE-4658-B961-B7B9DDC2C457}"/>
                </c:ext>
              </c:extLst>
            </c:dLbl>
            <c:dLbl>
              <c:idx val="8"/>
              <c:delete val="1"/>
              <c:extLst>
                <c:ext xmlns:c15="http://schemas.microsoft.com/office/drawing/2012/chart" uri="{CE6537A1-D6FC-4f65-9D91-7224C49458BB}"/>
                <c:ext xmlns:c16="http://schemas.microsoft.com/office/drawing/2014/chart" uri="{C3380CC4-5D6E-409C-BE32-E72D297353CC}">
                  <c16:uniqueId val="{0000000D-61BE-4658-B961-B7B9DDC2C457}"/>
                </c:ext>
              </c:extLst>
            </c:dLbl>
            <c:dLbl>
              <c:idx val="9"/>
              <c:delete val="1"/>
              <c:extLst>
                <c:ext xmlns:c15="http://schemas.microsoft.com/office/drawing/2012/chart" uri="{CE6537A1-D6FC-4f65-9D91-7224C49458BB}"/>
                <c:ext xmlns:c16="http://schemas.microsoft.com/office/drawing/2014/chart" uri="{C3380CC4-5D6E-409C-BE32-E72D297353CC}">
                  <c16:uniqueId val="{0000000E-61BE-4658-B961-B7B9DDC2C457}"/>
                </c:ext>
              </c:extLst>
            </c:dLbl>
            <c:dLbl>
              <c:idx val="10"/>
              <c:delete val="1"/>
              <c:extLst>
                <c:ext xmlns:c15="http://schemas.microsoft.com/office/drawing/2012/chart" uri="{CE6537A1-D6FC-4f65-9D91-7224C49458BB}"/>
                <c:ext xmlns:c16="http://schemas.microsoft.com/office/drawing/2014/chart" uri="{C3380CC4-5D6E-409C-BE32-E72D297353CC}">
                  <c16:uniqueId val="{0000000F-61BE-4658-B961-B7B9DDC2C457}"/>
                </c:ext>
              </c:extLst>
            </c:dLbl>
            <c:dLbl>
              <c:idx val="11"/>
              <c:layout>
                <c:manualLayout>
                  <c:x val="0.14897617361661833"/>
                  <c:y val="-4.3212638738722794E-4"/>
                </c:manualLayout>
              </c:layout>
              <c:tx>
                <c:rich>
                  <a:bodyPr/>
                  <a:lstStyle/>
                  <a:p>
                    <a:r>
                      <a:rPr lang="en-US" sz="1600"/>
                      <a:t>38,856</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61BE-4658-B961-B7B9DDC2C457}"/>
                </c:ext>
              </c:extLst>
            </c:dLbl>
            <c:dLbl>
              <c:idx val="12"/>
              <c:layout>
                <c:manualLayout>
                  <c:x val="0.15869924879741626"/>
                  <c:y val="-4.8564357844056924E-3"/>
                </c:manualLayout>
              </c:layout>
              <c:tx>
                <c:rich>
                  <a:bodyPr/>
                  <a:lstStyle/>
                  <a:p>
                    <a:r>
                      <a:rPr lang="en-US"/>
                      <a:t>41,489</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61BE-4658-B961-B7B9DDC2C457}"/>
                </c:ext>
              </c:extLst>
            </c:dLbl>
            <c:dLbl>
              <c:idx val="13"/>
              <c:layout>
                <c:manualLayout>
                  <c:x val="0.16266696946486933"/>
                  <c:y val="-3.8354131389283083E-3"/>
                </c:manualLayout>
              </c:layout>
              <c:tx>
                <c:rich>
                  <a:bodyPr wrap="square" lIns="38100" tIns="19050" rIns="38100" bIns="19050" anchor="ctr" anchorCtr="0">
                    <a:noAutofit/>
                  </a:bodyPr>
                  <a:lstStyle/>
                  <a:p>
                    <a:pPr algn="ctr" rtl="0">
                      <a:defRPr lang="es-ES" sz="1600" b="0" i="0" u="none" strike="noStrike" kern="1200" baseline="0">
                        <a:solidFill>
                          <a:sysClr val="windowText" lastClr="000000"/>
                        </a:solidFill>
                        <a:latin typeface="+mn-lt"/>
                        <a:ea typeface="+mn-ea"/>
                        <a:cs typeface="+mn-cs"/>
                      </a:defRPr>
                    </a:pPr>
                    <a:r>
                      <a:rPr lang="en-US"/>
                      <a:t>45,470</a:t>
                    </a:r>
                  </a:p>
                </c:rich>
              </c:tx>
              <c:spPr>
                <a:noFill/>
                <a:ln>
                  <a:noFill/>
                </a:ln>
                <a:effectLst/>
              </c:spPr>
              <c:showLegendKey val="0"/>
              <c:showVal val="1"/>
              <c:showCatName val="0"/>
              <c:showSerName val="0"/>
              <c:showPercent val="0"/>
              <c:showBubbleSize val="0"/>
              <c:extLst>
                <c:ext xmlns:c15="http://schemas.microsoft.com/office/drawing/2012/chart" uri="{CE6537A1-D6FC-4f65-9D91-7224C49458BB}">
                  <c15:layout>
                    <c:manualLayout>
                      <c:w val="4.6995626393200526E-2"/>
                      <c:h val="2.7657653051198466E-2"/>
                    </c:manualLayout>
                  </c15:layout>
                </c:ext>
                <c:ext xmlns:c16="http://schemas.microsoft.com/office/drawing/2014/chart" uri="{C3380CC4-5D6E-409C-BE32-E72D297353CC}">
                  <c16:uniqueId val="{00000000-EF10-4190-A3D5-3570C5F3C934}"/>
                </c:ext>
              </c:extLst>
            </c:dLbl>
            <c:dLbl>
              <c:idx val="14"/>
              <c:layout>
                <c:manualLayout>
                  <c:x val="3.2131146158463658E-2"/>
                  <c:y val="-1.241630117605836E-3"/>
                </c:manualLayout>
              </c:layout>
              <c:tx>
                <c:rich>
                  <a:bodyPr/>
                  <a:lstStyle/>
                  <a:p>
                    <a:r>
                      <a:rPr lang="en-US"/>
                      <a:t>4,004</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49D-42BC-946F-338E95C26BF1}"/>
                </c:ext>
              </c:extLst>
            </c:dLbl>
            <c:spPr>
              <a:noFill/>
              <a:ln>
                <a:noFill/>
              </a:ln>
              <a:effectLst/>
            </c:spPr>
            <c:txPr>
              <a:bodyPr wrap="square" lIns="38100" tIns="19050" rIns="38100" bIns="19050" anchor="ctr" anchorCtr="0">
                <a:spAutoFit/>
              </a:bodyPr>
              <a:lstStyle/>
              <a:p>
                <a:pPr algn="ctr" rtl="0">
                  <a:defRPr lang="es-ES" sz="16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'V.4.3. NA.Cant. accid x región'!$A$4:$A$18</c:f>
              <c:strCach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Ene.2019</c:v>
                </c:pt>
              </c:strCache>
            </c:strRef>
          </c:cat>
          <c:val>
            <c:numRef>
              <c:f>'V.4.3. NA.Cant. accid x región'!$G$4:$G$18</c:f>
              <c:numCache>
                <c:formatCode>_(* #,##0_);_(* \(#,##0\);_(* "-"??_);_(@_)</c:formatCode>
                <c:ptCount val="15"/>
                <c:pt idx="0">
                  <c:v>2</c:v>
                </c:pt>
                <c:pt idx="1">
                  <c:v>23</c:v>
                </c:pt>
                <c:pt idx="2">
                  <c:v>1402</c:v>
                </c:pt>
                <c:pt idx="3">
                  <c:v>2135</c:v>
                </c:pt>
                <c:pt idx="4">
                  <c:v>2899</c:v>
                </c:pt>
                <c:pt idx="5">
                  <c:v>3860</c:v>
                </c:pt>
                <c:pt idx="6">
                  <c:v>5158</c:v>
                </c:pt>
                <c:pt idx="7">
                  <c:v>5902</c:v>
                </c:pt>
                <c:pt idx="8">
                  <c:v>5913</c:v>
                </c:pt>
                <c:pt idx="9">
                  <c:v>6354</c:v>
                </c:pt>
                <c:pt idx="10">
                  <c:v>7190</c:v>
                </c:pt>
                <c:pt idx="11">
                  <c:v>7820</c:v>
                </c:pt>
                <c:pt idx="12">
                  <c:v>7971</c:v>
                </c:pt>
                <c:pt idx="13">
                  <c:v>8122</c:v>
                </c:pt>
                <c:pt idx="14">
                  <c:v>736</c:v>
                </c:pt>
              </c:numCache>
            </c:numRef>
          </c:val>
          <c:extLst>
            <c:ext xmlns:c16="http://schemas.microsoft.com/office/drawing/2014/chart" uri="{C3380CC4-5D6E-409C-BE32-E72D297353CC}">
              <c16:uniqueId val="{00000012-61BE-4658-B961-B7B9DDC2C457}"/>
            </c:ext>
          </c:extLst>
        </c:ser>
        <c:ser>
          <c:idx val="6"/>
          <c:order val="6"/>
          <c:tx>
            <c:strRef>
              <c:f>'V.4.3. NA.Cant. accid x región'!$H$3</c:f>
              <c:strCache>
                <c:ptCount val="1"/>
                <c:pt idx="0">
                  <c:v>Región VI</c:v>
                </c:pt>
              </c:strCache>
            </c:strRef>
          </c:tx>
          <c:spPr>
            <a:solidFill>
              <a:srgbClr val="00FF99"/>
            </a:solidFill>
          </c:spPr>
          <c:invertIfNegative val="0"/>
          <c:cat>
            <c:strRef>
              <c:f>'V.4.3. NA.Cant. accid x región'!$A$4:$A$18</c:f>
              <c:strCach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Ene.2019</c:v>
                </c:pt>
              </c:strCache>
            </c:strRef>
          </c:cat>
          <c:val>
            <c:numRef>
              <c:f>'V.4.3. NA.Cant. accid x región'!$H$4:$H$18</c:f>
              <c:numCache>
                <c:formatCode>_(* #,##0_);_(* \(#,##0\);_(* "-"??_);_(@_)</c:formatCode>
                <c:ptCount val="15"/>
                <c:pt idx="0">
                  <c:v>0</c:v>
                </c:pt>
                <c:pt idx="1">
                  <c:v>5</c:v>
                </c:pt>
                <c:pt idx="2">
                  <c:v>67</c:v>
                </c:pt>
                <c:pt idx="3">
                  <c:v>47</c:v>
                </c:pt>
                <c:pt idx="4">
                  <c:v>159</c:v>
                </c:pt>
                <c:pt idx="5">
                  <c:v>234</c:v>
                </c:pt>
                <c:pt idx="6">
                  <c:v>364</c:v>
                </c:pt>
                <c:pt idx="7">
                  <c:v>474</c:v>
                </c:pt>
                <c:pt idx="8">
                  <c:v>417</c:v>
                </c:pt>
                <c:pt idx="9">
                  <c:v>518</c:v>
                </c:pt>
                <c:pt idx="10">
                  <c:v>574</c:v>
                </c:pt>
                <c:pt idx="11">
                  <c:v>635</c:v>
                </c:pt>
                <c:pt idx="12">
                  <c:v>693</c:v>
                </c:pt>
                <c:pt idx="13">
                  <c:v>830</c:v>
                </c:pt>
                <c:pt idx="14">
                  <c:v>76</c:v>
                </c:pt>
              </c:numCache>
            </c:numRef>
          </c:val>
          <c:extLst>
            <c:ext xmlns:c16="http://schemas.microsoft.com/office/drawing/2014/chart" uri="{C3380CC4-5D6E-409C-BE32-E72D297353CC}">
              <c16:uniqueId val="{00000013-61BE-4658-B961-B7B9DDC2C457}"/>
            </c:ext>
          </c:extLst>
        </c:ser>
        <c:ser>
          <c:idx val="7"/>
          <c:order val="7"/>
          <c:tx>
            <c:strRef>
              <c:f>'V.4.3. NA.Cant. accid x región'!$I$3</c:f>
              <c:strCache>
                <c:ptCount val="1"/>
                <c:pt idx="0">
                  <c:v>Región VII</c:v>
                </c:pt>
              </c:strCache>
            </c:strRef>
          </c:tx>
          <c:spPr>
            <a:solidFill>
              <a:srgbClr val="FFFF66"/>
            </a:solidFill>
          </c:spPr>
          <c:invertIfNegative val="0"/>
          <c:dLbls>
            <c:dLbl>
              <c:idx val="8"/>
              <c:layout>
                <c:manualLayout>
                  <c:x val="8.2863349547807226E-3"/>
                  <c:y val="5.067008437546381E-2"/>
                </c:manualLayout>
              </c:layout>
              <c:tx>
                <c:rich>
                  <a:bodyPr/>
                  <a:lstStyle/>
                  <a:p>
                    <a:r>
                      <a:rPr lang="en-US" sz="1600"/>
                      <a:t> 26,688</a:t>
                    </a:r>
                    <a:endParaRPr lang="en-US"/>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61BE-4658-B961-B7B9DDC2C457}"/>
                </c:ext>
              </c:extLst>
            </c:dLbl>
            <c:spPr>
              <a:noFill/>
              <a:ln>
                <a:noFill/>
              </a:ln>
              <a:effectLst/>
            </c:spPr>
            <c:txPr>
              <a:bodyPr/>
              <a:lstStyle/>
              <a:p>
                <a:pPr>
                  <a:defRPr sz="1600"/>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'V.4.3. NA.Cant. accid x región'!$A$4:$A$18</c:f>
              <c:strCach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Ene.2019</c:v>
                </c:pt>
              </c:strCache>
            </c:strRef>
          </c:cat>
          <c:val>
            <c:numRef>
              <c:f>'V.4.3. NA.Cant. accid x región'!$I$4:$I$18</c:f>
              <c:numCache>
                <c:formatCode>_(* #,##0_);_(* \(#,##0\);_(* "-"??_);_(@_)</c:formatCode>
                <c:ptCount val="15"/>
                <c:pt idx="0">
                  <c:v>0</c:v>
                </c:pt>
                <c:pt idx="1">
                  <c:v>8</c:v>
                </c:pt>
                <c:pt idx="2">
                  <c:v>271</c:v>
                </c:pt>
                <c:pt idx="3">
                  <c:v>381</c:v>
                </c:pt>
                <c:pt idx="4">
                  <c:v>850</c:v>
                </c:pt>
                <c:pt idx="5">
                  <c:v>1134</c:v>
                </c:pt>
                <c:pt idx="6">
                  <c:v>1575</c:v>
                </c:pt>
                <c:pt idx="7">
                  <c:v>1959</c:v>
                </c:pt>
                <c:pt idx="8">
                  <c:v>2292</c:v>
                </c:pt>
                <c:pt idx="9">
                  <c:v>2592</c:v>
                </c:pt>
                <c:pt idx="10">
                  <c:v>2870</c:v>
                </c:pt>
                <c:pt idx="11">
                  <c:v>3327</c:v>
                </c:pt>
                <c:pt idx="12">
                  <c:v>3520</c:v>
                </c:pt>
                <c:pt idx="13">
                  <c:v>3722</c:v>
                </c:pt>
                <c:pt idx="14">
                  <c:v>323</c:v>
                </c:pt>
              </c:numCache>
            </c:numRef>
          </c:val>
          <c:extLst>
            <c:ext xmlns:c16="http://schemas.microsoft.com/office/drawing/2014/chart" uri="{C3380CC4-5D6E-409C-BE32-E72D297353CC}">
              <c16:uniqueId val="{00000015-61BE-4658-B961-B7B9DDC2C457}"/>
            </c:ext>
          </c:extLst>
        </c:ser>
        <c:ser>
          <c:idx val="8"/>
          <c:order val="8"/>
          <c:tx>
            <c:strRef>
              <c:f>'V.4.3. NA.Cant. accid x región'!$J$3</c:f>
              <c:strCache>
                <c:ptCount val="1"/>
                <c:pt idx="0">
                  <c:v>Región VIII</c:v>
                </c:pt>
              </c:strCache>
            </c:strRef>
          </c:tx>
          <c:invertIfNegative val="0"/>
          <c:dLbls>
            <c:dLbl>
              <c:idx val="0"/>
              <c:layout>
                <c:manualLayout>
                  <c:x val="0.42212669755489435"/>
                  <c:y val="-0.41356313723366178"/>
                </c:manualLayout>
              </c:layout>
              <c:tx>
                <c:rich>
                  <a:bodyPr/>
                  <a:lstStyle/>
                  <a:p>
                    <a:r>
                      <a:rPr lang="en-US" sz="1600"/>
                      <a:t>28,635 </a:t>
                    </a:r>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61BE-4658-B961-B7B9DDC2C457}"/>
                </c:ext>
              </c:extLst>
            </c:dLbl>
            <c:dLbl>
              <c:idx val="1"/>
              <c:layout>
                <c:manualLayout>
                  <c:x val="-6.5791142128516751E-3"/>
                  <c:y val="5.3977440147062773E-2"/>
                </c:manualLayout>
              </c:layout>
              <c:tx>
                <c:rich>
                  <a:bodyPr/>
                  <a:lstStyle/>
                  <a:p>
                    <a:r>
                      <a:rPr lang="en-US" sz="1600"/>
                      <a:t> 3,731   </a:t>
                    </a:r>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61BE-4658-B961-B7B9DDC2C457}"/>
                </c:ext>
              </c:extLst>
            </c:dLbl>
            <c:dLbl>
              <c:idx val="2"/>
              <c:layout>
                <c:manualLayout>
                  <c:x val="-2.2658843308857479E-2"/>
                  <c:y val="5.4171625146822215E-2"/>
                </c:manualLayout>
              </c:layout>
              <c:tx>
                <c:rich>
                  <a:bodyPr/>
                  <a:lstStyle/>
                  <a:p>
                    <a:r>
                      <a:rPr lang="en-US" sz="1600"/>
                      <a:t>5,535   </a:t>
                    </a:r>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61BE-4658-B961-B7B9DDC2C457}"/>
                </c:ext>
              </c:extLst>
            </c:dLbl>
            <c:dLbl>
              <c:idx val="3"/>
              <c:layout>
                <c:manualLayout>
                  <c:x val="-1.879558266140343E-2"/>
                  <c:y val="5.1673203999316707E-2"/>
                </c:manualLayout>
              </c:layout>
              <c:tx>
                <c:rich>
                  <a:bodyPr/>
                  <a:lstStyle/>
                  <a:p>
                    <a:r>
                      <a:rPr lang="en-US" sz="1600"/>
                      <a:t> 8,544  </a:t>
                    </a:r>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61BE-4658-B961-B7B9DDC2C457}"/>
                </c:ext>
              </c:extLst>
            </c:dLbl>
            <c:dLbl>
              <c:idx val="4"/>
              <c:layout>
                <c:manualLayout>
                  <c:x val="-3.5657500294415029E-2"/>
                  <c:y val="4.9443275541480272E-2"/>
                </c:manualLayout>
              </c:layout>
              <c:tx>
                <c:rich>
                  <a:bodyPr/>
                  <a:lstStyle/>
                  <a:p>
                    <a:r>
                      <a:rPr lang="en-US" sz="1600"/>
                      <a:t>10,977   </a:t>
                    </a:r>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61BE-4658-B961-B7B9DDC2C457}"/>
                </c:ext>
              </c:extLst>
            </c:dLbl>
            <c:dLbl>
              <c:idx val="5"/>
              <c:layout>
                <c:manualLayout>
                  <c:x val="-1.8805997211565888E-2"/>
                  <c:y val="4.662614390062883E-2"/>
                </c:manualLayout>
              </c:layout>
              <c:tx>
                <c:rich>
                  <a:bodyPr/>
                  <a:lstStyle/>
                  <a:p>
                    <a:r>
                      <a:rPr lang="en-US" sz="1600"/>
                      <a:t> 14,683   </a:t>
                    </a:r>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61BE-4658-B961-B7B9DDC2C457}"/>
                </c:ext>
              </c:extLst>
            </c:dLbl>
            <c:dLbl>
              <c:idx val="6"/>
              <c:layout>
                <c:manualLayout>
                  <c:x val="-6.5199009250441073E-2"/>
                  <c:y val="4.9124974446528136E-2"/>
                </c:manualLayout>
              </c:layout>
              <c:tx>
                <c:rich>
                  <a:bodyPr/>
                  <a:lstStyle/>
                  <a:p>
                    <a:r>
                      <a:rPr lang="en-US" sz="1600"/>
                      <a:t> 17,456   </a:t>
                    </a:r>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61BE-4658-B961-B7B9DDC2C457}"/>
                </c:ext>
              </c:extLst>
            </c:dLbl>
            <c:dLbl>
              <c:idx val="7"/>
              <c:layout>
                <c:manualLayout>
                  <c:x val="-4.5634353833562846E-2"/>
                  <c:y val="5.2812142076370111E-2"/>
                </c:manualLayout>
              </c:layout>
              <c:tx>
                <c:rich>
                  <a:bodyPr/>
                  <a:lstStyle/>
                  <a:p>
                    <a:pPr>
                      <a:defRPr sz="1600" b="0"/>
                    </a:pPr>
                    <a:r>
                      <a:rPr lang="en-US" sz="1600" b="0"/>
                      <a:t> 22,597</a:t>
                    </a:r>
                    <a:endParaRPr lang="en-US" b="0"/>
                  </a:p>
                </c:rich>
              </c:tx>
              <c:spPr/>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61BE-4658-B961-B7B9DDC2C457}"/>
                </c:ext>
              </c:extLst>
            </c:dLbl>
            <c:dLbl>
              <c:idx val="8"/>
              <c:delete val="1"/>
              <c:extLst>
                <c:ext xmlns:c15="http://schemas.microsoft.com/office/drawing/2012/chart" uri="{CE6537A1-D6FC-4f65-9D91-7224C49458BB}"/>
                <c:ext xmlns:c16="http://schemas.microsoft.com/office/drawing/2014/chart" uri="{C3380CC4-5D6E-409C-BE32-E72D297353CC}">
                  <c16:uniqueId val="{0000001E-61BE-4658-B961-B7B9DDC2C457}"/>
                </c:ext>
              </c:extLst>
            </c:dLbl>
            <c:dLbl>
              <c:idx val="9"/>
              <c:layout>
                <c:manualLayout>
                  <c:x val="8.3974058475248733E-2"/>
                  <c:y val="-5.9429598363449687E-2"/>
                </c:manualLayout>
              </c:layout>
              <c:tx>
                <c:rich>
                  <a:bodyPr/>
                  <a:lstStyle/>
                  <a:p>
                    <a:r>
                      <a:rPr lang="en-US" sz="1600"/>
                      <a:t> 34,549</a:t>
                    </a:r>
                    <a:endParaRPr lang="en-US"/>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61BE-4658-B961-B7B9DDC2C457}"/>
                </c:ext>
              </c:extLst>
            </c:dLbl>
            <c:dLbl>
              <c:idx val="10"/>
              <c:layout>
                <c:manualLayout>
                  <c:x val="-3.5348287859366417E-2"/>
                  <c:y val="5.2540651028098545E-2"/>
                </c:manualLayout>
              </c:layout>
              <c:tx>
                <c:rich>
                  <a:bodyPr/>
                  <a:lstStyle/>
                  <a:p>
                    <a:r>
                      <a:rPr lang="en-US" sz="1600"/>
                      <a:t> 31,032 </a:t>
                    </a:r>
                    <a:endParaRPr lang="en-US"/>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61BE-4658-B961-B7B9DDC2C457}"/>
                </c:ext>
              </c:extLst>
            </c:dLbl>
            <c:dLbl>
              <c:idx val="11"/>
              <c:delete val="1"/>
              <c:extLst>
                <c:ext xmlns:c15="http://schemas.microsoft.com/office/drawing/2012/chart" uri="{CE6537A1-D6FC-4f65-9D91-7224C49458BB}"/>
                <c:ext xmlns:c16="http://schemas.microsoft.com/office/drawing/2014/chart" uri="{C3380CC4-5D6E-409C-BE32-E72D297353CC}">
                  <c16:uniqueId val="{00000021-61BE-4658-B961-B7B9DDC2C457}"/>
                </c:ext>
              </c:extLst>
            </c:dLbl>
            <c:dLbl>
              <c:idx val="12"/>
              <c:delete val="1"/>
              <c:extLst>
                <c:ext xmlns:c15="http://schemas.microsoft.com/office/drawing/2012/chart" uri="{CE6537A1-D6FC-4f65-9D91-7224C49458BB}"/>
                <c:ext xmlns:c16="http://schemas.microsoft.com/office/drawing/2014/chart" uri="{C3380CC4-5D6E-409C-BE32-E72D297353CC}">
                  <c16:uniqueId val="{00000022-61BE-4658-B961-B7B9DDC2C457}"/>
                </c:ext>
              </c:extLst>
            </c:dLbl>
            <c:dLbl>
              <c:idx val="13"/>
              <c:delete val="1"/>
              <c:extLst>
                <c:ext xmlns:c15="http://schemas.microsoft.com/office/drawing/2012/chart" uri="{CE6537A1-D6FC-4f65-9D91-7224C49458BB}"/>
                <c:ext xmlns:c16="http://schemas.microsoft.com/office/drawing/2014/chart" uri="{C3380CC4-5D6E-409C-BE32-E72D297353CC}">
                  <c16:uniqueId val="{00000000-F758-4BB0-A820-8A112B2B92C9}"/>
                </c:ext>
              </c:extLst>
            </c:dLbl>
            <c:dLbl>
              <c:idx val="14"/>
              <c:delete val="1"/>
              <c:extLst>
                <c:ext xmlns:c15="http://schemas.microsoft.com/office/drawing/2012/chart" uri="{CE6537A1-D6FC-4f65-9D91-7224C49458BB}"/>
                <c:ext xmlns:c16="http://schemas.microsoft.com/office/drawing/2014/chart" uri="{C3380CC4-5D6E-409C-BE32-E72D297353CC}">
                  <c16:uniqueId val="{00000001-B49D-42BC-946F-338E95C26BF1}"/>
                </c:ext>
              </c:extLst>
            </c:dLbl>
            <c:spPr>
              <a:noFill/>
              <a:ln>
                <a:noFill/>
              </a:ln>
              <a:effectLst/>
            </c:spPr>
            <c:txPr>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'V.4.3. NA.Cant. accid x región'!$A$4:$A$18</c:f>
              <c:strCach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Ene.2019</c:v>
                </c:pt>
              </c:strCache>
            </c:strRef>
          </c:cat>
          <c:val>
            <c:numRef>
              <c:f>'V.4.3. NA.Cant. accid x región'!$J$4:$J$18</c:f>
              <c:numCache>
                <c:formatCode>_(* #,##0_);_(* \(#,##0\);_(* "-"??_);_(@_)</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23-61BE-4658-B961-B7B9DDC2C457}"/>
            </c:ext>
          </c:extLst>
        </c:ser>
        <c:dLbls>
          <c:showLegendKey val="0"/>
          <c:showVal val="0"/>
          <c:showCatName val="0"/>
          <c:showSerName val="0"/>
          <c:showPercent val="0"/>
          <c:showBubbleSize val="0"/>
        </c:dLbls>
        <c:gapWidth val="75"/>
        <c:shape val="box"/>
        <c:axId val="433166224"/>
        <c:axId val="433167008"/>
        <c:axId val="0"/>
      </c:bar3DChart>
      <c:catAx>
        <c:axId val="433166224"/>
        <c:scaling>
          <c:orientation val="minMax"/>
        </c:scaling>
        <c:delete val="0"/>
        <c:axPos val="l"/>
        <c:numFmt formatCode="General" sourceLinked="1"/>
        <c:majorTickMark val="none"/>
        <c:minorTickMark val="none"/>
        <c:tickLblPos val="nextTo"/>
        <c:txPr>
          <a:bodyPr/>
          <a:lstStyle/>
          <a:p>
            <a:pPr>
              <a:defRPr sz="1600"/>
            </a:pPr>
            <a:endParaRPr lang="en-US"/>
          </a:p>
        </c:txPr>
        <c:crossAx val="433167008"/>
        <c:crosses val="autoZero"/>
        <c:auto val="1"/>
        <c:lblAlgn val="ctr"/>
        <c:lblOffset val="100"/>
        <c:noMultiLvlLbl val="0"/>
      </c:catAx>
      <c:valAx>
        <c:axId val="433167008"/>
        <c:scaling>
          <c:orientation val="minMax"/>
        </c:scaling>
        <c:delete val="1"/>
        <c:axPos val="b"/>
        <c:numFmt formatCode="_(* #,##0_);_(* \(#,##0\);_(* &quot;-&quot;??_);_(@_)" sourceLinked="1"/>
        <c:majorTickMark val="out"/>
        <c:minorTickMark val="none"/>
        <c:tickLblPos val="nextTo"/>
        <c:crossAx val="433166224"/>
        <c:crosses val="autoZero"/>
        <c:crossBetween val="between"/>
      </c:valAx>
      <c:spPr>
        <a:noFill/>
        <a:ln w="25400">
          <a:noFill/>
        </a:ln>
      </c:spPr>
    </c:plotArea>
    <c:legend>
      <c:legendPos val="t"/>
      <c:layout>
        <c:manualLayout>
          <c:xMode val="edge"/>
          <c:yMode val="edge"/>
          <c:x val="2.3628197172409833E-2"/>
          <c:y val="5.2637585415723338E-2"/>
          <c:w val="0.95164950689753947"/>
          <c:h val="3.6043942202343922E-2"/>
        </c:manualLayout>
      </c:layout>
      <c:overlay val="0"/>
      <c:txPr>
        <a:bodyPr/>
        <a:lstStyle/>
        <a:p>
          <a:pPr rtl="0">
            <a:defRPr sz="16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sz="1800" b="1">
                <a:effectLst/>
              </a:rPr>
              <a:t>Reporte de Accidentes Laborales y Enfermedades Profesionales por Provincia</a:t>
            </a:r>
            <a:endParaRPr lang="es-ES">
              <a:effectLst/>
            </a:endParaRPr>
          </a:p>
        </c:rich>
      </c:tx>
      <c:layout>
        <c:manualLayout>
          <c:xMode val="edge"/>
          <c:yMode val="edge"/>
          <c:x val="0.21081373329713229"/>
          <c:y val="4.1922776959186191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2.6099917118255926E-2"/>
          <c:y val="0.19999164636563152"/>
          <c:w val="0.95648595433048345"/>
          <c:h val="0.47968965367136068"/>
        </c:manualLayout>
      </c:layout>
      <c:bar3DChart>
        <c:barDir val="col"/>
        <c:grouping val="clustered"/>
        <c:varyColors val="0"/>
        <c:ser>
          <c:idx val="1"/>
          <c:order val="0"/>
          <c:tx>
            <c:strRef>
              <c:f>'V.4.4.NA.Cant. accid x Prov'!$K$3</c:f>
              <c:strCache>
                <c:ptCount val="1"/>
                <c:pt idx="0">
                  <c:v>Total </c:v>
                </c:pt>
              </c:strCache>
            </c:strRef>
          </c:tx>
          <c:spPr>
            <a:solidFill>
              <a:schemeClr val="accent3">
                <a:lumMod val="75000"/>
              </a:schemeClr>
            </a:solidFill>
          </c:spPr>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'V.4.4.NA.Cant. accid x Prov'!$A$4:$A$35</c:f>
              <c:strCache>
                <c:ptCount val="32"/>
                <c:pt idx="0">
                  <c:v>Distrito Nacional</c:v>
                </c:pt>
                <c:pt idx="1">
                  <c:v>Santiago de los Caballeros</c:v>
                </c:pt>
                <c:pt idx="2">
                  <c:v>Altagracia</c:v>
                </c:pt>
                <c:pt idx="3">
                  <c:v>Santo Domingo</c:v>
                </c:pt>
                <c:pt idx="4">
                  <c:v>La Romana</c:v>
                </c:pt>
                <c:pt idx="5">
                  <c:v>Puerto Plata </c:v>
                </c:pt>
                <c:pt idx="6">
                  <c:v>San Cristóbal</c:v>
                </c:pt>
                <c:pt idx="7">
                  <c:v>San Pedro de Macorís</c:v>
                </c:pt>
                <c:pt idx="8">
                  <c:v>La Vega</c:v>
                </c:pt>
                <c:pt idx="9">
                  <c:v>Valverde</c:v>
                </c:pt>
                <c:pt idx="10">
                  <c:v>Espaillat</c:v>
                </c:pt>
                <c:pt idx="11">
                  <c:v>Duarte</c:v>
                </c:pt>
                <c:pt idx="12">
                  <c:v>Monseñor Nouel</c:v>
                </c:pt>
                <c:pt idx="13">
                  <c:v>Peravia</c:v>
                </c:pt>
                <c:pt idx="14">
                  <c:v>Barahona</c:v>
                </c:pt>
                <c:pt idx="15">
                  <c:v>María Trinidad Sánchez</c:v>
                </c:pt>
                <c:pt idx="16">
                  <c:v>San Juan de la  Maguana</c:v>
                </c:pt>
                <c:pt idx="17">
                  <c:v>Montecristi</c:v>
                </c:pt>
                <c:pt idx="18">
                  <c:v>Sánchez Ramírez</c:v>
                </c:pt>
                <c:pt idx="19">
                  <c:v>Hato Mayor</c:v>
                </c:pt>
                <c:pt idx="20">
                  <c:v>Azua</c:v>
                </c:pt>
                <c:pt idx="21">
                  <c:v>Samaná</c:v>
                </c:pt>
                <c:pt idx="22">
                  <c:v>Salcedo</c:v>
                </c:pt>
                <c:pt idx="23">
                  <c:v>Monte Plata</c:v>
                </c:pt>
                <c:pt idx="24">
                  <c:v>Dajabón</c:v>
                </c:pt>
                <c:pt idx="25">
                  <c:v>Santiago Rodríguez</c:v>
                </c:pt>
                <c:pt idx="26">
                  <c:v>Elías Piña</c:v>
                </c:pt>
                <c:pt idx="27">
                  <c:v>Pedernales</c:v>
                </c:pt>
                <c:pt idx="28">
                  <c:v>Independencia</c:v>
                </c:pt>
                <c:pt idx="29">
                  <c:v>Bahoruco</c:v>
                </c:pt>
                <c:pt idx="30">
                  <c:v>El Seybo</c:v>
                </c:pt>
                <c:pt idx="31">
                  <c:v>San José de Ocoa</c:v>
                </c:pt>
              </c:strCache>
            </c:strRef>
          </c:cat>
          <c:val>
            <c:numRef>
              <c:f>'V.4.4.NA.Cant. accid x Prov'!$K$4:$K$35</c:f>
              <c:numCache>
                <c:formatCode>_(* #,##0_);_(* \(#,##0\);_(* "-"??_);_(@_)</c:formatCode>
                <c:ptCount val="32"/>
                <c:pt idx="0">
                  <c:v>101905</c:v>
                </c:pt>
                <c:pt idx="1">
                  <c:v>67373</c:v>
                </c:pt>
                <c:pt idx="2">
                  <c:v>33560</c:v>
                </c:pt>
                <c:pt idx="3">
                  <c:v>20514</c:v>
                </c:pt>
                <c:pt idx="4">
                  <c:v>19976</c:v>
                </c:pt>
                <c:pt idx="5">
                  <c:v>12101</c:v>
                </c:pt>
                <c:pt idx="6">
                  <c:v>10425</c:v>
                </c:pt>
                <c:pt idx="7">
                  <c:v>9473</c:v>
                </c:pt>
                <c:pt idx="8">
                  <c:v>7626</c:v>
                </c:pt>
                <c:pt idx="9">
                  <c:v>5876</c:v>
                </c:pt>
                <c:pt idx="10">
                  <c:v>5519</c:v>
                </c:pt>
                <c:pt idx="11">
                  <c:v>4966</c:v>
                </c:pt>
                <c:pt idx="12">
                  <c:v>4007</c:v>
                </c:pt>
                <c:pt idx="13">
                  <c:v>3460</c:v>
                </c:pt>
                <c:pt idx="14">
                  <c:v>3077</c:v>
                </c:pt>
                <c:pt idx="15">
                  <c:v>2558</c:v>
                </c:pt>
                <c:pt idx="16">
                  <c:v>2420</c:v>
                </c:pt>
                <c:pt idx="17">
                  <c:v>2292</c:v>
                </c:pt>
                <c:pt idx="18">
                  <c:v>2192</c:v>
                </c:pt>
                <c:pt idx="19">
                  <c:v>1979</c:v>
                </c:pt>
                <c:pt idx="20">
                  <c:v>1671</c:v>
                </c:pt>
                <c:pt idx="21">
                  <c:v>1593</c:v>
                </c:pt>
                <c:pt idx="22">
                  <c:v>1571</c:v>
                </c:pt>
                <c:pt idx="23">
                  <c:v>1547</c:v>
                </c:pt>
                <c:pt idx="24">
                  <c:v>1437</c:v>
                </c:pt>
                <c:pt idx="25">
                  <c:v>1369</c:v>
                </c:pt>
                <c:pt idx="26">
                  <c:v>1020</c:v>
                </c:pt>
                <c:pt idx="27">
                  <c:v>911</c:v>
                </c:pt>
                <c:pt idx="28">
                  <c:v>625</c:v>
                </c:pt>
                <c:pt idx="29">
                  <c:v>614</c:v>
                </c:pt>
                <c:pt idx="30">
                  <c:v>498</c:v>
                </c:pt>
                <c:pt idx="31">
                  <c:v>91</c:v>
                </c:pt>
              </c:numCache>
            </c:numRef>
          </c:val>
          <c:extLst>
            <c:ext xmlns:c16="http://schemas.microsoft.com/office/drawing/2014/chart" uri="{C3380CC4-5D6E-409C-BE32-E72D297353CC}">
              <c16:uniqueId val="{00000000-8EC1-4021-9E65-CBB67EE2A73B}"/>
            </c:ext>
          </c:extLst>
        </c:ser>
        <c:dLbls>
          <c:showLegendKey val="0"/>
          <c:showVal val="0"/>
          <c:showCatName val="0"/>
          <c:showSerName val="0"/>
          <c:showPercent val="0"/>
          <c:showBubbleSize val="0"/>
        </c:dLbls>
        <c:gapWidth val="14"/>
        <c:shape val="cylinder"/>
        <c:axId val="433167792"/>
        <c:axId val="433168184"/>
        <c:axId val="0"/>
      </c:bar3DChart>
      <c:catAx>
        <c:axId val="433167792"/>
        <c:scaling>
          <c:orientation val="minMax"/>
        </c:scaling>
        <c:delete val="0"/>
        <c:axPos val="b"/>
        <c:numFmt formatCode="General" sourceLinked="1"/>
        <c:majorTickMark val="none"/>
        <c:minorTickMark val="none"/>
        <c:tickLblPos val="nextTo"/>
        <c:txPr>
          <a:bodyPr/>
          <a:lstStyle/>
          <a:p>
            <a:pPr>
              <a:defRPr sz="1200"/>
            </a:pPr>
            <a:endParaRPr lang="en-US"/>
          </a:p>
        </c:txPr>
        <c:crossAx val="433168184"/>
        <c:crosses val="autoZero"/>
        <c:auto val="1"/>
        <c:lblAlgn val="ctr"/>
        <c:lblOffset val="100"/>
        <c:noMultiLvlLbl val="0"/>
      </c:catAx>
      <c:valAx>
        <c:axId val="433168184"/>
        <c:scaling>
          <c:orientation val="minMax"/>
        </c:scaling>
        <c:delete val="1"/>
        <c:axPos val="l"/>
        <c:numFmt formatCode="_(* #,##0_);_(* \(#,##0\);_(* &quot;-&quot;??_);_(@_)" sourceLinked="1"/>
        <c:majorTickMark val="out"/>
        <c:minorTickMark val="none"/>
        <c:tickLblPos val="nextTo"/>
        <c:crossAx val="433167792"/>
        <c:crosses val="autoZero"/>
        <c:crossBetween val="between"/>
      </c:valAx>
      <c:spPr>
        <a:noFill/>
        <a:ln w="25400">
          <a:noFill/>
        </a:ln>
      </c:spPr>
    </c:plotArea>
    <c:plotVisOnly val="1"/>
    <c:dispBlanksAs val="gap"/>
    <c:showDLblsOverMax val="0"/>
  </c:chart>
  <c:spPr>
    <a:ln>
      <a:noFill/>
    </a:ln>
  </c:spPr>
  <c:printSettings>
    <c:headerFooter/>
    <c:pageMargins b="0.75" l="0.7" r="0.7" t="0.75" header="0.3" footer="0.3"/>
    <c:pageSetup/>
  </c:printSettings>
  <c:userShapes r:id="rId1"/>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sz="1800" b="1">
                <a:effectLst/>
              </a:rPr>
              <a:t>Reporte de Accidentes Laborales y Enfermedades Profesionales por Zona de Procedencia</a:t>
            </a:r>
            <a:endParaRPr lang="es-ES">
              <a:effectLst/>
            </a:endParaRPr>
          </a:p>
        </c:rich>
      </c:tx>
      <c:layout>
        <c:manualLayout>
          <c:xMode val="edge"/>
          <c:yMode val="edge"/>
          <c:x val="0.1378834707699812"/>
          <c:y val="1.9015366678822306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1.8276559307096117E-2"/>
          <c:y val="0.19912761734722345"/>
          <c:w val="0.96825512002420444"/>
          <c:h val="0.59857522380537498"/>
        </c:manualLayout>
      </c:layout>
      <c:bar3DChart>
        <c:barDir val="col"/>
        <c:grouping val="clustered"/>
        <c:varyColors val="0"/>
        <c:ser>
          <c:idx val="0"/>
          <c:order val="0"/>
          <c:tx>
            <c:strRef>
              <c:f>'V.4.5.NA.Cant. accid x Proced.'!$F$3</c:f>
              <c:strCache>
                <c:ptCount val="1"/>
                <c:pt idx="0">
                  <c:v>% Rural</c:v>
                </c:pt>
              </c:strCache>
            </c:strRef>
          </c:tx>
          <c:spPr>
            <a:solidFill>
              <a:srgbClr val="0070C0"/>
            </a:solidFill>
          </c:spPr>
          <c:invertIfNegative val="0"/>
          <c:dLbls>
            <c:dLbl>
              <c:idx val="0"/>
              <c:layout>
                <c:manualLayout>
                  <c:x val="4.8364388729345642E-3"/>
                  <c:y val="-6.160337580031839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509-4A28-BAE1-3CB7A007E642}"/>
                </c:ext>
              </c:extLst>
            </c:dLbl>
            <c:dLbl>
              <c:idx val="1"/>
              <c:layout>
                <c:manualLayout>
                  <c:x val="7.5642123633981317E-3"/>
                  <c:y val="-2.054486270046204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509-4A28-BAE1-3CB7A007E642}"/>
                </c:ext>
              </c:extLst>
            </c:dLbl>
            <c:dLbl>
              <c:idx val="2"/>
              <c:layout>
                <c:manualLayout>
                  <c:x val="6.6549022639678093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509-4A28-BAE1-3CB7A007E642}"/>
                </c:ext>
              </c:extLst>
            </c:dLbl>
            <c:dLbl>
              <c:idx val="3"/>
              <c:layout>
                <c:manualLayout>
                  <c:x val="6.0455485911682059E-3"/>
                  <c:y val="-2.053445860010613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509-4A28-BAE1-3CB7A007E642}"/>
                </c:ext>
              </c:extLst>
            </c:dLbl>
            <c:dLbl>
              <c:idx val="4"/>
              <c:layout>
                <c:manualLayout>
                  <c:x val="2.4182194364672821E-3"/>
                  <c:y val="-6.160337580031839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509-4A28-BAE1-3CB7A007E642}"/>
                </c:ext>
              </c:extLst>
            </c:dLbl>
            <c:dLbl>
              <c:idx val="8"/>
              <c:layout>
                <c:manualLayout>
                  <c:x val="0"/>
                  <c:y val="-4.1091343106648545E-3"/>
                </c:manualLayout>
              </c:layout>
              <c:spPr/>
              <c:txPr>
                <a:bodyPr rot="-5400000" vert="horz"/>
                <a:lstStyle/>
                <a:p>
                  <a:pPr>
                    <a:defRPr sz="12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509-4A28-BAE1-3CB7A007E642}"/>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'V.4.5.NA.Cant. accid x Proced.'!$A$4:$A$18</c:f>
              <c:strCach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Ene.2019</c:v>
                </c:pt>
              </c:strCache>
            </c:strRef>
          </c:cat>
          <c:val>
            <c:numRef>
              <c:f>'V.4.5.NA.Cant. accid x Proced.'!$F$4:$F$18</c:f>
              <c:numCache>
                <c:formatCode>0.0%</c:formatCode>
                <c:ptCount val="15"/>
                <c:pt idx="0">
                  <c:v>5.7625301527740549E-2</c:v>
                </c:pt>
                <c:pt idx="1">
                  <c:v>9.5754290876242099E-2</c:v>
                </c:pt>
                <c:pt idx="2">
                  <c:v>0.11388108614232209</c:v>
                </c:pt>
                <c:pt idx="3">
                  <c:v>0.11961373781543226</c:v>
                </c:pt>
                <c:pt idx="4">
                  <c:v>0.1330109650616359</c:v>
                </c:pt>
                <c:pt idx="5">
                  <c:v>0.1443056828597617</c:v>
                </c:pt>
                <c:pt idx="6">
                  <c:v>0.14121343541178033</c:v>
                </c:pt>
                <c:pt idx="7">
                  <c:v>0.13661570743405277</c:v>
                </c:pt>
                <c:pt idx="8">
                  <c:v>0.16081718177056051</c:v>
                </c:pt>
                <c:pt idx="9">
                  <c:v>0.15438901778808972</c:v>
                </c:pt>
                <c:pt idx="10">
                  <c:v>0.1346782830183218</c:v>
                </c:pt>
                <c:pt idx="11">
                  <c:v>0.1511478278772905</c:v>
                </c:pt>
                <c:pt idx="12">
                  <c:v>0.13885608233507676</c:v>
                </c:pt>
                <c:pt idx="13">
                  <c:v>0.11121618649659117</c:v>
                </c:pt>
                <c:pt idx="14">
                  <c:v>0.10539460539460539</c:v>
                </c:pt>
              </c:numCache>
            </c:numRef>
          </c:val>
          <c:extLst>
            <c:ext xmlns:c16="http://schemas.microsoft.com/office/drawing/2014/chart" uri="{C3380CC4-5D6E-409C-BE32-E72D297353CC}">
              <c16:uniqueId val="{00000006-3509-4A28-BAE1-3CB7A007E642}"/>
            </c:ext>
          </c:extLst>
        </c:ser>
        <c:ser>
          <c:idx val="1"/>
          <c:order val="1"/>
          <c:tx>
            <c:strRef>
              <c:f>'V.4.5.NA.Cant. accid x Proced.'!$G$3</c:f>
              <c:strCache>
                <c:ptCount val="1"/>
                <c:pt idx="0">
                  <c:v>% Urbano</c:v>
                </c:pt>
              </c:strCache>
            </c:strRef>
          </c:tx>
          <c:spPr>
            <a:solidFill>
              <a:schemeClr val="accent3">
                <a:lumMod val="75000"/>
              </a:schemeClr>
            </a:solidFill>
          </c:spPr>
          <c:invertIfNegative val="0"/>
          <c:dLbls>
            <c:dLbl>
              <c:idx val="0"/>
              <c:layout>
                <c:manualLayout>
                  <c:x val="4.8364388729345538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3509-4A28-BAE1-3CB7A007E642}"/>
                </c:ext>
              </c:extLst>
            </c:dLbl>
            <c:dLbl>
              <c:idx val="1"/>
              <c:layout>
                <c:manualLayout>
                  <c:x val="8.4637680276354876E-3"/>
                  <c:y val="-4.106891720021264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3509-4A28-BAE1-3CB7A007E642}"/>
                </c:ext>
              </c:extLst>
            </c:dLbl>
            <c:dLbl>
              <c:idx val="2"/>
              <c:layout>
                <c:manualLayout>
                  <c:x val="4.8364388729345642E-3"/>
                  <c:y val="-6.160337580031877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3509-4A28-BAE1-3CB7A007E642}"/>
                </c:ext>
              </c:extLst>
            </c:dLbl>
            <c:dLbl>
              <c:idx val="3"/>
              <c:layout>
                <c:manualLayout>
                  <c:x val="7.2546583094018468E-3"/>
                  <c:y val="-4.106891720021226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3509-4A28-BAE1-3CB7A007E642}"/>
                </c:ext>
              </c:extLst>
            </c:dLbl>
            <c:dLbl>
              <c:idx val="4"/>
              <c:layout>
                <c:manualLayout>
                  <c:x val="4.8364388729345642E-3"/>
                  <c:y val="-6.160337580031839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3509-4A28-BAE1-3CB7A007E642}"/>
                </c:ext>
              </c:extLst>
            </c:dLbl>
            <c:dLbl>
              <c:idx val="5"/>
              <c:layout>
                <c:manualLayout>
                  <c:x val="4.8364388729345642E-3"/>
                  <c:y val="-4.106891720021226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3509-4A28-BAE1-3CB7A007E642}"/>
                </c:ext>
              </c:extLst>
            </c:dLbl>
            <c:dLbl>
              <c:idx val="6"/>
              <c:layout>
                <c:manualLayout>
                  <c:x val="6.0455485911682059E-3"/>
                  <c:y val="-8.213783440042452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3509-4A28-BAE1-3CB7A007E642}"/>
                </c:ext>
              </c:extLst>
            </c:dLbl>
            <c:dLbl>
              <c:idx val="7"/>
              <c:layout>
                <c:manualLayout>
                  <c:x val="4.8364388729345642E-3"/>
                  <c:y val="-1.026722930005306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3509-4A28-BAE1-3CB7A007E642}"/>
                </c:ext>
              </c:extLst>
            </c:dLbl>
            <c:dLbl>
              <c:idx val="8"/>
              <c:layout>
                <c:manualLayout>
                  <c:x val="6.5769468690580922E-3"/>
                  <c:y val="-1.6435890160369639E-2"/>
                </c:manualLayout>
              </c:layout>
              <c:spPr/>
              <c:txPr>
                <a:bodyPr rot="-5400000" vert="horz"/>
                <a:lstStyle/>
                <a:p>
                  <a:pPr>
                    <a:defRPr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3509-4A28-BAE1-3CB7A007E642}"/>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'V.4.5.NA.Cant. accid x Proced.'!$A$4:$A$18</c:f>
              <c:strCach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Ene.2019</c:v>
                </c:pt>
              </c:strCache>
            </c:strRef>
          </c:cat>
          <c:val>
            <c:numRef>
              <c:f>'V.4.5.NA.Cant. accid x Proced.'!$G$4:$G$18</c:f>
              <c:numCache>
                <c:formatCode>0.0%</c:formatCode>
                <c:ptCount val="15"/>
                <c:pt idx="0">
                  <c:v>0.84025730367193785</c:v>
                </c:pt>
                <c:pt idx="1">
                  <c:v>0.8155374887082204</c:v>
                </c:pt>
                <c:pt idx="2">
                  <c:v>0.86107209737827717</c:v>
                </c:pt>
                <c:pt idx="3">
                  <c:v>0.85697367222374055</c:v>
                </c:pt>
                <c:pt idx="4">
                  <c:v>0.85289109854934275</c:v>
                </c:pt>
                <c:pt idx="5">
                  <c:v>0.8302589367552704</c:v>
                </c:pt>
                <c:pt idx="6">
                  <c:v>0.82471124485551184</c:v>
                </c:pt>
                <c:pt idx="7">
                  <c:v>0.86338429256594729</c:v>
                </c:pt>
                <c:pt idx="8">
                  <c:v>0.83907805133577784</c:v>
                </c:pt>
                <c:pt idx="9">
                  <c:v>0.84557875741170407</c:v>
                </c:pt>
                <c:pt idx="10">
                  <c:v>0.86529277258386639</c:v>
                </c:pt>
                <c:pt idx="11">
                  <c:v>0.8488264360716492</c:v>
                </c:pt>
                <c:pt idx="12">
                  <c:v>0.86092699269685946</c:v>
                </c:pt>
                <c:pt idx="13">
                  <c:v>0.88876182098086653</c:v>
                </c:pt>
                <c:pt idx="14">
                  <c:v>0.89435564435564441</c:v>
                </c:pt>
              </c:numCache>
            </c:numRef>
          </c:val>
          <c:extLst>
            <c:ext xmlns:c16="http://schemas.microsoft.com/office/drawing/2014/chart" uri="{C3380CC4-5D6E-409C-BE32-E72D297353CC}">
              <c16:uniqueId val="{00000010-3509-4A28-BAE1-3CB7A007E642}"/>
            </c:ext>
          </c:extLst>
        </c:ser>
        <c:ser>
          <c:idx val="2"/>
          <c:order val="2"/>
          <c:tx>
            <c:strRef>
              <c:f>'V.4.5.NA.Cant. accid x Proced.'!$H$3</c:f>
              <c:strCache>
                <c:ptCount val="1"/>
                <c:pt idx="0">
                  <c:v>% No Especificado</c:v>
                </c:pt>
              </c:strCache>
            </c:strRef>
          </c:tx>
          <c:spPr>
            <a:solidFill>
              <a:schemeClr val="accent6">
                <a:lumMod val="75000"/>
              </a:schemeClr>
            </a:solidFill>
          </c:spPr>
          <c:invertIfNegative val="0"/>
          <c:dLbls>
            <c:dLbl>
              <c:idx val="0"/>
              <c:layout>
                <c:manualLayout>
                  <c:x val="1.6362787841762802E-2"/>
                  <c:y val="-1.438140389032358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3509-4A28-BAE1-3CB7A007E642}"/>
                </c:ext>
              </c:extLst>
            </c:dLbl>
            <c:dLbl>
              <c:idx val="1"/>
              <c:layout>
                <c:manualLayout>
                  <c:x val="9.6728777458691285E-3"/>
                  <c:y val="-2.053445527991777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3509-4A28-BAE1-3CB7A007E642}"/>
                </c:ext>
              </c:extLst>
            </c:dLbl>
            <c:dLbl>
              <c:idx val="2"/>
              <c:layout>
                <c:manualLayout>
                  <c:x val="1.2091097182336455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3509-4A28-BAE1-3CB7A007E642}"/>
                </c:ext>
              </c:extLst>
            </c:dLbl>
            <c:dLbl>
              <c:idx val="3"/>
              <c:layout>
                <c:manualLayout>
                  <c:x val="1.3300206900570053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3509-4A28-BAE1-3CB7A007E642}"/>
                </c:ext>
              </c:extLst>
            </c:dLbl>
            <c:dLbl>
              <c:idx val="4"/>
              <c:layout>
                <c:manualLayout>
                  <c:x val="1.4509316618803694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3509-4A28-BAE1-3CB7A007E642}"/>
                </c:ext>
              </c:extLst>
            </c:dLbl>
            <c:dLbl>
              <c:idx val="5"/>
              <c:layout>
                <c:manualLayout>
                  <c:x val="1.4509316618803782E-2"/>
                  <c:y val="-6.160336583975331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3509-4A28-BAE1-3CB7A007E642}"/>
                </c:ext>
              </c:extLst>
            </c:dLbl>
            <c:dLbl>
              <c:idx val="6"/>
              <c:layout>
                <c:manualLayout>
                  <c:x val="1.5718426337037336E-2"/>
                  <c:y val="-2.053445527991777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3509-4A28-BAE1-3CB7A007E642}"/>
                </c:ext>
              </c:extLst>
            </c:dLbl>
            <c:dLbl>
              <c:idx val="7"/>
              <c:layout>
                <c:manualLayout>
                  <c:x val="1.6927536055270975E-2"/>
                  <c:y val="-6.160336583975331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3509-4A28-BAE1-3CB7A007E642}"/>
                </c:ext>
              </c:extLst>
            </c:dLbl>
            <c:dLbl>
              <c:idx val="8"/>
              <c:layout>
                <c:manualLayout>
                  <c:x val="1.4294674666834917E-2"/>
                  <c:y val="-8.2179450801848197E-3"/>
                </c:manualLayout>
              </c:layout>
              <c:spPr/>
              <c:txPr>
                <a:bodyPr rot="-5400000" vert="horz"/>
                <a:lstStyle/>
                <a:p>
                  <a:pPr>
                    <a:defRPr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3509-4A28-BAE1-3CB7A007E642}"/>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'V.4.5.NA.Cant. accid x Proced.'!$A$4:$A$18</c:f>
              <c:strCach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Ene.2019</c:v>
                </c:pt>
              </c:strCache>
            </c:strRef>
          </c:cat>
          <c:val>
            <c:numRef>
              <c:f>'V.4.5.NA.Cant. accid x Proced.'!$H$4:$H$18</c:f>
              <c:numCache>
                <c:formatCode>0.0%</c:formatCode>
                <c:ptCount val="15"/>
                <c:pt idx="0">
                  <c:v>0.10211739480032163</c:v>
                </c:pt>
                <c:pt idx="1">
                  <c:v>8.8708220415537484E-2</c:v>
                </c:pt>
                <c:pt idx="2">
                  <c:v>2.5046816479400748E-2</c:v>
                </c:pt>
                <c:pt idx="3">
                  <c:v>2.3412589960827183E-2</c:v>
                </c:pt>
                <c:pt idx="4">
                  <c:v>1.4097936389021317E-2</c:v>
                </c:pt>
                <c:pt idx="5">
                  <c:v>2.5435380384967919E-2</c:v>
                </c:pt>
                <c:pt idx="6">
                  <c:v>3.407531973270788E-2</c:v>
                </c:pt>
                <c:pt idx="7">
                  <c:v>0</c:v>
                </c:pt>
                <c:pt idx="8">
                  <c:v>1.0476689366160294E-4</c:v>
                </c:pt>
                <c:pt idx="9">
                  <c:v>3.2224800206238723E-5</c:v>
                </c:pt>
                <c:pt idx="10">
                  <c:v>2.8944397811803524E-5</c:v>
                </c:pt>
                <c:pt idx="11">
                  <c:v>2.5736051060325302E-5</c:v>
                </c:pt>
                <c:pt idx="12">
                  <c:v>2.1692496806382416E-4</c:v>
                </c:pt>
                <c:pt idx="13">
                  <c:v>2.1992522542335606E-5</c:v>
                </c:pt>
                <c:pt idx="14">
                  <c:v>2.4975024975024975E-4</c:v>
                </c:pt>
              </c:numCache>
            </c:numRef>
          </c:val>
          <c:extLst>
            <c:ext xmlns:c16="http://schemas.microsoft.com/office/drawing/2014/chart" uri="{C3380CC4-5D6E-409C-BE32-E72D297353CC}">
              <c16:uniqueId val="{0000001A-3509-4A28-BAE1-3CB7A007E642}"/>
            </c:ext>
          </c:extLst>
        </c:ser>
        <c:dLbls>
          <c:showLegendKey val="0"/>
          <c:showVal val="0"/>
          <c:showCatName val="0"/>
          <c:showSerName val="0"/>
          <c:showPercent val="0"/>
          <c:showBubbleSize val="0"/>
        </c:dLbls>
        <c:gapWidth val="75"/>
        <c:shape val="cylinder"/>
        <c:axId val="436870304"/>
        <c:axId val="436870696"/>
        <c:axId val="0"/>
      </c:bar3DChart>
      <c:catAx>
        <c:axId val="436870304"/>
        <c:scaling>
          <c:orientation val="minMax"/>
        </c:scaling>
        <c:delete val="0"/>
        <c:axPos val="b"/>
        <c:numFmt formatCode="General" sourceLinked="1"/>
        <c:majorTickMark val="none"/>
        <c:minorTickMark val="none"/>
        <c:tickLblPos val="nextTo"/>
        <c:txPr>
          <a:bodyPr/>
          <a:lstStyle/>
          <a:p>
            <a:pPr>
              <a:defRPr sz="1200"/>
            </a:pPr>
            <a:endParaRPr lang="en-US"/>
          </a:p>
        </c:txPr>
        <c:crossAx val="436870696"/>
        <c:crosses val="autoZero"/>
        <c:auto val="1"/>
        <c:lblAlgn val="ctr"/>
        <c:lblOffset val="100"/>
        <c:noMultiLvlLbl val="0"/>
      </c:catAx>
      <c:valAx>
        <c:axId val="436870696"/>
        <c:scaling>
          <c:orientation val="minMax"/>
        </c:scaling>
        <c:delete val="1"/>
        <c:axPos val="l"/>
        <c:numFmt formatCode="0.0%" sourceLinked="1"/>
        <c:majorTickMark val="out"/>
        <c:minorTickMark val="none"/>
        <c:tickLblPos val="nextTo"/>
        <c:crossAx val="436870304"/>
        <c:crosses val="autoZero"/>
        <c:crossBetween val="between"/>
      </c:valAx>
      <c:spPr>
        <a:noFill/>
        <a:ln w="25400">
          <a:noFill/>
        </a:ln>
      </c:spPr>
    </c:plotArea>
    <c:legend>
      <c:legendPos val="t"/>
      <c:layout>
        <c:manualLayout>
          <c:xMode val="edge"/>
          <c:yMode val="edge"/>
          <c:x val="0.18203055552846334"/>
          <c:y val="7.5975387578025994E-2"/>
          <c:w val="0.57855718530150779"/>
          <c:h val="4.212424821170721E-2"/>
        </c:manualLayout>
      </c:layout>
      <c:overlay val="0"/>
      <c:txPr>
        <a:bodyPr/>
        <a:lstStyle/>
        <a:p>
          <a:pPr>
            <a:defRPr sz="12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s-DO" sz="1600"/>
              <a:t>Seguro de Riesgos Laborales</a:t>
            </a:r>
          </a:p>
          <a:p>
            <a:pPr>
              <a:defRPr sz="1600"/>
            </a:pPr>
            <a:r>
              <a:rPr lang="es-DO" sz="1600"/>
              <a:t>Reporte de Accidentes Laborales y Enfermedades Profesionales por Empresas</a:t>
            </a:r>
          </a:p>
        </c:rich>
      </c:tx>
      <c:layout>
        <c:manualLayout>
          <c:xMode val="edge"/>
          <c:yMode val="edge"/>
          <c:x val="0.24706189318865376"/>
          <c:y val="2.45739827556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1.3220248129704871E-2"/>
          <c:y val="0.1729643884179165"/>
          <c:w val="0.9671468818853125"/>
          <c:h val="0.66140187888576485"/>
        </c:manualLayout>
      </c:layout>
      <c:bar3DChart>
        <c:barDir val="col"/>
        <c:grouping val="clustered"/>
        <c:varyColors val="0"/>
        <c:ser>
          <c:idx val="0"/>
          <c:order val="0"/>
          <c:tx>
            <c:strRef>
              <c:f>'V.4.6. NA.Cant. accid x sector'!$B$3</c:f>
              <c:strCache>
                <c:ptCount val="1"/>
                <c:pt idx="0">
                  <c:v>Sector Público</c:v>
                </c:pt>
              </c:strCache>
            </c:strRef>
          </c:tx>
          <c:spPr>
            <a:solidFill>
              <a:srgbClr val="0070C0"/>
            </a:solidFill>
          </c:spPr>
          <c:invertIfNegative val="0"/>
          <c:dLbls>
            <c:dLbl>
              <c:idx val="8"/>
              <c:layout>
                <c:manualLayout>
                  <c:x val="2.4363788580633846E-3"/>
                  <c:y val="-6.563418297156438E-3"/>
                </c:manualLayout>
              </c:layout>
              <c:spPr/>
              <c:txPr>
                <a:bodyPr/>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0EF-423B-B867-AF99A0BCC23C}"/>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'V.4.6. NA.Cant. accid x sector'!$A$4:$A$18</c:f>
              <c:strCach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Ene.2019</c:v>
                </c:pt>
              </c:strCache>
            </c:strRef>
          </c:cat>
          <c:val>
            <c:numRef>
              <c:f>'V.4.6. NA.Cant. accid x sector'!$B$4:$B$18</c:f>
              <c:numCache>
                <c:formatCode>_(* #,##0_);_(* \(#,##0\);_(* "-"??_);_(@_)</c:formatCode>
                <c:ptCount val="15"/>
                <c:pt idx="0">
                  <c:v>90</c:v>
                </c:pt>
                <c:pt idx="1">
                  <c:v>253</c:v>
                </c:pt>
                <c:pt idx="2">
                  <c:v>445</c:v>
                </c:pt>
                <c:pt idx="3">
                  <c:v>660</c:v>
                </c:pt>
                <c:pt idx="4">
                  <c:v>986</c:v>
                </c:pt>
                <c:pt idx="5">
                  <c:v>1477</c:v>
                </c:pt>
                <c:pt idx="6">
                  <c:v>2094</c:v>
                </c:pt>
                <c:pt idx="7">
                  <c:v>3858</c:v>
                </c:pt>
                <c:pt idx="8">
                  <c:v>4451</c:v>
                </c:pt>
                <c:pt idx="9">
                  <c:v>5112</c:v>
                </c:pt>
                <c:pt idx="10">
                  <c:v>5396</c:v>
                </c:pt>
                <c:pt idx="11">
                  <c:v>6565</c:v>
                </c:pt>
                <c:pt idx="12">
                  <c:v>8616</c:v>
                </c:pt>
                <c:pt idx="13">
                  <c:v>10106</c:v>
                </c:pt>
                <c:pt idx="14">
                  <c:v>3090</c:v>
                </c:pt>
              </c:numCache>
            </c:numRef>
          </c:val>
          <c:extLst>
            <c:ext xmlns:c16="http://schemas.microsoft.com/office/drawing/2014/chart" uri="{C3380CC4-5D6E-409C-BE32-E72D297353CC}">
              <c16:uniqueId val="{00000001-50EF-423B-B867-AF99A0BCC23C}"/>
            </c:ext>
          </c:extLst>
        </c:ser>
        <c:ser>
          <c:idx val="1"/>
          <c:order val="1"/>
          <c:tx>
            <c:strRef>
              <c:f>'V.4.6. NA.Cant. accid x sector'!$C$3</c:f>
              <c:strCache>
                <c:ptCount val="1"/>
                <c:pt idx="0">
                  <c:v>Sector Privado</c:v>
                </c:pt>
              </c:strCache>
            </c:strRef>
          </c:tx>
          <c:spPr>
            <a:solidFill>
              <a:schemeClr val="accent3">
                <a:lumMod val="75000"/>
              </a:schemeClr>
            </a:solidFill>
          </c:spPr>
          <c:invertIfNegative val="0"/>
          <c:dLbls>
            <c:dLbl>
              <c:idx val="0"/>
              <c:layout>
                <c:manualLayout>
                  <c:x val="4.9035042487706008E-3"/>
                  <c:y val="-1.08677049460893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0EF-423B-B867-AF99A0BCC23C}"/>
                </c:ext>
              </c:extLst>
            </c:dLbl>
            <c:dLbl>
              <c:idx val="1"/>
              <c:layout>
                <c:manualLayout>
                  <c:x val="1.2258760621926502E-3"/>
                  <c:y val="-8.694163956871470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0EF-423B-B867-AF99A0BCC23C}"/>
                </c:ext>
              </c:extLst>
            </c:dLbl>
            <c:dLbl>
              <c:idx val="2"/>
              <c:layout>
                <c:manualLayout>
                  <c:x val="7.3552563731558562E-3"/>
                  <c:y val="-1.30412459353072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0EF-423B-B867-AF99A0BCC23C}"/>
                </c:ext>
              </c:extLst>
            </c:dLbl>
            <c:dLbl>
              <c:idx val="3"/>
              <c:layout>
                <c:manualLayout>
                  <c:x val="8.5811324353485506E-3"/>
                  <c:y val="-1.521478692452515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0EF-423B-B867-AF99A0BCC23C}"/>
                </c:ext>
              </c:extLst>
            </c:dLbl>
            <c:dLbl>
              <c:idx val="4"/>
              <c:layout>
                <c:manualLayout>
                  <c:x val="7.3552563731559013E-3"/>
                  <c:y val="-1.95618689029608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0EF-423B-B867-AF99A0BCC23C}"/>
                </c:ext>
              </c:extLst>
            </c:dLbl>
            <c:dLbl>
              <c:idx val="5"/>
              <c:layout>
                <c:manualLayout>
                  <c:x val="6.1293803109632511E-3"/>
                  <c:y val="-1.30412459353072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0EF-423B-B867-AF99A0BCC23C}"/>
                </c:ext>
              </c:extLst>
            </c:dLbl>
            <c:dLbl>
              <c:idx val="6"/>
              <c:layout>
                <c:manualLayout>
                  <c:x val="6.1293803109631608E-3"/>
                  <c:y val="-8.694163956871470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0EF-423B-B867-AF99A0BCC23C}"/>
                </c:ext>
              </c:extLst>
            </c:dLbl>
            <c:dLbl>
              <c:idx val="7"/>
              <c:layout>
                <c:manualLayout>
                  <c:x val="6.1293803109631608E-3"/>
                  <c:y val="-1.304124593530724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0EF-423B-B867-AF99A0BCC23C}"/>
                </c:ext>
              </c:extLst>
            </c:dLbl>
            <c:dLbl>
              <c:idx val="8"/>
              <c:layout>
                <c:manualLayout>
                  <c:x val="8.9709174511363125E-3"/>
                  <c:y val="-1.0867704946089258E-2"/>
                </c:manualLayout>
              </c:layout>
              <c:spPr/>
              <c:txPr>
                <a:bodyPr/>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50EF-423B-B867-AF99A0BCC23C}"/>
                </c:ext>
              </c:extLst>
            </c:dLbl>
            <c:dLbl>
              <c:idx val="9"/>
              <c:layout>
                <c:manualLayout>
                  <c:x val="4.2364888114163699E-3"/>
                  <c:y val="-6.759258454350966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50EF-423B-B867-AF99A0BCC23C}"/>
                </c:ext>
              </c:extLst>
            </c:dLbl>
            <c:dLbl>
              <c:idx val="10"/>
              <c:layout>
                <c:manualLayout>
                  <c:x val="3.1773666085622774E-3"/>
                  <c:y val="-1.126543075725163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50EF-423B-B867-AF99A0BCC23C}"/>
                </c:ext>
              </c:extLst>
            </c:dLbl>
            <c:dLbl>
              <c:idx val="11"/>
              <c:layout>
                <c:manualLayout>
                  <c:x val="4.2364888114163699E-3"/>
                  <c:y val="-1.1265430757251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50EF-423B-B867-AF99A0BCC23C}"/>
                </c:ext>
              </c:extLst>
            </c:dLbl>
            <c:dLbl>
              <c:idx val="12"/>
              <c:layout>
                <c:manualLayout>
                  <c:x val="4.7111976487635319E-3"/>
                  <c:y val="-3.972788587898886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DDE-413C-8468-0156C79B6E61}"/>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'V.4.6. NA.Cant. accid x sector'!$A$4:$A$18</c:f>
              <c:strCach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Ene.2019</c:v>
                </c:pt>
              </c:strCache>
            </c:strRef>
          </c:cat>
          <c:val>
            <c:numRef>
              <c:f>'V.4.6. NA.Cant. accid x sector'!$C$4:$C$18</c:f>
              <c:numCache>
                <c:formatCode>_(* #,##0_);_(* \(#,##0\);_(* "-"??_);_(@_)</c:formatCode>
                <c:ptCount val="15"/>
                <c:pt idx="0">
                  <c:v>3641</c:v>
                </c:pt>
                <c:pt idx="1">
                  <c:v>5282</c:v>
                </c:pt>
                <c:pt idx="2">
                  <c:v>8099</c:v>
                </c:pt>
                <c:pt idx="3">
                  <c:v>10317</c:v>
                </c:pt>
                <c:pt idx="4">
                  <c:v>13697</c:v>
                </c:pt>
                <c:pt idx="5">
                  <c:v>15979</c:v>
                </c:pt>
                <c:pt idx="6">
                  <c:v>20503</c:v>
                </c:pt>
                <c:pt idx="7">
                  <c:v>22830</c:v>
                </c:pt>
                <c:pt idx="8">
                  <c:v>24184</c:v>
                </c:pt>
                <c:pt idx="9">
                  <c:v>25920</c:v>
                </c:pt>
                <c:pt idx="10">
                  <c:v>29153</c:v>
                </c:pt>
                <c:pt idx="11">
                  <c:v>32291</c:v>
                </c:pt>
                <c:pt idx="12">
                  <c:v>32873</c:v>
                </c:pt>
                <c:pt idx="13">
                  <c:v>35364</c:v>
                </c:pt>
                <c:pt idx="14">
                  <c:v>914</c:v>
                </c:pt>
              </c:numCache>
            </c:numRef>
          </c:val>
          <c:extLst>
            <c:ext xmlns:c16="http://schemas.microsoft.com/office/drawing/2014/chart" uri="{C3380CC4-5D6E-409C-BE32-E72D297353CC}">
              <c16:uniqueId val="{0000000E-50EF-423B-B867-AF99A0BCC23C}"/>
            </c:ext>
          </c:extLst>
        </c:ser>
        <c:dLbls>
          <c:showLegendKey val="0"/>
          <c:showVal val="0"/>
          <c:showCatName val="0"/>
          <c:showSerName val="0"/>
          <c:showPercent val="0"/>
          <c:showBubbleSize val="0"/>
        </c:dLbls>
        <c:gapWidth val="37"/>
        <c:shape val="cylinder"/>
        <c:axId val="436871480"/>
        <c:axId val="436871872"/>
        <c:axId val="0"/>
      </c:bar3DChart>
      <c:catAx>
        <c:axId val="436871480"/>
        <c:scaling>
          <c:orientation val="minMax"/>
        </c:scaling>
        <c:delete val="0"/>
        <c:axPos val="b"/>
        <c:numFmt formatCode="General" sourceLinked="1"/>
        <c:majorTickMark val="none"/>
        <c:minorTickMark val="none"/>
        <c:tickLblPos val="nextTo"/>
        <c:txPr>
          <a:bodyPr/>
          <a:lstStyle/>
          <a:p>
            <a:pPr>
              <a:defRPr sz="1400"/>
            </a:pPr>
            <a:endParaRPr lang="en-US"/>
          </a:p>
        </c:txPr>
        <c:crossAx val="436871872"/>
        <c:crosses val="autoZero"/>
        <c:auto val="1"/>
        <c:lblAlgn val="ctr"/>
        <c:lblOffset val="100"/>
        <c:noMultiLvlLbl val="0"/>
      </c:catAx>
      <c:valAx>
        <c:axId val="436871872"/>
        <c:scaling>
          <c:orientation val="minMax"/>
        </c:scaling>
        <c:delete val="1"/>
        <c:axPos val="l"/>
        <c:numFmt formatCode="_(* #,##0_);_(* \(#,##0\);_(* &quot;-&quot;??_);_(@_)" sourceLinked="1"/>
        <c:majorTickMark val="out"/>
        <c:minorTickMark val="none"/>
        <c:tickLblPos val="nextTo"/>
        <c:crossAx val="436871480"/>
        <c:crosses val="autoZero"/>
        <c:crossBetween val="between"/>
      </c:valAx>
      <c:spPr>
        <a:noFill/>
        <a:ln w="25400">
          <a:noFill/>
        </a:ln>
      </c:spPr>
    </c:plotArea>
    <c:legend>
      <c:legendPos val="t"/>
      <c:layout>
        <c:manualLayout>
          <c:xMode val="edge"/>
          <c:yMode val="edge"/>
          <c:x val="0.26839205712445152"/>
          <c:y val="0.11226027452903316"/>
          <c:w val="0.4228567777143068"/>
          <c:h val="4.4565284175032659E-2"/>
        </c:manualLayout>
      </c:layout>
      <c:overlay val="0"/>
      <c:txPr>
        <a:bodyPr/>
        <a:lstStyle/>
        <a:p>
          <a:pPr>
            <a:defRPr sz="1600" b="1"/>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sz="1800" b="1">
                <a:effectLst/>
              </a:rPr>
              <a:t>Reporte de Accidentes Laborales y Enfermedades Profesionales por Sexo</a:t>
            </a:r>
            <a:endParaRPr lang="es-ES">
              <a:effectLst/>
            </a:endParaRPr>
          </a:p>
        </c:rich>
      </c:tx>
      <c:layout>
        <c:manualLayout>
          <c:xMode val="edge"/>
          <c:yMode val="edge"/>
          <c:x val="0.21178086063576301"/>
          <c:y val="3.246293990723647E-2"/>
        </c:manualLayout>
      </c:layout>
      <c:overlay val="0"/>
    </c:title>
    <c:autoTitleDeleted val="0"/>
    <c:view3D>
      <c:rotX val="0"/>
      <c:rotY val="0"/>
      <c:rAngAx val="0"/>
      <c:perspective val="20"/>
    </c:view3D>
    <c:floor>
      <c:thickness val="0"/>
    </c:floor>
    <c:sideWall>
      <c:thickness val="0"/>
    </c:sideWall>
    <c:backWall>
      <c:thickness val="0"/>
    </c:backWall>
    <c:plotArea>
      <c:layout>
        <c:manualLayout>
          <c:layoutTarget val="inner"/>
          <c:xMode val="edge"/>
          <c:yMode val="edge"/>
          <c:x val="1.0209841133861657E-2"/>
          <c:y val="0.20058976781092677"/>
          <c:w val="0.96783263001708142"/>
          <c:h val="0.62408671497238877"/>
        </c:manualLayout>
      </c:layout>
      <c:bar3DChart>
        <c:barDir val="col"/>
        <c:grouping val="clustered"/>
        <c:varyColors val="0"/>
        <c:ser>
          <c:idx val="0"/>
          <c:order val="0"/>
          <c:tx>
            <c:strRef>
              <c:f>'V.4.7. Accid x sexo'!$E$3</c:f>
              <c:strCache>
                <c:ptCount val="1"/>
                <c:pt idx="0">
                  <c:v>% Femenino</c:v>
                </c:pt>
              </c:strCache>
            </c:strRef>
          </c:tx>
          <c:spPr>
            <a:solidFill>
              <a:srgbClr val="00B050"/>
            </a:solidFill>
          </c:spPr>
          <c:invertIfNegative val="0"/>
          <c:dLbls>
            <c:dLbl>
              <c:idx val="4"/>
              <c:layout>
                <c:manualLayout>
                  <c:x val="-3.5628440809657722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430-4A1B-9949-CDB16074F930}"/>
                </c:ext>
              </c:extLst>
            </c:dLbl>
            <c:dLbl>
              <c:idx val="5"/>
              <c:layout>
                <c:manualLayout>
                  <c:x val="-4.7504587746210296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430-4A1B-9949-CDB16074F930}"/>
                </c:ext>
              </c:extLst>
            </c:dLbl>
            <c:dLbl>
              <c:idx val="6"/>
              <c:layout>
                <c:manualLayout>
                  <c:x val="-3.5628440809658589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430-4A1B-9949-CDB16074F930}"/>
                </c:ext>
              </c:extLst>
            </c:dLbl>
            <c:dLbl>
              <c:idx val="7"/>
              <c:layout>
                <c:manualLayout>
                  <c:x val="-4.7504587746210296E-3"/>
                  <c:y val="8.1359803117672484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430-4A1B-9949-CDB16074F930}"/>
                </c:ext>
              </c:extLst>
            </c:dLbl>
            <c:dLbl>
              <c:idx val="8"/>
              <c:layout>
                <c:manualLayout>
                  <c:x val="-1.0688532242897316E-2"/>
                  <c:y val="-1.7471884679970108E-7"/>
                </c:manualLayout>
              </c:layout>
              <c:spPr/>
              <c:txPr>
                <a:bodyPr/>
                <a:lstStyle/>
                <a:p>
                  <a:pPr>
                    <a:defRPr sz="12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430-4A1B-9949-CDB16074F930}"/>
                </c:ext>
              </c:extLst>
            </c:dLbl>
            <c:dLbl>
              <c:idx val="9"/>
              <c:layout>
                <c:manualLayout>
                  <c:x val="-1.1794406590900055E-2"/>
                  <c:y val="9.274957887575803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430-4A1B-9949-CDB16074F930}"/>
                </c:ext>
              </c:extLst>
            </c:dLbl>
            <c:dLbl>
              <c:idx val="10"/>
              <c:layout>
                <c:manualLayout>
                  <c:x val="-4.717762636360057E-3"/>
                  <c:y val="4.6375702345405499E-3"/>
                </c:manualLayout>
              </c:layout>
              <c:spPr/>
              <c:txPr>
                <a:bodyPr/>
                <a:lstStyle/>
                <a:p>
                  <a:pPr>
                    <a:defRPr sz="12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430-4A1B-9949-CDB16074F930}"/>
                </c:ext>
              </c:extLst>
            </c:dLbl>
            <c:dLbl>
              <c:idx val="11"/>
              <c:layout>
                <c:manualLayout>
                  <c:x val="-1.227828877744191E-2"/>
                  <c:y val="5.017181872645356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430-4A1B-9949-CDB16074F930}"/>
                </c:ext>
              </c:extLst>
            </c:dLbl>
            <c:spPr>
              <a:noFill/>
              <a:ln>
                <a:noFill/>
              </a:ln>
              <a:effectLst/>
            </c:spPr>
            <c:txPr>
              <a:bodyPr/>
              <a:lstStyle/>
              <a:p>
                <a:pPr>
                  <a:defRPr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'V.4.7. Accid x sexo'!$A$4:$A$18</c:f>
              <c:strCach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Ene.2019</c:v>
                </c:pt>
              </c:strCache>
            </c:strRef>
          </c:cat>
          <c:val>
            <c:numRef>
              <c:f>'V.4.7. Accid x sexo'!$E$4:$E$18</c:f>
              <c:numCache>
                <c:formatCode>0.0%</c:formatCode>
                <c:ptCount val="15"/>
                <c:pt idx="0">
                  <c:v>0.12972393460198339</c:v>
                </c:pt>
                <c:pt idx="1">
                  <c:v>0.17344173441734417</c:v>
                </c:pt>
                <c:pt idx="2">
                  <c:v>0.17181647940074907</c:v>
                </c:pt>
                <c:pt idx="3">
                  <c:v>0.18948710941058577</c:v>
                </c:pt>
                <c:pt idx="4">
                  <c:v>0.20949397262139891</c:v>
                </c:pt>
                <c:pt idx="5">
                  <c:v>0.22571035747021082</c:v>
                </c:pt>
                <c:pt idx="6">
                  <c:v>0.24994468292251185</c:v>
                </c:pt>
                <c:pt idx="7">
                  <c:v>0.26315197841726617</c:v>
                </c:pt>
                <c:pt idx="8">
                  <c:v>0.27365112624410687</c:v>
                </c:pt>
                <c:pt idx="9">
                  <c:v>0.28570507862851252</c:v>
                </c:pt>
                <c:pt idx="10">
                  <c:v>0.29303308344669887</c:v>
                </c:pt>
                <c:pt idx="11">
                  <c:v>0.31246139592340949</c:v>
                </c:pt>
                <c:pt idx="12">
                  <c:v>0.29995902528381019</c:v>
                </c:pt>
                <c:pt idx="13">
                  <c:v>0.32386188695843415</c:v>
                </c:pt>
                <c:pt idx="14">
                  <c:v>0.65909090909090906</c:v>
                </c:pt>
              </c:numCache>
            </c:numRef>
          </c:val>
          <c:extLst>
            <c:ext xmlns:c16="http://schemas.microsoft.com/office/drawing/2014/chart" uri="{C3380CC4-5D6E-409C-BE32-E72D297353CC}">
              <c16:uniqueId val="{00000008-5430-4A1B-9949-CDB16074F930}"/>
            </c:ext>
          </c:extLst>
        </c:ser>
        <c:ser>
          <c:idx val="1"/>
          <c:order val="1"/>
          <c:tx>
            <c:strRef>
              <c:f>'V.4.7. Accid x sexo'!$F$3</c:f>
              <c:strCache>
                <c:ptCount val="1"/>
                <c:pt idx="0">
                  <c:v>% Masculino</c:v>
                </c:pt>
              </c:strCache>
            </c:strRef>
          </c:tx>
          <c:spPr>
            <a:solidFill>
              <a:srgbClr val="0070C0"/>
            </a:solidFill>
          </c:spPr>
          <c:invertIfNegative val="0"/>
          <c:dLbls>
            <c:dLbl>
              <c:idx val="8"/>
              <c:spPr/>
              <c:txPr>
                <a:bodyPr/>
                <a:lstStyle/>
                <a:p>
                  <a:pPr>
                    <a:defRPr sz="1200" b="0">
                      <a:solidFill>
                        <a:sysClr val="windowText" lastClr="000000"/>
                      </a:solidFill>
                    </a:defRPr>
                  </a:pPr>
                  <a:endParaRPr lang="en-US"/>
                </a:p>
              </c:txPr>
              <c:showLegendKey val="0"/>
              <c:showVal val="1"/>
              <c:showCatName val="0"/>
              <c:showSerName val="0"/>
              <c:showPercent val="0"/>
              <c:showBubbleSize val="0"/>
              <c:extLst>
                <c:ext xmlns:c16="http://schemas.microsoft.com/office/drawing/2014/chart" uri="{C3380CC4-5D6E-409C-BE32-E72D297353CC}">
                  <c16:uniqueId val="{00000009-5430-4A1B-9949-CDB16074F930}"/>
                </c:ext>
              </c:extLst>
            </c:dLbl>
            <c:dLbl>
              <c:idx val="9"/>
              <c:layout>
                <c:manualLayout>
                  <c:x val="1.2973847249990155E-2"/>
                  <c:y val="-9.275140469081099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5430-4A1B-9949-CDB16074F930}"/>
                </c:ext>
              </c:extLst>
            </c:dLbl>
            <c:dLbl>
              <c:idx val="10"/>
              <c:spPr/>
              <c:txPr>
                <a:bodyPr/>
                <a:lstStyle/>
                <a:p>
                  <a:pPr>
                    <a:defRPr sz="1200" b="0"/>
                  </a:pPr>
                  <a:endParaRPr lang="en-US"/>
                </a:p>
              </c:txPr>
              <c:showLegendKey val="0"/>
              <c:showVal val="1"/>
              <c:showCatName val="0"/>
              <c:showSerName val="0"/>
              <c:showPercent val="0"/>
              <c:showBubbleSize val="0"/>
              <c:extLst>
                <c:ext xmlns:c16="http://schemas.microsoft.com/office/drawing/2014/chart" uri="{C3380CC4-5D6E-409C-BE32-E72D297353CC}">
                  <c16:uniqueId val="{0000000B-5430-4A1B-9949-CDB16074F930}"/>
                </c:ext>
              </c:extLst>
            </c:dLbl>
            <c:spPr>
              <a:noFill/>
              <a:ln>
                <a:noFill/>
              </a:ln>
              <a:effectLst/>
            </c:spPr>
            <c:txPr>
              <a:bodyPr/>
              <a:lstStyle/>
              <a:p>
                <a:pPr>
                  <a:defRPr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'V.4.7. Accid x sexo'!$A$4:$A$18</c:f>
              <c:strCach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Ene.2019</c:v>
                </c:pt>
              </c:strCache>
            </c:strRef>
          </c:cat>
          <c:val>
            <c:numRef>
              <c:f>'V.4.7. Accid x sexo'!$F$4:$F$18</c:f>
              <c:numCache>
                <c:formatCode>0.0%</c:formatCode>
                <c:ptCount val="15"/>
                <c:pt idx="0">
                  <c:v>0.87027606539801661</c:v>
                </c:pt>
                <c:pt idx="1">
                  <c:v>0.82655826558265577</c:v>
                </c:pt>
                <c:pt idx="2">
                  <c:v>0.82818352059925093</c:v>
                </c:pt>
                <c:pt idx="3">
                  <c:v>0.81051289058941423</c:v>
                </c:pt>
                <c:pt idx="4">
                  <c:v>0.79050602737860109</c:v>
                </c:pt>
                <c:pt idx="5">
                  <c:v>0.77428964252978916</c:v>
                </c:pt>
                <c:pt idx="6">
                  <c:v>0.75005531707748818</c:v>
                </c:pt>
                <c:pt idx="7">
                  <c:v>0.73684802158273377</c:v>
                </c:pt>
                <c:pt idx="8">
                  <c:v>0.72634887375589319</c:v>
                </c:pt>
                <c:pt idx="9">
                  <c:v>0.71429492137148753</c:v>
                </c:pt>
                <c:pt idx="10">
                  <c:v>0.70696691655330113</c:v>
                </c:pt>
                <c:pt idx="11">
                  <c:v>0.68753860407659051</c:v>
                </c:pt>
                <c:pt idx="12">
                  <c:v>0.70004097471618987</c:v>
                </c:pt>
                <c:pt idx="13">
                  <c:v>0.6761381130415659</c:v>
                </c:pt>
                <c:pt idx="14">
                  <c:v>0.34090909090909088</c:v>
                </c:pt>
              </c:numCache>
            </c:numRef>
          </c:val>
          <c:extLst>
            <c:ext xmlns:c16="http://schemas.microsoft.com/office/drawing/2014/chart" uri="{C3380CC4-5D6E-409C-BE32-E72D297353CC}">
              <c16:uniqueId val="{0000000C-5430-4A1B-9949-CDB16074F930}"/>
            </c:ext>
          </c:extLst>
        </c:ser>
        <c:dLbls>
          <c:showLegendKey val="0"/>
          <c:showVal val="0"/>
          <c:showCatName val="0"/>
          <c:showSerName val="0"/>
          <c:showPercent val="0"/>
          <c:showBubbleSize val="0"/>
        </c:dLbls>
        <c:gapWidth val="56"/>
        <c:shape val="cylinder"/>
        <c:axId val="436872656"/>
        <c:axId val="436873048"/>
        <c:axId val="0"/>
      </c:bar3DChart>
      <c:catAx>
        <c:axId val="436872656"/>
        <c:scaling>
          <c:orientation val="minMax"/>
        </c:scaling>
        <c:delete val="0"/>
        <c:axPos val="b"/>
        <c:numFmt formatCode="General" sourceLinked="1"/>
        <c:majorTickMark val="none"/>
        <c:minorTickMark val="none"/>
        <c:tickLblPos val="nextTo"/>
        <c:txPr>
          <a:bodyPr/>
          <a:lstStyle/>
          <a:p>
            <a:pPr>
              <a:defRPr sz="1200"/>
            </a:pPr>
            <a:endParaRPr lang="en-US"/>
          </a:p>
        </c:txPr>
        <c:crossAx val="436873048"/>
        <c:crosses val="autoZero"/>
        <c:auto val="1"/>
        <c:lblAlgn val="ctr"/>
        <c:lblOffset val="100"/>
        <c:noMultiLvlLbl val="0"/>
      </c:catAx>
      <c:valAx>
        <c:axId val="436873048"/>
        <c:scaling>
          <c:orientation val="minMax"/>
        </c:scaling>
        <c:delete val="1"/>
        <c:axPos val="l"/>
        <c:numFmt formatCode="0.0%" sourceLinked="1"/>
        <c:majorTickMark val="out"/>
        <c:minorTickMark val="none"/>
        <c:tickLblPos val="nextTo"/>
        <c:crossAx val="436872656"/>
        <c:crosses val="autoZero"/>
        <c:crossBetween val="between"/>
      </c:valAx>
    </c:plotArea>
    <c:legend>
      <c:legendPos val="t"/>
      <c:layout>
        <c:manualLayout>
          <c:xMode val="edge"/>
          <c:yMode val="edge"/>
          <c:x val="0.26078635277980489"/>
          <c:y val="8.2660185622448965E-2"/>
          <c:w val="0.47327717318526863"/>
          <c:h val="4.3414091978038222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400"/>
            </a:pPr>
            <a:r>
              <a:rPr lang="es-DO" sz="1400"/>
              <a:t>Seguro de Riesgos Laborales</a:t>
            </a:r>
          </a:p>
          <a:p>
            <a:pPr>
              <a:defRPr sz="1400"/>
            </a:pPr>
            <a:r>
              <a:rPr lang="es-DO" sz="1400"/>
              <a:t>Reporte de Accidentes Laborales y Enfermedades Profesionales por Rango de Edad</a:t>
            </a:r>
          </a:p>
        </c:rich>
      </c:tx>
      <c:overlay val="0"/>
    </c:title>
    <c:autoTitleDeleted val="0"/>
    <c:plotArea>
      <c:layout>
        <c:manualLayout>
          <c:layoutTarget val="inner"/>
          <c:xMode val="edge"/>
          <c:yMode val="edge"/>
          <c:x val="9.2794208569490666E-2"/>
          <c:y val="0.17088191223056454"/>
          <c:w val="0.83362361048324107"/>
          <c:h val="0.75882862387637706"/>
        </c:manualLayout>
      </c:layout>
      <c:barChart>
        <c:barDir val="bar"/>
        <c:grouping val="stacked"/>
        <c:varyColors val="0"/>
        <c:ser>
          <c:idx val="0"/>
          <c:order val="0"/>
          <c:tx>
            <c:strRef>
              <c:f>'V.4.8. Accid x rango de edad'!$B$3</c:f>
              <c:strCache>
                <c:ptCount val="1"/>
                <c:pt idx="0">
                  <c:v>Menor de 20 años</c:v>
                </c:pt>
              </c:strCache>
            </c:strRef>
          </c:tx>
          <c:spPr>
            <a:solidFill>
              <a:schemeClr val="accent5"/>
            </a:solidFill>
          </c:spPr>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'V.4.8. Accid x rango de edad'!$A$4:$A$18</c:f>
              <c:strCach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Ene.2019</c:v>
                </c:pt>
              </c:strCache>
            </c:strRef>
          </c:cat>
          <c:val>
            <c:numRef>
              <c:f>'V.4.8. Accid x rango de edad'!$B$4:$B$18</c:f>
              <c:numCache>
                <c:formatCode>_(* #,##0_);_(* \(#,##0\);_(* "-"??_);_(@_)</c:formatCode>
                <c:ptCount val="15"/>
                <c:pt idx="0">
                  <c:v>145</c:v>
                </c:pt>
                <c:pt idx="1">
                  <c:v>37</c:v>
                </c:pt>
                <c:pt idx="2">
                  <c:v>9</c:v>
                </c:pt>
                <c:pt idx="3">
                  <c:v>7</c:v>
                </c:pt>
                <c:pt idx="4">
                  <c:v>2</c:v>
                </c:pt>
                <c:pt idx="5">
                  <c:v>0</c:v>
                </c:pt>
                <c:pt idx="6">
                  <c:v>6</c:v>
                </c:pt>
                <c:pt idx="7">
                  <c:v>18</c:v>
                </c:pt>
                <c:pt idx="8">
                  <c:v>34</c:v>
                </c:pt>
                <c:pt idx="9">
                  <c:v>80</c:v>
                </c:pt>
                <c:pt idx="10">
                  <c:v>165</c:v>
                </c:pt>
                <c:pt idx="11">
                  <c:v>153</c:v>
                </c:pt>
                <c:pt idx="12">
                  <c:v>189</c:v>
                </c:pt>
                <c:pt idx="13">
                  <c:v>160</c:v>
                </c:pt>
                <c:pt idx="14">
                  <c:v>46</c:v>
                </c:pt>
              </c:numCache>
            </c:numRef>
          </c:val>
          <c:extLst>
            <c:ext xmlns:c16="http://schemas.microsoft.com/office/drawing/2014/chart" uri="{C3380CC4-5D6E-409C-BE32-E72D297353CC}">
              <c16:uniqueId val="{00000000-84C1-4003-950A-51039B32AD67}"/>
            </c:ext>
          </c:extLst>
        </c:ser>
        <c:ser>
          <c:idx val="1"/>
          <c:order val="1"/>
          <c:tx>
            <c:strRef>
              <c:f>'V.4.8. Accid x rango de edad'!$C$3</c:f>
              <c:strCache>
                <c:ptCount val="1"/>
                <c:pt idx="0">
                  <c:v>20 - 29</c:v>
                </c:pt>
              </c:strCache>
            </c:strRef>
          </c:tx>
          <c:spPr>
            <a:solidFill>
              <a:schemeClr val="accent2">
                <a:lumMod val="60000"/>
                <a:lumOff val="40000"/>
              </a:schemeClr>
            </a:solidFill>
          </c:spPr>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'V.4.8. Accid x rango de edad'!$A$4:$A$18</c:f>
              <c:strCach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Ene.2019</c:v>
                </c:pt>
              </c:strCache>
            </c:strRef>
          </c:cat>
          <c:val>
            <c:numRef>
              <c:f>'V.4.8. Accid x rango de edad'!$C$4:$C$18</c:f>
              <c:numCache>
                <c:formatCode>_(* #,##0_);_(* \(#,##0\);_(* "-"??_);_(@_)</c:formatCode>
                <c:ptCount val="15"/>
                <c:pt idx="0">
                  <c:v>345</c:v>
                </c:pt>
                <c:pt idx="1">
                  <c:v>740</c:v>
                </c:pt>
                <c:pt idx="2">
                  <c:v>1413</c:v>
                </c:pt>
                <c:pt idx="3">
                  <c:v>1031</c:v>
                </c:pt>
                <c:pt idx="4">
                  <c:v>2024</c:v>
                </c:pt>
                <c:pt idx="5">
                  <c:v>3154</c:v>
                </c:pt>
                <c:pt idx="6">
                  <c:v>4931</c:v>
                </c:pt>
                <c:pt idx="7">
                  <c:v>6875</c:v>
                </c:pt>
                <c:pt idx="8">
                  <c:v>8429</c:v>
                </c:pt>
                <c:pt idx="9">
                  <c:v>9624</c:v>
                </c:pt>
                <c:pt idx="10">
                  <c:v>12019</c:v>
                </c:pt>
                <c:pt idx="11">
                  <c:v>13830</c:v>
                </c:pt>
                <c:pt idx="12">
                  <c:v>15003</c:v>
                </c:pt>
                <c:pt idx="13">
                  <c:v>16268</c:v>
                </c:pt>
                <c:pt idx="14">
                  <c:v>1490</c:v>
                </c:pt>
              </c:numCache>
            </c:numRef>
          </c:val>
          <c:extLst>
            <c:ext xmlns:c16="http://schemas.microsoft.com/office/drawing/2014/chart" uri="{C3380CC4-5D6E-409C-BE32-E72D297353CC}">
              <c16:uniqueId val="{00000001-84C1-4003-950A-51039B32AD67}"/>
            </c:ext>
          </c:extLst>
        </c:ser>
        <c:ser>
          <c:idx val="2"/>
          <c:order val="2"/>
          <c:tx>
            <c:strRef>
              <c:f>'V.4.8. Accid x rango de edad'!$D$3</c:f>
              <c:strCache>
                <c:ptCount val="1"/>
                <c:pt idx="0">
                  <c:v>30 - 39</c:v>
                </c:pt>
              </c:strCache>
            </c:strRef>
          </c:tx>
          <c:spPr>
            <a:solidFill>
              <a:srgbClr val="52CE67"/>
            </a:solidFill>
          </c:spPr>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'V.4.8. Accid x rango de edad'!$A$4:$A$18</c:f>
              <c:strCach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Ene.2019</c:v>
                </c:pt>
              </c:strCache>
            </c:strRef>
          </c:cat>
          <c:val>
            <c:numRef>
              <c:f>'V.4.8. Accid x rango de edad'!$D$4:$D$18</c:f>
              <c:numCache>
                <c:formatCode>_(* #,##0_);_(* \(#,##0\);_(* "-"??_);_(@_)</c:formatCode>
                <c:ptCount val="15"/>
                <c:pt idx="0">
                  <c:v>1445</c:v>
                </c:pt>
                <c:pt idx="1">
                  <c:v>2043</c:v>
                </c:pt>
                <c:pt idx="2">
                  <c:v>3274</c:v>
                </c:pt>
                <c:pt idx="3">
                  <c:v>4066</c:v>
                </c:pt>
                <c:pt idx="4">
                  <c:v>5530</c:v>
                </c:pt>
                <c:pt idx="5">
                  <c:v>6350</c:v>
                </c:pt>
                <c:pt idx="6">
                  <c:v>7715</c:v>
                </c:pt>
                <c:pt idx="7">
                  <c:v>8611</c:v>
                </c:pt>
                <c:pt idx="8">
                  <c:v>8946</c:v>
                </c:pt>
                <c:pt idx="9">
                  <c:v>8806</c:v>
                </c:pt>
                <c:pt idx="10">
                  <c:v>10377</c:v>
                </c:pt>
                <c:pt idx="11">
                  <c:v>11563</c:v>
                </c:pt>
                <c:pt idx="12">
                  <c:v>12102</c:v>
                </c:pt>
                <c:pt idx="13">
                  <c:v>13433</c:v>
                </c:pt>
                <c:pt idx="14">
                  <c:v>1204</c:v>
                </c:pt>
              </c:numCache>
            </c:numRef>
          </c:val>
          <c:extLst>
            <c:ext xmlns:c16="http://schemas.microsoft.com/office/drawing/2014/chart" uri="{C3380CC4-5D6E-409C-BE32-E72D297353CC}">
              <c16:uniqueId val="{00000002-84C1-4003-950A-51039B32AD67}"/>
            </c:ext>
          </c:extLst>
        </c:ser>
        <c:ser>
          <c:idx val="3"/>
          <c:order val="3"/>
          <c:tx>
            <c:strRef>
              <c:f>'V.4.8. Accid x rango de edad'!$E$3</c:f>
              <c:strCache>
                <c:ptCount val="1"/>
                <c:pt idx="0">
                  <c:v>40 - 49</c:v>
                </c:pt>
              </c:strCache>
            </c:strRef>
          </c:tx>
          <c:spPr>
            <a:solidFill>
              <a:schemeClr val="accent4">
                <a:lumMod val="60000"/>
                <a:lumOff val="40000"/>
              </a:schemeClr>
            </a:solidFill>
          </c:spPr>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'V.4.8. Accid x rango de edad'!$A$4:$A$18</c:f>
              <c:strCach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Ene.2019</c:v>
                </c:pt>
              </c:strCache>
            </c:strRef>
          </c:cat>
          <c:val>
            <c:numRef>
              <c:f>'V.4.8. Accid x rango de edad'!$E$4:$E$18</c:f>
              <c:numCache>
                <c:formatCode>_(* #,##0_);_(* \(#,##0\);_(* "-"??_);_(@_)</c:formatCode>
                <c:ptCount val="15"/>
                <c:pt idx="0">
                  <c:v>1013</c:v>
                </c:pt>
                <c:pt idx="1">
                  <c:v>1536</c:v>
                </c:pt>
                <c:pt idx="2">
                  <c:v>2149</c:v>
                </c:pt>
                <c:pt idx="3">
                  <c:v>3112</c:v>
                </c:pt>
                <c:pt idx="4">
                  <c:v>3839</c:v>
                </c:pt>
                <c:pt idx="5">
                  <c:v>4256</c:v>
                </c:pt>
                <c:pt idx="6">
                  <c:v>5319</c:v>
                </c:pt>
                <c:pt idx="7">
                  <c:v>5883</c:v>
                </c:pt>
                <c:pt idx="8">
                  <c:v>5876</c:v>
                </c:pt>
                <c:pt idx="9">
                  <c:v>6269</c:v>
                </c:pt>
                <c:pt idx="10">
                  <c:v>6571</c:v>
                </c:pt>
                <c:pt idx="11">
                  <c:v>7417</c:v>
                </c:pt>
                <c:pt idx="12">
                  <c:v>7868</c:v>
                </c:pt>
                <c:pt idx="13">
                  <c:v>8648</c:v>
                </c:pt>
                <c:pt idx="14">
                  <c:v>706</c:v>
                </c:pt>
              </c:numCache>
            </c:numRef>
          </c:val>
          <c:extLst>
            <c:ext xmlns:c16="http://schemas.microsoft.com/office/drawing/2014/chart" uri="{C3380CC4-5D6E-409C-BE32-E72D297353CC}">
              <c16:uniqueId val="{00000003-84C1-4003-950A-51039B32AD67}"/>
            </c:ext>
          </c:extLst>
        </c:ser>
        <c:ser>
          <c:idx val="4"/>
          <c:order val="4"/>
          <c:tx>
            <c:strRef>
              <c:f>'V.4.8. Accid x rango de edad'!$F$3</c:f>
              <c:strCache>
                <c:ptCount val="1"/>
                <c:pt idx="0">
                  <c:v>50 - 59</c:v>
                </c:pt>
              </c:strCache>
            </c:strRef>
          </c:tx>
          <c:spPr>
            <a:solidFill>
              <a:schemeClr val="bg2">
                <a:lumMod val="50000"/>
              </a:schemeClr>
            </a:solidFill>
          </c:spPr>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'V.4.8. Accid x rango de edad'!$A$4:$A$18</c:f>
              <c:strCach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Ene.2019</c:v>
                </c:pt>
              </c:strCache>
            </c:strRef>
          </c:cat>
          <c:val>
            <c:numRef>
              <c:f>'V.4.8. Accid x rango de edad'!$F$4:$F$18</c:f>
              <c:numCache>
                <c:formatCode>_(* #,##0_);_(* \(#,##0\);_(* "-"??_);_(@_)</c:formatCode>
                <c:ptCount val="15"/>
                <c:pt idx="0">
                  <c:v>511</c:v>
                </c:pt>
                <c:pt idx="1">
                  <c:v>808</c:v>
                </c:pt>
                <c:pt idx="2">
                  <c:v>1123</c:v>
                </c:pt>
                <c:pt idx="3">
                  <c:v>1708</c:v>
                </c:pt>
                <c:pt idx="4">
                  <c:v>2108</c:v>
                </c:pt>
                <c:pt idx="5">
                  <c:v>2407</c:v>
                </c:pt>
                <c:pt idx="6">
                  <c:v>3017</c:v>
                </c:pt>
                <c:pt idx="7">
                  <c:v>3457</c:v>
                </c:pt>
                <c:pt idx="8">
                  <c:v>3510</c:v>
                </c:pt>
                <c:pt idx="9">
                  <c:v>3876</c:v>
                </c:pt>
                <c:pt idx="10">
                  <c:v>3782</c:v>
                </c:pt>
                <c:pt idx="11">
                  <c:v>4270</c:v>
                </c:pt>
                <c:pt idx="12">
                  <c:v>4631</c:v>
                </c:pt>
                <c:pt idx="13">
                  <c:v>5102</c:v>
                </c:pt>
                <c:pt idx="14">
                  <c:v>402</c:v>
                </c:pt>
              </c:numCache>
            </c:numRef>
          </c:val>
          <c:extLst>
            <c:ext xmlns:c16="http://schemas.microsoft.com/office/drawing/2014/chart" uri="{C3380CC4-5D6E-409C-BE32-E72D297353CC}">
              <c16:uniqueId val="{00000004-84C1-4003-950A-51039B32AD67}"/>
            </c:ext>
          </c:extLst>
        </c:ser>
        <c:ser>
          <c:idx val="5"/>
          <c:order val="5"/>
          <c:tx>
            <c:strRef>
              <c:f>'V.4.8. Accid x rango de edad'!$G$3</c:f>
              <c:strCache>
                <c:ptCount val="1"/>
                <c:pt idx="0">
                  <c:v>Mayor o igual a 60 años</c:v>
                </c:pt>
              </c:strCache>
            </c:strRef>
          </c:tx>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'V.4.8. Accid x rango de edad'!$A$4:$A$18</c:f>
              <c:strCach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Ene.2019</c:v>
                </c:pt>
              </c:strCache>
            </c:strRef>
          </c:cat>
          <c:val>
            <c:numRef>
              <c:f>'V.4.8. Accid x rango de edad'!$G$4:$G$18</c:f>
              <c:numCache>
                <c:formatCode>_(* #,##0_);_(* \(#,##0\);_(* "-"??_);_(@_)</c:formatCode>
                <c:ptCount val="15"/>
                <c:pt idx="0">
                  <c:v>272</c:v>
                </c:pt>
                <c:pt idx="1">
                  <c:v>371</c:v>
                </c:pt>
                <c:pt idx="2">
                  <c:v>576</c:v>
                </c:pt>
                <c:pt idx="3">
                  <c:v>1053</c:v>
                </c:pt>
                <c:pt idx="4">
                  <c:v>1180</c:v>
                </c:pt>
                <c:pt idx="5">
                  <c:v>1289</c:v>
                </c:pt>
                <c:pt idx="6">
                  <c:v>1609</c:v>
                </c:pt>
                <c:pt idx="7">
                  <c:v>1844</c:v>
                </c:pt>
                <c:pt idx="8">
                  <c:v>1840</c:v>
                </c:pt>
                <c:pt idx="9">
                  <c:v>2377</c:v>
                </c:pt>
                <c:pt idx="10">
                  <c:v>1635</c:v>
                </c:pt>
                <c:pt idx="11">
                  <c:v>1623</c:v>
                </c:pt>
                <c:pt idx="12">
                  <c:v>1696</c:v>
                </c:pt>
                <c:pt idx="13">
                  <c:v>1859</c:v>
                </c:pt>
                <c:pt idx="14">
                  <c:v>156</c:v>
                </c:pt>
              </c:numCache>
            </c:numRef>
          </c:val>
          <c:extLst>
            <c:ext xmlns:c16="http://schemas.microsoft.com/office/drawing/2014/chart" uri="{C3380CC4-5D6E-409C-BE32-E72D297353CC}">
              <c16:uniqueId val="{00000005-84C1-4003-950A-51039B32AD67}"/>
            </c:ext>
          </c:extLst>
        </c:ser>
        <c:dLbls>
          <c:showLegendKey val="0"/>
          <c:showVal val="0"/>
          <c:showCatName val="0"/>
          <c:showSerName val="0"/>
          <c:showPercent val="0"/>
          <c:showBubbleSize val="0"/>
        </c:dLbls>
        <c:gapWidth val="19"/>
        <c:overlap val="100"/>
        <c:axId val="436873832"/>
        <c:axId val="436874224"/>
      </c:barChart>
      <c:catAx>
        <c:axId val="436873832"/>
        <c:scaling>
          <c:orientation val="minMax"/>
        </c:scaling>
        <c:delete val="0"/>
        <c:axPos val="l"/>
        <c:numFmt formatCode="General" sourceLinked="1"/>
        <c:majorTickMark val="none"/>
        <c:minorTickMark val="none"/>
        <c:tickLblPos val="nextTo"/>
        <c:crossAx val="436874224"/>
        <c:crosses val="autoZero"/>
        <c:auto val="1"/>
        <c:lblAlgn val="ctr"/>
        <c:lblOffset val="100"/>
        <c:noMultiLvlLbl val="0"/>
      </c:catAx>
      <c:valAx>
        <c:axId val="436874224"/>
        <c:scaling>
          <c:orientation val="minMax"/>
        </c:scaling>
        <c:delete val="1"/>
        <c:axPos val="b"/>
        <c:numFmt formatCode="_(* #,##0_);_(* \(#,##0\);_(* &quot;-&quot;??_);_(@_)" sourceLinked="1"/>
        <c:majorTickMark val="out"/>
        <c:minorTickMark val="none"/>
        <c:tickLblPos val="nextTo"/>
        <c:crossAx val="436873832"/>
        <c:crosses val="autoZero"/>
        <c:crossBetween val="between"/>
      </c:valAx>
    </c:plotArea>
    <c:legend>
      <c:legendPos val="t"/>
      <c:layout>
        <c:manualLayout>
          <c:xMode val="edge"/>
          <c:yMode val="edge"/>
          <c:x val="8.5362985194656044E-2"/>
          <c:y val="7.7015724048214773E-2"/>
          <c:w val="0.7877072500594664"/>
          <c:h val="3.8262321614365921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r>
              <a:rPr lang="es-ES">
                <a:solidFill>
                  <a:sysClr val="windowText" lastClr="000000"/>
                </a:solidFill>
              </a:rPr>
              <a:t>Reporte de Accidentes Laborales y Enfermedades Profesionales por Nivel de Escolaridad</a:t>
            </a:r>
          </a:p>
        </c:rich>
      </c:tx>
      <c:layout>
        <c:manualLayout>
          <c:xMode val="edge"/>
          <c:yMode val="edge"/>
          <c:x val="0.12310348041435903"/>
          <c:y val="3.7711586798381373E-2"/>
        </c:manualLayout>
      </c:layout>
      <c:overlay val="0"/>
      <c:spPr>
        <a:noFill/>
        <a:ln>
          <a:noFill/>
        </a:ln>
        <a:effectLst/>
      </c:spPr>
      <c:txPr>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endParaRPr lang="en-US"/>
        </a:p>
      </c:txPr>
    </c:title>
    <c:autoTitleDeleted val="0"/>
    <c:view3D>
      <c:rotX val="50"/>
      <c:rotY val="5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6682685083426391"/>
          <c:y val="0.36082834022561683"/>
          <c:w val="0.5499639956031368"/>
          <c:h val="0.50634037090039807"/>
        </c:manualLayout>
      </c:layout>
      <c:pie3DChart>
        <c:varyColors val="1"/>
        <c:ser>
          <c:idx val="0"/>
          <c:order val="0"/>
          <c:explosion val="14"/>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28F2-4521-BE6F-5DCE60DC157D}"/>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28F2-4521-BE6F-5DCE60DC157D}"/>
              </c:ext>
            </c:extLst>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28F2-4521-BE6F-5DCE60DC157D}"/>
              </c:ext>
            </c:extLst>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28F2-4521-BE6F-5DCE60DC157D}"/>
              </c:ext>
            </c:extLst>
          </c:dPt>
          <c:dPt>
            <c:idx val="4"/>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9-28F2-4521-BE6F-5DCE60DC157D}"/>
              </c:ext>
            </c:extLst>
          </c:dPt>
          <c:dLbls>
            <c:dLbl>
              <c:idx val="0"/>
              <c:layout>
                <c:manualLayout>
                  <c:x val="5.9413364462328089E-2"/>
                  <c:y val="5.8565681275838484E-3"/>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2E1C4733-AC4F-4638-84BF-27879D115361}" type="CATEGORYNAME">
                      <a:rPr lang="en-US" sz="1600"/>
                      <a:pPr>
                        <a:defRPr sz="1600"/>
                      </a:pPr>
                      <a:t>[NOMBRE DE CATEGORÍA]</a:t>
                    </a:fld>
                    <a:r>
                      <a:rPr lang="en-US" sz="1600"/>
                      <a:t> </a:t>
                    </a:r>
                  </a:p>
                  <a:p>
                    <a:pPr>
                      <a:defRPr sz="1600"/>
                    </a:pPr>
                    <a:fld id="{77148070-67BF-4B93-9444-5BDDC7578C9B}" type="VALUE">
                      <a:rPr lang="en-US" sz="1600"/>
                      <a:pPr>
                        <a:defRPr sz="1600"/>
                      </a:pPr>
                      <a:t>[VALOR]</a:t>
                    </a:fld>
                    <a:endParaRPr lang="en-US" sz="1600"/>
                  </a:p>
                  <a:p>
                    <a:pPr>
                      <a:defRPr sz="1600"/>
                    </a:pPr>
                    <a:r>
                      <a:rPr lang="en-US" sz="1600"/>
                      <a:t> </a:t>
                    </a:r>
                    <a:fld id="{97B5176C-91BD-4377-BD3C-E08163AC36F8}" type="PERCENTAGE">
                      <a:rPr lang="en-US" sz="1600"/>
                      <a:pPr>
                        <a:defRPr sz="1600"/>
                      </a:pPr>
                      <a:t>[PORCENTAJE]</a:t>
                    </a:fld>
                    <a:endParaRPr lang="en-US" sz="1600"/>
                  </a:p>
                </c:rich>
              </c:tx>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1-28F2-4521-BE6F-5DCE60DC157D}"/>
                </c:ext>
              </c:extLst>
            </c:dLbl>
            <c:dLbl>
              <c:idx val="1"/>
              <c:layout>
                <c:manualLayout>
                  <c:x val="2.5909904766648843E-2"/>
                  <c:y val="7.6791598636314226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D874521D-ADF8-4DD2-9C66-5F21145465D1}" type="CATEGORYNAME">
                      <a:rPr lang="en-US" sz="1600"/>
                      <a:pPr>
                        <a:defRPr sz="1600">
                          <a:solidFill>
                            <a:schemeClr val="accent1"/>
                          </a:solidFill>
                        </a:defRPr>
                      </a:pPr>
                      <a:t>[NOMBRE DE CATEGORÍA]</a:t>
                    </a:fld>
                    <a:endParaRPr lang="en-US" sz="1600"/>
                  </a:p>
                  <a:p>
                    <a:pPr>
                      <a:defRPr sz="1600">
                        <a:solidFill>
                          <a:schemeClr val="accent1"/>
                        </a:solidFill>
                      </a:defRPr>
                    </a:pPr>
                    <a:r>
                      <a:rPr lang="en-US" sz="1600"/>
                      <a:t> </a:t>
                    </a:r>
                    <a:fld id="{7252C668-E7E1-47C4-BE49-B525DA220A85}" type="VALUE">
                      <a:rPr lang="en-US" sz="1600"/>
                      <a:pPr>
                        <a:defRPr sz="1600">
                          <a:solidFill>
                            <a:schemeClr val="accent1"/>
                          </a:solidFill>
                        </a:defRPr>
                      </a:pPr>
                      <a:t>[VALOR]</a:t>
                    </a:fld>
                    <a:r>
                      <a:rPr lang="en-US" sz="1600"/>
                      <a:t> </a:t>
                    </a:r>
                  </a:p>
                  <a:p>
                    <a:pPr>
                      <a:defRPr sz="1600">
                        <a:solidFill>
                          <a:schemeClr val="accent1"/>
                        </a:solidFill>
                      </a:defRPr>
                    </a:pPr>
                    <a:fld id="{DE1987C8-6FDB-46C8-8052-D2D098013361}" type="PERCENTAGE">
                      <a:rPr lang="en-US" sz="1600"/>
                      <a:pPr>
                        <a:defRPr sz="1600">
                          <a:solidFill>
                            <a:schemeClr val="accent1"/>
                          </a:solidFill>
                        </a:defRPr>
                      </a:pPr>
                      <a:t>[PORCENTAJE]</a:t>
                    </a:fld>
                    <a:endParaRPr lang="en-US"/>
                  </a:p>
                </c:rich>
              </c:tx>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3-28F2-4521-BE6F-5DCE60DC157D}"/>
                </c:ext>
              </c:extLst>
            </c:dLbl>
            <c:dLbl>
              <c:idx val="2"/>
              <c:layout>
                <c:manualLayout>
                  <c:x val="-6.0456444455514166E-2"/>
                  <c:y val="-3.8395799318157822E-3"/>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A8B7272A-54F6-40DB-BCFD-BE4F79951B5C}" type="CATEGORYNAME">
                      <a:rPr lang="en-US" sz="1600"/>
                      <a:pPr>
                        <a:defRPr sz="1600">
                          <a:solidFill>
                            <a:schemeClr val="accent1"/>
                          </a:solidFill>
                        </a:defRPr>
                      </a:pPr>
                      <a:t>[NOMBRE DE CATEGORÍA]</a:t>
                    </a:fld>
                    <a:endParaRPr lang="en-US" sz="1600"/>
                  </a:p>
                  <a:p>
                    <a:pPr>
                      <a:defRPr sz="1600">
                        <a:solidFill>
                          <a:schemeClr val="accent1"/>
                        </a:solidFill>
                      </a:defRPr>
                    </a:pPr>
                    <a:r>
                      <a:rPr lang="en-US" sz="1600"/>
                      <a:t> </a:t>
                    </a:r>
                    <a:fld id="{B0C1736C-AB1B-4C76-A0CA-295C99A66A48}" type="VALUE">
                      <a:rPr lang="en-US" sz="1600"/>
                      <a:pPr>
                        <a:defRPr sz="1600">
                          <a:solidFill>
                            <a:schemeClr val="accent1"/>
                          </a:solidFill>
                        </a:defRPr>
                      </a:pPr>
                      <a:t>[VALOR]</a:t>
                    </a:fld>
                    <a:endParaRPr lang="en-US" sz="1600"/>
                  </a:p>
                  <a:p>
                    <a:pPr>
                      <a:defRPr sz="1600">
                        <a:solidFill>
                          <a:schemeClr val="accent1"/>
                        </a:solidFill>
                      </a:defRPr>
                    </a:pPr>
                    <a:r>
                      <a:rPr lang="en-US" sz="1600"/>
                      <a:t> </a:t>
                    </a:r>
                    <a:fld id="{BB7F9576-FE1E-450D-846C-194B3E38E595}" type="PERCENTAGE">
                      <a:rPr lang="en-US" sz="1600"/>
                      <a:pPr>
                        <a:defRPr sz="1600">
                          <a:solidFill>
                            <a:schemeClr val="accent1"/>
                          </a:solidFill>
                        </a:defRPr>
                      </a:pPr>
                      <a:t>[PORCENTAJE]</a:t>
                    </a:fld>
                    <a:endParaRPr lang="en-US" sz="1600"/>
                  </a:p>
                </c:rich>
              </c:tx>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5-28F2-4521-BE6F-5DCE60DC157D}"/>
                </c:ext>
              </c:extLst>
            </c:dLbl>
            <c:dLbl>
              <c:idx val="3"/>
              <c:layout>
                <c:manualLayout>
                  <c:x val="-7.5570555569392682E-3"/>
                  <c:y val="-7.4871808670406409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87BB35E3-3920-46D6-AA10-672B28504DBF}" type="CATEGORYNAME">
                      <a:rPr lang="en-US" sz="1600"/>
                      <a:pPr>
                        <a:defRPr sz="1600">
                          <a:solidFill>
                            <a:schemeClr val="accent1"/>
                          </a:solidFill>
                        </a:defRPr>
                      </a:pPr>
                      <a:t>[NOMBRE DE CATEGORÍA]</a:t>
                    </a:fld>
                    <a:r>
                      <a:rPr lang="en-US" sz="1600"/>
                      <a:t> </a:t>
                    </a:r>
                  </a:p>
                  <a:p>
                    <a:pPr>
                      <a:defRPr sz="1600">
                        <a:solidFill>
                          <a:schemeClr val="accent1"/>
                        </a:solidFill>
                      </a:defRPr>
                    </a:pPr>
                    <a:fld id="{32291BB7-B695-49B5-A8F5-4F51EDC63E35}" type="VALUE">
                      <a:rPr lang="en-US" sz="1600"/>
                      <a:pPr>
                        <a:defRPr sz="1600">
                          <a:solidFill>
                            <a:schemeClr val="accent1"/>
                          </a:solidFill>
                        </a:defRPr>
                      </a:pPr>
                      <a:t>[VALOR]</a:t>
                    </a:fld>
                    <a:r>
                      <a:rPr lang="en-US" sz="1600"/>
                      <a:t> </a:t>
                    </a:r>
                  </a:p>
                  <a:p>
                    <a:pPr>
                      <a:defRPr sz="1600">
                        <a:solidFill>
                          <a:schemeClr val="accent1"/>
                        </a:solidFill>
                      </a:defRPr>
                    </a:pPr>
                    <a:fld id="{A18C8E33-2711-4202-B0DF-FED88ABC071A}" type="PERCENTAGE">
                      <a:rPr lang="en-US" sz="1600"/>
                      <a:pPr>
                        <a:defRPr sz="1600">
                          <a:solidFill>
                            <a:schemeClr val="accent1"/>
                          </a:solidFill>
                        </a:defRPr>
                      </a:pPr>
                      <a:t>[PORCENTAJE]</a:t>
                    </a:fld>
                    <a:endParaRPr lang="en-US"/>
                  </a:p>
                </c:rich>
              </c:tx>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7-28F2-4521-BE6F-5DCE60DC157D}"/>
                </c:ext>
              </c:extLst>
            </c:dLbl>
            <c:dLbl>
              <c:idx val="4"/>
              <c:layout>
                <c:manualLayout>
                  <c:x val="1.0814986744402861E-3"/>
                  <c:y val="-7.257020754888889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1ACF3A12-5C0E-486C-AD8A-FA1A04FF8D39}" type="CATEGORYNAME">
                      <a:rPr lang="en-US"/>
                      <a:pPr>
                        <a:defRPr sz="1600">
                          <a:solidFill>
                            <a:schemeClr val="accent1"/>
                          </a:solidFill>
                        </a:defRPr>
                      </a:pPr>
                      <a:t>[NOMBRE DE CATEGORÍA]</a:t>
                    </a:fld>
                    <a:r>
                      <a:rPr lang="en-US"/>
                      <a:t>                  </a:t>
                    </a:r>
                    <a:r>
                      <a:rPr lang="en-US" baseline="0"/>
                      <a:t> </a:t>
                    </a:r>
                    <a:fld id="{BCDC7AFB-8EF3-4F81-81B8-C245D263E3CF}" type="VALUE">
                      <a:rPr lang="en-US" baseline="0"/>
                      <a:pPr>
                        <a:defRPr sz="1600">
                          <a:solidFill>
                            <a:schemeClr val="accent1"/>
                          </a:solidFill>
                        </a:defRPr>
                      </a:pPr>
                      <a:t>[VALOR]</a:t>
                    </a:fld>
                    <a:r>
                      <a:rPr lang="en-US" baseline="0"/>
                      <a:t>                                          </a:t>
                    </a:r>
                    <a:fld id="{CE06ABF0-A812-466E-8FD9-148794EB50EA}" type="PERCENTAGE">
                      <a:rPr lang="en-US" baseline="0"/>
                      <a:pPr>
                        <a:defRPr sz="1600">
                          <a:solidFill>
                            <a:schemeClr val="accent1"/>
                          </a:solidFill>
                        </a:defRPr>
                      </a:pPr>
                      <a:t>[PORCENTAJE]</a:t>
                    </a:fld>
                    <a:endParaRPr lang="en-US" baseline="0"/>
                  </a:p>
                </c:rich>
              </c:tx>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9-28F2-4521-BE6F-5DCE60DC157D}"/>
                </c:ext>
              </c:extLst>
            </c:dLbl>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outEnd"/>
            <c:showLegendKey val="0"/>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'V.4.9.Accid x Escolaridad'!$B$3:$F$3</c:f>
              <c:strCache>
                <c:ptCount val="5"/>
                <c:pt idx="0">
                  <c:v>Ninguno</c:v>
                </c:pt>
                <c:pt idx="1">
                  <c:v>Básico</c:v>
                </c:pt>
                <c:pt idx="2">
                  <c:v>Medio</c:v>
                </c:pt>
                <c:pt idx="3">
                  <c:v>Superior</c:v>
                </c:pt>
                <c:pt idx="4">
                  <c:v>No Especificado</c:v>
                </c:pt>
              </c:strCache>
            </c:strRef>
          </c:cat>
          <c:val>
            <c:numRef>
              <c:f>'V.4.9.Accid x Escolaridad'!$B$19:$F$19</c:f>
              <c:numCache>
                <c:formatCode>_(* #,##0_);_(* \(#,##0\);_(* "-"??_);_(@_)</c:formatCode>
                <c:ptCount val="5"/>
                <c:pt idx="0">
                  <c:v>18108</c:v>
                </c:pt>
                <c:pt idx="1">
                  <c:v>102252</c:v>
                </c:pt>
                <c:pt idx="2">
                  <c:v>163238</c:v>
                </c:pt>
                <c:pt idx="3">
                  <c:v>33639</c:v>
                </c:pt>
                <c:pt idx="4">
                  <c:v>17009</c:v>
                </c:pt>
              </c:numCache>
            </c:numRef>
          </c:val>
          <c:extLst>
            <c:ext xmlns:c16="http://schemas.microsoft.com/office/drawing/2014/chart" uri="{C3380CC4-5D6E-409C-BE32-E72D297353CC}">
              <c16:uniqueId val="{0000000A-28F2-4521-BE6F-5DCE60DC157D}"/>
            </c:ext>
          </c:extLst>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a:pPr>
            <a:r>
              <a:rPr lang="es-DO" sz="1800" b="1">
                <a:effectLst/>
              </a:rPr>
              <a:t>Reporte de Accidentes Laborales y Enfermedades Profesionales y Afiliación</a:t>
            </a:r>
            <a:r>
              <a:rPr lang="es-DO" sz="1800" b="1" baseline="0">
                <a:effectLst/>
              </a:rPr>
              <a:t> al SRL por Sector</a:t>
            </a:r>
            <a:endParaRPr lang="es-ES">
              <a:effectLst/>
            </a:endParaRPr>
          </a:p>
        </c:rich>
      </c:tx>
      <c:layout>
        <c:manualLayout>
          <c:xMode val="edge"/>
          <c:yMode val="edge"/>
          <c:x val="0.19540019066505332"/>
          <c:y val="1.8279318785922191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2.801780429605306E-3"/>
          <c:y val="0.21346663953857001"/>
          <c:w val="0.98345943357282084"/>
          <c:h val="0.64428687015893582"/>
        </c:manualLayout>
      </c:layout>
      <c:bar3DChart>
        <c:barDir val="col"/>
        <c:grouping val="clustered"/>
        <c:varyColors val="0"/>
        <c:ser>
          <c:idx val="0"/>
          <c:order val="0"/>
          <c:tx>
            <c:strRef>
              <c:f>'V.4.10.Accid x sector '!$J$3</c:f>
              <c:strCache>
                <c:ptCount val="1"/>
                <c:pt idx="0">
                  <c:v>%  Accidentado /Afiliado Sector Público</c:v>
                </c:pt>
              </c:strCache>
            </c:strRef>
          </c:tx>
          <c:spPr>
            <a:solidFill>
              <a:srgbClr val="0070C0"/>
            </a:solidFill>
            <a:ln w="47625"/>
          </c:spPr>
          <c:invertIfNegative val="0"/>
          <c:dLbls>
            <c:dLbl>
              <c:idx val="0"/>
              <c:layout>
                <c:manualLayout>
                  <c:x val="1.3870922454990265E-2"/>
                  <c:y val="-2.28814024317836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ADA-4F59-963E-66BE75323BB6}"/>
                </c:ext>
              </c:extLst>
            </c:dLbl>
            <c:dLbl>
              <c:idx val="1"/>
              <c:layout>
                <c:manualLayout>
                  <c:x val="7.4689582449947297E-3"/>
                  <c:y val="-1.66410199503881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ADA-4F59-963E-66BE75323BB6}"/>
                </c:ext>
              </c:extLst>
            </c:dLbl>
            <c:dLbl>
              <c:idx val="2"/>
              <c:layout>
                <c:manualLayout>
                  <c:x val="3.139663109379639E-3"/>
                  <c:y val="-9.505813082431906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ADA-4F59-963E-66BE75323BB6}"/>
                </c:ext>
              </c:extLst>
            </c:dLbl>
            <c:dLbl>
              <c:idx val="3"/>
              <c:layout>
                <c:manualLayout>
                  <c:x val="-1.4341420273715261E-3"/>
                  <c:y val="-7.1788946154075781E-3"/>
                </c:manualLayout>
              </c:layout>
              <c:spPr/>
              <c:txPr>
                <a:bodyPr/>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ADA-4F59-963E-66BE75323BB6}"/>
                </c:ext>
              </c:extLst>
            </c:dLbl>
            <c:dLbl>
              <c:idx val="4"/>
              <c:layout>
                <c:manualLayout>
                  <c:x val="-9.8735943742099042E-4"/>
                  <c:y val="-9.258232703083417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ADA-4F59-963E-66BE75323BB6}"/>
                </c:ext>
              </c:extLst>
            </c:dLbl>
            <c:dLbl>
              <c:idx val="5"/>
              <c:layout>
                <c:manualLayout>
                  <c:x val="9.2310760759873104E-4"/>
                  <c:y val="-9.173087677563801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ADA-4F59-963E-66BE75323BB6}"/>
                </c:ext>
              </c:extLst>
            </c:dLbl>
            <c:dLbl>
              <c:idx val="7"/>
              <c:spPr/>
              <c:txPr>
                <a:bodyPr/>
                <a:lstStyle/>
                <a:p>
                  <a:pPr>
                    <a:defRPr sz="1400" b="0"/>
                  </a:pPr>
                  <a:endParaRPr lang="en-US"/>
                </a:p>
              </c:txPr>
              <c:showLegendKey val="0"/>
              <c:showVal val="1"/>
              <c:showCatName val="0"/>
              <c:showSerName val="0"/>
              <c:showPercent val="0"/>
              <c:showBubbleSize val="0"/>
              <c:extLst>
                <c:ext xmlns:c16="http://schemas.microsoft.com/office/drawing/2014/chart" uri="{C3380CC4-5D6E-409C-BE32-E72D297353CC}">
                  <c16:uniqueId val="{00000006-2ADA-4F59-963E-66BE75323BB6}"/>
                </c:ext>
              </c:extLst>
            </c:dLbl>
            <c:dLbl>
              <c:idx val="9"/>
              <c:layout>
                <c:manualLayout>
                  <c:x val="-4.9437810348772569E-3"/>
                  <c:y val="-9.139659392961095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84B-445B-9CB2-081D558ABCA3}"/>
                </c:ext>
              </c:extLst>
            </c:dLbl>
            <c:dLbl>
              <c:idx val="10"/>
              <c:layout>
                <c:manualLayout>
                  <c:x val="-7.9100496558039881E-3"/>
                  <c:y val="-4.569829696480547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84B-445B-9CB2-081D558ABCA3}"/>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'V.4.10.Accid x sector '!$A$4:$A$15</c:f>
              <c:strCache>
                <c:ptCount val="12"/>
                <c:pt idx="0">
                  <c:v>2008</c:v>
                </c:pt>
                <c:pt idx="1">
                  <c:v>2009</c:v>
                </c:pt>
                <c:pt idx="2">
                  <c:v>2010</c:v>
                </c:pt>
                <c:pt idx="3">
                  <c:v>2011</c:v>
                </c:pt>
                <c:pt idx="4">
                  <c:v>2012</c:v>
                </c:pt>
                <c:pt idx="5">
                  <c:v>2013</c:v>
                </c:pt>
                <c:pt idx="6">
                  <c:v>2014</c:v>
                </c:pt>
                <c:pt idx="7">
                  <c:v>2015</c:v>
                </c:pt>
                <c:pt idx="8">
                  <c:v>2016</c:v>
                </c:pt>
                <c:pt idx="9">
                  <c:v>2017</c:v>
                </c:pt>
                <c:pt idx="10">
                  <c:v>2018</c:v>
                </c:pt>
                <c:pt idx="11">
                  <c:v>Ene.2019</c:v>
                </c:pt>
              </c:strCache>
            </c:strRef>
          </c:cat>
          <c:val>
            <c:numRef>
              <c:f>'V.4.10.Accid x sector '!$J$4:$J$15</c:f>
              <c:numCache>
                <c:formatCode>0.00%</c:formatCode>
                <c:ptCount val="12"/>
                <c:pt idx="0">
                  <c:v>2.0314192849404116E-3</c:v>
                </c:pt>
                <c:pt idx="1">
                  <c:v>2.7543822892660101E-3</c:v>
                </c:pt>
                <c:pt idx="2">
                  <c:v>4.1575301399823794E-3</c:v>
                </c:pt>
                <c:pt idx="3">
                  <c:v>5.6707396334329911E-3</c:v>
                </c:pt>
                <c:pt idx="4">
                  <c:v>9.8497768609389202E-3</c:v>
                </c:pt>
                <c:pt idx="5">
                  <c:v>1.0704228061863753E-2</c:v>
                </c:pt>
                <c:pt idx="6">
                  <c:v>1.1170498695464061E-2</c:v>
                </c:pt>
                <c:pt idx="7">
                  <c:v>1.0992010625338663E-2</c:v>
                </c:pt>
                <c:pt idx="8">
                  <c:v>1.2566276821775167E-2</c:v>
                </c:pt>
                <c:pt idx="9">
                  <c:v>1.4273718172738821E-2</c:v>
                </c:pt>
                <c:pt idx="10">
                  <c:v>1.3736119235507979E-2</c:v>
                </c:pt>
                <c:pt idx="11">
                  <c:v>1.608562019409069E-2</c:v>
                </c:pt>
              </c:numCache>
            </c:numRef>
          </c:val>
          <c:extLst>
            <c:ext xmlns:c16="http://schemas.microsoft.com/office/drawing/2014/chart" uri="{C3380CC4-5D6E-409C-BE32-E72D297353CC}">
              <c16:uniqueId val="{00000007-2ADA-4F59-963E-66BE75323BB6}"/>
            </c:ext>
          </c:extLst>
        </c:ser>
        <c:ser>
          <c:idx val="1"/>
          <c:order val="1"/>
          <c:tx>
            <c:strRef>
              <c:f>'V.4.10.Accid x sector '!$K$3</c:f>
              <c:strCache>
                <c:ptCount val="1"/>
                <c:pt idx="0">
                  <c:v>    % Accidentado /Afiliado Sector Privado</c:v>
                </c:pt>
              </c:strCache>
            </c:strRef>
          </c:tx>
          <c:spPr>
            <a:solidFill>
              <a:schemeClr val="accent3">
                <a:lumMod val="75000"/>
              </a:schemeClr>
            </a:solidFill>
            <a:ln w="50800">
              <a:solidFill>
                <a:schemeClr val="accent3">
                  <a:lumMod val="75000"/>
                </a:schemeClr>
              </a:solidFill>
            </a:ln>
          </c:spPr>
          <c:invertIfNegative val="0"/>
          <c:dLbls>
            <c:dLbl>
              <c:idx val="0"/>
              <c:layout>
                <c:manualLayout>
                  <c:x val="9.6029463149932739E-3"/>
                  <c:y val="-1.872114744418665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2ADA-4F59-963E-66BE75323BB6}"/>
                </c:ext>
              </c:extLst>
            </c:dLbl>
            <c:dLbl>
              <c:idx val="1"/>
              <c:layout>
                <c:manualLayout>
                  <c:x val="1.1736934384991779E-2"/>
                  <c:y val="-1.872114744418665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2ADA-4F59-963E-66BE75323BB6}"/>
                </c:ext>
              </c:extLst>
            </c:dLbl>
            <c:dLbl>
              <c:idx val="2"/>
              <c:layout>
                <c:manualLayout>
                  <c:x val="9.6029463149931958E-3"/>
                  <c:y val="-2.080127493798517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2ADA-4F59-963E-66BE75323BB6}"/>
                </c:ext>
              </c:extLst>
            </c:dLbl>
            <c:dLbl>
              <c:idx val="3"/>
              <c:layout>
                <c:manualLayout>
                  <c:x val="1.4937916489989538E-2"/>
                  <c:y val="-1.8721147444186657E-2"/>
                </c:manualLayout>
              </c:layout>
              <c:spPr/>
              <c:txPr>
                <a:bodyPr/>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2ADA-4F59-963E-66BE75323BB6}"/>
                </c:ext>
              </c:extLst>
            </c:dLbl>
            <c:dLbl>
              <c:idx val="5"/>
              <c:layout>
                <c:manualLayout>
                  <c:x val="4.2499929515373578E-3"/>
                  <c:y val="-6.696787563309689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2ADA-4F59-963E-66BE75323BB6}"/>
                </c:ext>
              </c:extLst>
            </c:dLbl>
            <c:dLbl>
              <c:idx val="7"/>
              <c:layout>
                <c:manualLayout>
                  <c:x val="1.5954789617972524E-2"/>
                  <c:y val="-8.9290500844130018E-3"/>
                </c:manualLayout>
              </c:layout>
              <c:spPr/>
              <c:txPr>
                <a:bodyPr/>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2ADA-4F59-963E-66BE75323BB6}"/>
                </c:ext>
              </c:extLst>
            </c:dLbl>
            <c:dLbl>
              <c:idx val="9"/>
              <c:layout>
                <c:manualLayout>
                  <c:x val="2.9662686209264411E-3"/>
                  <c:y val="-2.284914848240273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84B-445B-9CB2-081D558ABCA3}"/>
                </c:ext>
              </c:extLst>
            </c:dLbl>
            <c:dLbl>
              <c:idx val="10"/>
              <c:layout>
                <c:manualLayout>
                  <c:x val="6.9212934488282179E-3"/>
                  <c:y val="-1.142457424120153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84B-445B-9CB2-081D558ABCA3}"/>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'V.4.10.Accid x sector '!$A$4:$A$15</c:f>
              <c:strCache>
                <c:ptCount val="12"/>
                <c:pt idx="0">
                  <c:v>2008</c:v>
                </c:pt>
                <c:pt idx="1">
                  <c:v>2009</c:v>
                </c:pt>
                <c:pt idx="2">
                  <c:v>2010</c:v>
                </c:pt>
                <c:pt idx="3">
                  <c:v>2011</c:v>
                </c:pt>
                <c:pt idx="4">
                  <c:v>2012</c:v>
                </c:pt>
                <c:pt idx="5">
                  <c:v>2013</c:v>
                </c:pt>
                <c:pt idx="6">
                  <c:v>2014</c:v>
                </c:pt>
                <c:pt idx="7">
                  <c:v>2015</c:v>
                </c:pt>
                <c:pt idx="8">
                  <c:v>2016</c:v>
                </c:pt>
                <c:pt idx="9">
                  <c:v>2017</c:v>
                </c:pt>
                <c:pt idx="10">
                  <c:v>2018</c:v>
                </c:pt>
                <c:pt idx="11">
                  <c:v>Ene.2019</c:v>
                </c:pt>
              </c:strCache>
            </c:strRef>
          </c:cat>
          <c:val>
            <c:numRef>
              <c:f>'V.4.10.Accid x sector '!$K$4:$K$15</c:f>
              <c:numCache>
                <c:formatCode>0.00%</c:formatCode>
                <c:ptCount val="12"/>
                <c:pt idx="0">
                  <c:v>1.1950197664168983E-2</c:v>
                </c:pt>
                <c:pt idx="1">
                  <c:v>1.5749353262431733E-2</c:v>
                </c:pt>
                <c:pt idx="2">
                  <c:v>1.6929991481498749E-2</c:v>
                </c:pt>
                <c:pt idx="3">
                  <c:v>2.0533245470578162E-2</c:v>
                </c:pt>
                <c:pt idx="4">
                  <c:v>2.2056905463504178E-2</c:v>
                </c:pt>
                <c:pt idx="5">
                  <c:v>2.1770892503967715E-2</c:v>
                </c:pt>
                <c:pt idx="6">
                  <c:v>2.1716399903482668E-2</c:v>
                </c:pt>
                <c:pt idx="7">
                  <c:v>2.298124797013297E-2</c:v>
                </c:pt>
                <c:pt idx="8">
                  <c:v>2.3642415332169674E-2</c:v>
                </c:pt>
                <c:pt idx="9">
                  <c:v>2.2723643414871885E-2</c:v>
                </c:pt>
                <c:pt idx="10">
                  <c:v>2.286574425204304E-2</c:v>
                </c:pt>
                <c:pt idx="11">
                  <c:v>5.8579041649442249E-4</c:v>
                </c:pt>
              </c:numCache>
            </c:numRef>
          </c:val>
          <c:extLst>
            <c:ext xmlns:c16="http://schemas.microsoft.com/office/drawing/2014/chart" uri="{C3380CC4-5D6E-409C-BE32-E72D297353CC}">
              <c16:uniqueId val="{0000000E-2ADA-4F59-963E-66BE75323BB6}"/>
            </c:ext>
          </c:extLst>
        </c:ser>
        <c:dLbls>
          <c:showLegendKey val="0"/>
          <c:showVal val="0"/>
          <c:showCatName val="0"/>
          <c:showSerName val="0"/>
          <c:showPercent val="0"/>
          <c:showBubbleSize val="0"/>
        </c:dLbls>
        <c:gapWidth val="150"/>
        <c:shape val="cylinder"/>
        <c:axId val="436875400"/>
        <c:axId val="436875792"/>
        <c:axId val="0"/>
      </c:bar3DChart>
      <c:catAx>
        <c:axId val="436875400"/>
        <c:scaling>
          <c:orientation val="minMax"/>
        </c:scaling>
        <c:delete val="0"/>
        <c:axPos val="b"/>
        <c:numFmt formatCode="General" sourceLinked="1"/>
        <c:majorTickMark val="none"/>
        <c:minorTickMark val="none"/>
        <c:tickLblPos val="nextTo"/>
        <c:txPr>
          <a:bodyPr/>
          <a:lstStyle/>
          <a:p>
            <a:pPr>
              <a:defRPr sz="1200"/>
            </a:pPr>
            <a:endParaRPr lang="en-US"/>
          </a:p>
        </c:txPr>
        <c:crossAx val="436875792"/>
        <c:crosses val="autoZero"/>
        <c:auto val="1"/>
        <c:lblAlgn val="ctr"/>
        <c:lblOffset val="100"/>
        <c:noMultiLvlLbl val="0"/>
      </c:catAx>
      <c:valAx>
        <c:axId val="436875792"/>
        <c:scaling>
          <c:orientation val="minMax"/>
        </c:scaling>
        <c:delete val="1"/>
        <c:axPos val="l"/>
        <c:numFmt formatCode="0.00%" sourceLinked="1"/>
        <c:majorTickMark val="out"/>
        <c:minorTickMark val="none"/>
        <c:tickLblPos val="nextTo"/>
        <c:crossAx val="436875400"/>
        <c:crosses val="autoZero"/>
        <c:crossBetween val="between"/>
      </c:valAx>
    </c:plotArea>
    <c:legend>
      <c:legendPos val="t"/>
      <c:layout>
        <c:manualLayout>
          <c:xMode val="edge"/>
          <c:yMode val="edge"/>
          <c:x val="0.19404071719668647"/>
          <c:y val="7.6397297395520924E-2"/>
          <c:w val="0.64991119165002409"/>
          <c:h val="4.2371640248104754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s-DO" sz="2000" b="1">
                <a:effectLst/>
              </a:rPr>
              <a:t>Proyección de Crecimiento de la Afiliación en Función de la Tendencia Actual</a:t>
            </a:r>
            <a:endParaRPr lang="es-ES" sz="2000">
              <a:effectLst/>
            </a:endParaRPr>
          </a:p>
        </c:rich>
      </c:tx>
      <c:layout>
        <c:manualLayout>
          <c:xMode val="edge"/>
          <c:yMode val="edge"/>
          <c:x val="0.2968120502911204"/>
          <c:y val="2.6026447403189813E-2"/>
        </c:manualLayout>
      </c:layout>
      <c:overlay val="0"/>
    </c:title>
    <c:autoTitleDeleted val="0"/>
    <c:plotArea>
      <c:layout>
        <c:manualLayout>
          <c:layoutTarget val="inner"/>
          <c:xMode val="edge"/>
          <c:yMode val="edge"/>
          <c:x val="5.8536704651508148E-2"/>
          <c:y val="0.19090669630887583"/>
          <c:w val="0.87999250490394032"/>
          <c:h val="0.61331916114867602"/>
        </c:manualLayout>
      </c:layout>
      <c:barChart>
        <c:barDir val="col"/>
        <c:grouping val="clustered"/>
        <c:varyColors val="0"/>
        <c:ser>
          <c:idx val="0"/>
          <c:order val="0"/>
          <c:tx>
            <c:strRef>
              <c:f>'III.1.7.Proy. afil.Vs pobl.'!$B$4</c:f>
              <c:strCache>
                <c:ptCount val="1"/>
                <c:pt idx="0">
                  <c:v>Población Total</c:v>
                </c:pt>
              </c:strCache>
            </c:strRef>
          </c:tx>
          <c:invertIfNegative val="0"/>
          <c:dPt>
            <c:idx val="0"/>
            <c:invertIfNegative val="0"/>
            <c:bubble3D val="0"/>
            <c:spPr>
              <a:solidFill>
                <a:srgbClr val="0070C0"/>
              </a:solidFill>
            </c:spPr>
            <c:extLst>
              <c:ext xmlns:c16="http://schemas.microsoft.com/office/drawing/2014/chart" uri="{C3380CC4-5D6E-409C-BE32-E72D297353CC}">
                <c16:uniqueId val="{00000001-7A57-4113-B8B3-A9A205210A9F}"/>
              </c:ext>
            </c:extLst>
          </c:dPt>
          <c:dPt>
            <c:idx val="1"/>
            <c:invertIfNegative val="0"/>
            <c:bubble3D val="0"/>
            <c:spPr>
              <a:solidFill>
                <a:srgbClr val="0070C0"/>
              </a:solidFill>
            </c:spPr>
            <c:extLst>
              <c:ext xmlns:c16="http://schemas.microsoft.com/office/drawing/2014/chart" uri="{C3380CC4-5D6E-409C-BE32-E72D297353CC}">
                <c16:uniqueId val="{00000003-7A57-4113-B8B3-A9A205210A9F}"/>
              </c:ext>
            </c:extLst>
          </c:dPt>
          <c:dPt>
            <c:idx val="2"/>
            <c:invertIfNegative val="0"/>
            <c:bubble3D val="0"/>
            <c:spPr>
              <a:solidFill>
                <a:srgbClr val="0070C0"/>
              </a:solidFill>
            </c:spPr>
            <c:extLst>
              <c:ext xmlns:c16="http://schemas.microsoft.com/office/drawing/2014/chart" uri="{C3380CC4-5D6E-409C-BE32-E72D297353CC}">
                <c16:uniqueId val="{00000005-7A57-4113-B8B3-A9A205210A9F}"/>
              </c:ext>
            </c:extLst>
          </c:dPt>
          <c:dPt>
            <c:idx val="3"/>
            <c:invertIfNegative val="0"/>
            <c:bubble3D val="0"/>
            <c:spPr>
              <a:solidFill>
                <a:srgbClr val="0070C0"/>
              </a:solidFill>
            </c:spPr>
            <c:extLst>
              <c:ext xmlns:c16="http://schemas.microsoft.com/office/drawing/2014/chart" uri="{C3380CC4-5D6E-409C-BE32-E72D297353CC}">
                <c16:uniqueId val="{00000007-7A57-4113-B8B3-A9A205210A9F}"/>
              </c:ext>
            </c:extLst>
          </c:dPt>
          <c:dPt>
            <c:idx val="4"/>
            <c:invertIfNegative val="0"/>
            <c:bubble3D val="0"/>
            <c:spPr>
              <a:solidFill>
                <a:srgbClr val="0070C0"/>
              </a:solidFill>
            </c:spPr>
            <c:extLst>
              <c:ext xmlns:c16="http://schemas.microsoft.com/office/drawing/2014/chart" uri="{C3380CC4-5D6E-409C-BE32-E72D297353CC}">
                <c16:uniqueId val="{00000009-7A57-4113-B8B3-A9A205210A9F}"/>
              </c:ext>
            </c:extLst>
          </c:dPt>
          <c:dPt>
            <c:idx val="5"/>
            <c:invertIfNegative val="0"/>
            <c:bubble3D val="0"/>
            <c:spPr>
              <a:solidFill>
                <a:srgbClr val="0070C0"/>
              </a:solidFill>
            </c:spPr>
            <c:extLst>
              <c:ext xmlns:c16="http://schemas.microsoft.com/office/drawing/2014/chart" uri="{C3380CC4-5D6E-409C-BE32-E72D297353CC}">
                <c16:uniqueId val="{0000000B-7A57-4113-B8B3-A9A205210A9F}"/>
              </c:ext>
            </c:extLst>
          </c:dPt>
          <c:dPt>
            <c:idx val="6"/>
            <c:invertIfNegative val="0"/>
            <c:bubble3D val="0"/>
            <c:spPr>
              <a:solidFill>
                <a:srgbClr val="0070C0"/>
              </a:solidFill>
            </c:spPr>
            <c:extLst>
              <c:ext xmlns:c16="http://schemas.microsoft.com/office/drawing/2014/chart" uri="{C3380CC4-5D6E-409C-BE32-E72D297353CC}">
                <c16:uniqueId val="{0000000D-7A57-4113-B8B3-A9A205210A9F}"/>
              </c:ext>
            </c:extLst>
          </c:dPt>
          <c:dPt>
            <c:idx val="7"/>
            <c:invertIfNegative val="0"/>
            <c:bubble3D val="0"/>
            <c:spPr>
              <a:solidFill>
                <a:srgbClr val="0070C0"/>
              </a:solidFill>
            </c:spPr>
            <c:extLst>
              <c:ext xmlns:c16="http://schemas.microsoft.com/office/drawing/2014/chart" uri="{C3380CC4-5D6E-409C-BE32-E72D297353CC}">
                <c16:uniqueId val="{0000000F-7A57-4113-B8B3-A9A205210A9F}"/>
              </c:ext>
            </c:extLst>
          </c:dPt>
          <c:dPt>
            <c:idx val="8"/>
            <c:invertIfNegative val="0"/>
            <c:bubble3D val="0"/>
            <c:spPr>
              <a:solidFill>
                <a:srgbClr val="0070C0"/>
              </a:solidFill>
            </c:spPr>
            <c:extLst>
              <c:ext xmlns:c16="http://schemas.microsoft.com/office/drawing/2014/chart" uri="{C3380CC4-5D6E-409C-BE32-E72D297353CC}">
                <c16:uniqueId val="{00000011-7A57-4113-B8B3-A9A205210A9F}"/>
              </c:ext>
            </c:extLst>
          </c:dPt>
          <c:dPt>
            <c:idx val="9"/>
            <c:invertIfNegative val="0"/>
            <c:bubble3D val="0"/>
            <c:spPr>
              <a:solidFill>
                <a:srgbClr val="0070C0"/>
              </a:solidFill>
            </c:spPr>
            <c:extLst>
              <c:ext xmlns:c16="http://schemas.microsoft.com/office/drawing/2014/chart" uri="{C3380CC4-5D6E-409C-BE32-E72D297353CC}">
                <c16:uniqueId val="{00000013-7A57-4113-B8B3-A9A205210A9F}"/>
              </c:ext>
            </c:extLst>
          </c:dPt>
          <c:dPt>
            <c:idx val="10"/>
            <c:invertIfNegative val="0"/>
            <c:bubble3D val="0"/>
            <c:spPr>
              <a:solidFill>
                <a:srgbClr val="0070C0"/>
              </a:solidFill>
            </c:spPr>
            <c:extLst>
              <c:ext xmlns:c16="http://schemas.microsoft.com/office/drawing/2014/chart" uri="{C3380CC4-5D6E-409C-BE32-E72D297353CC}">
                <c16:uniqueId val="{00000015-7A57-4113-B8B3-A9A205210A9F}"/>
              </c:ext>
            </c:extLst>
          </c:dPt>
          <c:dPt>
            <c:idx val="11"/>
            <c:invertIfNegative val="0"/>
            <c:bubble3D val="0"/>
            <c:spPr>
              <a:solidFill>
                <a:srgbClr val="0070C0"/>
              </a:solidFill>
            </c:spPr>
            <c:extLst>
              <c:ext xmlns:c16="http://schemas.microsoft.com/office/drawing/2014/chart" uri="{C3380CC4-5D6E-409C-BE32-E72D297353CC}">
                <c16:uniqueId val="{00000017-7A57-4113-B8B3-A9A205210A9F}"/>
              </c:ext>
            </c:extLst>
          </c:dPt>
          <c:dPt>
            <c:idx val="12"/>
            <c:invertIfNegative val="0"/>
            <c:bubble3D val="0"/>
            <c:spPr>
              <a:solidFill>
                <a:srgbClr val="0070C0"/>
              </a:solidFill>
            </c:spPr>
            <c:extLst>
              <c:ext xmlns:c16="http://schemas.microsoft.com/office/drawing/2014/chart" uri="{C3380CC4-5D6E-409C-BE32-E72D297353CC}">
                <c16:uniqueId val="{00000019-7A57-4113-B8B3-A9A205210A9F}"/>
              </c:ext>
            </c:extLst>
          </c:dPt>
          <c:dPt>
            <c:idx val="13"/>
            <c:invertIfNegative val="0"/>
            <c:bubble3D val="0"/>
            <c:spPr>
              <a:solidFill>
                <a:srgbClr val="0070C0"/>
              </a:solidFill>
            </c:spPr>
            <c:extLst>
              <c:ext xmlns:c16="http://schemas.microsoft.com/office/drawing/2014/chart" uri="{C3380CC4-5D6E-409C-BE32-E72D297353CC}">
                <c16:uniqueId val="{0000001B-7A57-4113-B8B3-A9A205210A9F}"/>
              </c:ext>
            </c:extLst>
          </c:dPt>
          <c:dPt>
            <c:idx val="14"/>
            <c:invertIfNegative val="0"/>
            <c:bubble3D val="0"/>
            <c:spPr>
              <a:solidFill>
                <a:schemeClr val="accent5">
                  <a:lumMod val="75000"/>
                </a:schemeClr>
              </a:solidFill>
            </c:spPr>
            <c:extLst>
              <c:ext xmlns:c16="http://schemas.microsoft.com/office/drawing/2014/chart" uri="{C3380CC4-5D6E-409C-BE32-E72D297353CC}">
                <c16:uniqueId val="{0000001D-7A57-4113-B8B3-A9A205210A9F}"/>
              </c:ext>
            </c:extLst>
          </c:dPt>
          <c:dPt>
            <c:idx val="15"/>
            <c:invertIfNegative val="0"/>
            <c:bubble3D val="0"/>
            <c:spPr>
              <a:solidFill>
                <a:schemeClr val="accent5">
                  <a:lumMod val="75000"/>
                </a:schemeClr>
              </a:solidFill>
            </c:spPr>
            <c:extLst>
              <c:ext xmlns:c16="http://schemas.microsoft.com/office/drawing/2014/chart" uri="{C3380CC4-5D6E-409C-BE32-E72D297353CC}">
                <c16:uniqueId val="{0000001F-7A57-4113-B8B3-A9A205210A9F}"/>
              </c:ext>
            </c:extLst>
          </c:dPt>
          <c:dPt>
            <c:idx val="16"/>
            <c:invertIfNegative val="0"/>
            <c:bubble3D val="0"/>
            <c:spPr>
              <a:solidFill>
                <a:schemeClr val="accent5">
                  <a:lumMod val="75000"/>
                </a:schemeClr>
              </a:solidFill>
            </c:spPr>
            <c:extLst>
              <c:ext xmlns:c16="http://schemas.microsoft.com/office/drawing/2014/chart" uri="{C3380CC4-5D6E-409C-BE32-E72D297353CC}">
                <c16:uniqueId val="{00000021-7A57-4113-B8B3-A9A205210A9F}"/>
              </c:ext>
            </c:extLst>
          </c:dPt>
          <c:dPt>
            <c:idx val="17"/>
            <c:invertIfNegative val="0"/>
            <c:bubble3D val="0"/>
            <c:spPr>
              <a:solidFill>
                <a:schemeClr val="accent5">
                  <a:lumMod val="75000"/>
                </a:schemeClr>
              </a:solidFill>
            </c:spPr>
            <c:extLst>
              <c:ext xmlns:c16="http://schemas.microsoft.com/office/drawing/2014/chart" uri="{C3380CC4-5D6E-409C-BE32-E72D297353CC}">
                <c16:uniqueId val="{00000023-7A57-4113-B8B3-A9A205210A9F}"/>
              </c:ext>
            </c:extLst>
          </c:dPt>
          <c:dPt>
            <c:idx val="18"/>
            <c:invertIfNegative val="0"/>
            <c:bubble3D val="0"/>
            <c:spPr>
              <a:solidFill>
                <a:schemeClr val="accent5">
                  <a:lumMod val="75000"/>
                </a:schemeClr>
              </a:solidFill>
            </c:spPr>
            <c:extLst>
              <c:ext xmlns:c16="http://schemas.microsoft.com/office/drawing/2014/chart" uri="{C3380CC4-5D6E-409C-BE32-E72D297353CC}">
                <c16:uniqueId val="{00000025-7A57-4113-B8B3-A9A205210A9F}"/>
              </c:ext>
            </c:extLst>
          </c:dPt>
          <c:dLbls>
            <c:spPr>
              <a:noFill/>
              <a:ln>
                <a:noFill/>
              </a:ln>
              <a:effectLst/>
            </c:spPr>
            <c:txPr>
              <a:bodyPr rot="-5400000" vert="horz"/>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'III.1.7.Proy. afil.Vs pobl.'!$A$5:$A$23</c:f>
              <c:numCache>
                <c:formatCode>@</c:formatCode>
                <c:ptCount val="19"/>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numCache>
            </c:numRef>
          </c:cat>
          <c:val>
            <c:numRef>
              <c:f>'III.1.7.Proy. afil.Vs pobl.'!$B$5:$B$23</c:f>
              <c:numCache>
                <c:formatCode>#,##0</c:formatCode>
                <c:ptCount val="19"/>
                <c:pt idx="0">
                  <c:v>9020226.0000000037</c:v>
                </c:pt>
                <c:pt idx="1">
                  <c:v>9123786.5</c:v>
                </c:pt>
                <c:pt idx="2">
                  <c:v>9226223</c:v>
                </c:pt>
                <c:pt idx="3">
                  <c:v>9327818</c:v>
                </c:pt>
                <c:pt idx="4">
                  <c:v>9428533.4999999963</c:v>
                </c:pt>
                <c:pt idx="5">
                  <c:v>9529297.5000000037</c:v>
                </c:pt>
                <c:pt idx="6">
                  <c:v>9630258.5</c:v>
                </c:pt>
                <c:pt idx="7">
                  <c:v>9730638.5</c:v>
                </c:pt>
                <c:pt idx="8">
                  <c:v>9830624</c:v>
                </c:pt>
                <c:pt idx="9">
                  <c:v>9930374</c:v>
                </c:pt>
                <c:pt idx="10">
                  <c:v>10028011.499999996</c:v>
                </c:pt>
                <c:pt idx="11">
                  <c:v>10123139</c:v>
                </c:pt>
                <c:pt idx="12">
                  <c:v>10217441</c:v>
                </c:pt>
                <c:pt idx="13">
                  <c:v>10310702.5</c:v>
                </c:pt>
                <c:pt idx="14">
                  <c:v>10402759</c:v>
                </c:pt>
                <c:pt idx="15">
                  <c:v>10492689</c:v>
                </c:pt>
                <c:pt idx="16">
                  <c:v>10580623</c:v>
                </c:pt>
                <c:pt idx="17">
                  <c:v>10667525</c:v>
                </c:pt>
                <c:pt idx="18">
                  <c:v>10753004</c:v>
                </c:pt>
              </c:numCache>
            </c:numRef>
          </c:val>
          <c:extLst>
            <c:ext xmlns:c16="http://schemas.microsoft.com/office/drawing/2014/chart" uri="{C3380CC4-5D6E-409C-BE32-E72D297353CC}">
              <c16:uniqueId val="{00000026-7A57-4113-B8B3-A9A205210A9F}"/>
            </c:ext>
          </c:extLst>
        </c:ser>
        <c:ser>
          <c:idx val="2"/>
          <c:order val="1"/>
          <c:tx>
            <c:strRef>
              <c:f>'III.1.7.Proy. afil.Vs pobl.'!$D$4</c:f>
              <c:strCache>
                <c:ptCount val="1"/>
                <c:pt idx="0">
                  <c:v>% Afiliación SFS / Pob.Total</c:v>
                </c:pt>
              </c:strCache>
            </c:strRef>
          </c:tx>
          <c:invertIfNegative val="0"/>
          <c:cat>
            <c:numRef>
              <c:f>'III.1.7.Proy. afil.Vs pobl.'!$A$5:$A$23</c:f>
              <c:numCache>
                <c:formatCode>@</c:formatCode>
                <c:ptCount val="19"/>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numCache>
            </c:numRef>
          </c:cat>
          <c:val>
            <c:numRef>
              <c:f>'III.1.7.Proy. afil.Vs pobl.'!$D$5:$D$20</c:f>
              <c:numCache>
                <c:formatCode>0%</c:formatCode>
                <c:ptCount val="16"/>
                <c:pt idx="0">
                  <c:v>2.8089540106866491E-2</c:v>
                </c:pt>
                <c:pt idx="1">
                  <c:v>5.6340643218689958E-2</c:v>
                </c:pt>
                <c:pt idx="2">
                  <c:v>0.27737428414639448</c:v>
                </c:pt>
                <c:pt idx="3">
                  <c:v>0.31273734114452062</c:v>
                </c:pt>
                <c:pt idx="4">
                  <c:v>0.37200143585426104</c:v>
                </c:pt>
                <c:pt idx="5">
                  <c:v>0.46230543227347015</c:v>
                </c:pt>
                <c:pt idx="6">
                  <c:v>0.47252895651762616</c:v>
                </c:pt>
                <c:pt idx="7">
                  <c:v>0.51614958257877941</c:v>
                </c:pt>
                <c:pt idx="8">
                  <c:v>0.57354772189435788</c:v>
                </c:pt>
                <c:pt idx="9">
                  <c:v>0.6231099654454102</c:v>
                </c:pt>
                <c:pt idx="10">
                  <c:v>0.66691257783260449</c:v>
                </c:pt>
                <c:pt idx="11">
                  <c:v>0.68963816460487204</c:v>
                </c:pt>
                <c:pt idx="12">
                  <c:v>0.73638751620880416</c:v>
                </c:pt>
                <c:pt idx="13">
                  <c:v>0.76387289633309319</c:v>
                </c:pt>
                <c:pt idx="14">
                  <c:v>0.80556844751913526</c:v>
                </c:pt>
                <c:pt idx="15">
                  <c:v>0.84977864304075323</c:v>
                </c:pt>
              </c:numCache>
            </c:numRef>
          </c:val>
          <c:extLst>
            <c:ext xmlns:c16="http://schemas.microsoft.com/office/drawing/2014/chart" uri="{C3380CC4-5D6E-409C-BE32-E72D297353CC}">
              <c16:uniqueId val="{00000027-7A57-4113-B8B3-A9A205210A9F}"/>
            </c:ext>
          </c:extLst>
        </c:ser>
        <c:dLbls>
          <c:showLegendKey val="0"/>
          <c:showVal val="0"/>
          <c:showCatName val="0"/>
          <c:showSerName val="0"/>
          <c:showPercent val="0"/>
          <c:showBubbleSize val="0"/>
        </c:dLbls>
        <c:gapWidth val="29"/>
        <c:overlap val="82"/>
        <c:axId val="402264272"/>
        <c:axId val="402264664"/>
      </c:barChart>
      <c:lineChart>
        <c:grouping val="standard"/>
        <c:varyColors val="0"/>
        <c:ser>
          <c:idx val="3"/>
          <c:order val="2"/>
          <c:tx>
            <c:strRef>
              <c:f>'III.1.7.Proy. afil.Vs pobl.'!$D$4</c:f>
              <c:strCache>
                <c:ptCount val="1"/>
                <c:pt idx="0">
                  <c:v>% Afiliación SFS / Pob.Total</c:v>
                </c:pt>
              </c:strCache>
            </c:strRef>
          </c:tx>
          <c:spPr>
            <a:ln>
              <a:solidFill>
                <a:schemeClr val="accent6">
                  <a:lumMod val="50000"/>
                </a:schemeClr>
              </a:solidFill>
              <a:prstDash val="solid"/>
            </a:ln>
          </c:spPr>
          <c:marker>
            <c:symbol val="circle"/>
            <c:size val="6"/>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olid"/>
              </a:ln>
            </c:spPr>
          </c:marker>
          <c:dPt>
            <c:idx val="0"/>
            <c:marker>
              <c:spPr>
                <a:solidFill>
                  <a:schemeClr val="accent6">
                    <a:lumMod val="50000"/>
                  </a:schemeClr>
                </a:solidFill>
                <a:ln>
                  <a:solidFill>
                    <a:schemeClr val="tx1"/>
                  </a:solidFill>
                  <a:prstDash val="solid"/>
                </a:ln>
              </c:spPr>
            </c:marker>
            <c:bubble3D val="0"/>
            <c:spPr>
              <a:ln>
                <a:solidFill>
                  <a:schemeClr val="tx1"/>
                </a:solidFill>
                <a:prstDash val="solid"/>
              </a:ln>
            </c:spPr>
            <c:extLst>
              <c:ext xmlns:c16="http://schemas.microsoft.com/office/drawing/2014/chart" uri="{C3380CC4-5D6E-409C-BE32-E72D297353CC}">
                <c16:uniqueId val="{00000029-7A57-4113-B8B3-A9A205210A9F}"/>
              </c:ext>
            </c:extLst>
          </c:dPt>
          <c:dPt>
            <c:idx val="1"/>
            <c:marker>
              <c:spPr>
                <a:solidFill>
                  <a:schemeClr val="accent6">
                    <a:lumMod val="50000"/>
                  </a:schemeClr>
                </a:solidFill>
                <a:ln>
                  <a:solidFill>
                    <a:schemeClr val="tx1"/>
                  </a:solidFill>
                  <a:prstDash val="solid"/>
                </a:ln>
              </c:spPr>
            </c:marker>
            <c:bubble3D val="0"/>
            <c:spPr>
              <a:ln>
                <a:solidFill>
                  <a:schemeClr val="tx1"/>
                </a:solidFill>
                <a:prstDash val="solid"/>
              </a:ln>
            </c:spPr>
            <c:extLst>
              <c:ext xmlns:c16="http://schemas.microsoft.com/office/drawing/2014/chart" uri="{C3380CC4-5D6E-409C-BE32-E72D297353CC}">
                <c16:uniqueId val="{0000002B-7A57-4113-B8B3-A9A205210A9F}"/>
              </c:ext>
            </c:extLst>
          </c:dPt>
          <c:dPt>
            <c:idx val="2"/>
            <c:marker>
              <c:spPr>
                <a:solidFill>
                  <a:schemeClr val="accent6">
                    <a:lumMod val="50000"/>
                  </a:schemeClr>
                </a:solidFill>
                <a:ln>
                  <a:solidFill>
                    <a:schemeClr val="tx1"/>
                  </a:solidFill>
                  <a:prstDash val="solid"/>
                </a:ln>
              </c:spPr>
            </c:marker>
            <c:bubble3D val="0"/>
            <c:spPr>
              <a:ln>
                <a:solidFill>
                  <a:schemeClr val="tx1"/>
                </a:solidFill>
                <a:prstDash val="solid"/>
              </a:ln>
            </c:spPr>
            <c:extLst>
              <c:ext xmlns:c16="http://schemas.microsoft.com/office/drawing/2014/chart" uri="{C3380CC4-5D6E-409C-BE32-E72D297353CC}">
                <c16:uniqueId val="{0000002D-7A57-4113-B8B3-A9A205210A9F}"/>
              </c:ext>
            </c:extLst>
          </c:dPt>
          <c:dPt>
            <c:idx val="3"/>
            <c:marker>
              <c:spPr>
                <a:solidFill>
                  <a:schemeClr val="accent6">
                    <a:lumMod val="50000"/>
                  </a:schemeClr>
                </a:solidFill>
                <a:ln>
                  <a:solidFill>
                    <a:schemeClr val="tx1"/>
                  </a:solidFill>
                  <a:prstDash val="solid"/>
                </a:ln>
              </c:spPr>
            </c:marker>
            <c:bubble3D val="0"/>
            <c:spPr>
              <a:ln>
                <a:solidFill>
                  <a:schemeClr val="tx1"/>
                </a:solidFill>
                <a:prstDash val="solid"/>
              </a:ln>
            </c:spPr>
            <c:extLst>
              <c:ext xmlns:c16="http://schemas.microsoft.com/office/drawing/2014/chart" uri="{C3380CC4-5D6E-409C-BE32-E72D297353CC}">
                <c16:uniqueId val="{0000002F-7A57-4113-B8B3-A9A205210A9F}"/>
              </c:ext>
            </c:extLst>
          </c:dPt>
          <c:dPt>
            <c:idx val="4"/>
            <c:marker>
              <c:spPr>
                <a:solidFill>
                  <a:schemeClr val="accent6">
                    <a:lumMod val="50000"/>
                  </a:schemeClr>
                </a:solidFill>
                <a:ln>
                  <a:solidFill>
                    <a:schemeClr val="tx1"/>
                  </a:solidFill>
                  <a:prstDash val="solid"/>
                </a:ln>
              </c:spPr>
            </c:marker>
            <c:bubble3D val="0"/>
            <c:spPr>
              <a:ln>
                <a:solidFill>
                  <a:schemeClr val="tx1"/>
                </a:solidFill>
                <a:prstDash val="solid"/>
              </a:ln>
            </c:spPr>
            <c:extLst>
              <c:ext xmlns:c16="http://schemas.microsoft.com/office/drawing/2014/chart" uri="{C3380CC4-5D6E-409C-BE32-E72D297353CC}">
                <c16:uniqueId val="{00000031-7A57-4113-B8B3-A9A205210A9F}"/>
              </c:ext>
            </c:extLst>
          </c:dPt>
          <c:dPt>
            <c:idx val="5"/>
            <c:marker>
              <c:spPr>
                <a:solidFill>
                  <a:schemeClr val="accent6">
                    <a:lumMod val="50000"/>
                  </a:schemeClr>
                </a:solidFill>
                <a:ln>
                  <a:solidFill>
                    <a:schemeClr val="tx1"/>
                  </a:solidFill>
                  <a:prstDash val="solid"/>
                </a:ln>
              </c:spPr>
            </c:marker>
            <c:bubble3D val="0"/>
            <c:spPr>
              <a:ln>
                <a:solidFill>
                  <a:schemeClr val="tx1"/>
                </a:solidFill>
                <a:prstDash val="solid"/>
              </a:ln>
            </c:spPr>
            <c:extLst>
              <c:ext xmlns:c16="http://schemas.microsoft.com/office/drawing/2014/chart" uri="{C3380CC4-5D6E-409C-BE32-E72D297353CC}">
                <c16:uniqueId val="{00000033-7A57-4113-B8B3-A9A205210A9F}"/>
              </c:ext>
            </c:extLst>
          </c:dPt>
          <c:dPt>
            <c:idx val="6"/>
            <c:marker>
              <c:spPr>
                <a:solidFill>
                  <a:schemeClr val="accent6">
                    <a:lumMod val="50000"/>
                  </a:schemeClr>
                </a:solidFill>
                <a:ln>
                  <a:solidFill>
                    <a:sysClr val="windowText" lastClr="000000"/>
                  </a:solidFill>
                  <a:prstDash val="solid"/>
                </a:ln>
              </c:spPr>
            </c:marker>
            <c:bubble3D val="0"/>
            <c:spPr>
              <a:ln>
                <a:solidFill>
                  <a:sysClr val="windowText" lastClr="000000"/>
                </a:solidFill>
                <a:prstDash val="solid"/>
              </a:ln>
            </c:spPr>
            <c:extLst>
              <c:ext xmlns:c16="http://schemas.microsoft.com/office/drawing/2014/chart" uri="{C3380CC4-5D6E-409C-BE32-E72D297353CC}">
                <c16:uniqueId val="{00000035-7A57-4113-B8B3-A9A205210A9F}"/>
              </c:ext>
            </c:extLst>
          </c:dPt>
          <c:dPt>
            <c:idx val="7"/>
            <c:marker>
              <c:spPr>
                <a:solidFill>
                  <a:schemeClr val="accent6">
                    <a:lumMod val="50000"/>
                  </a:schemeClr>
                </a:solidFill>
                <a:ln>
                  <a:solidFill>
                    <a:sysClr val="windowText" lastClr="000000"/>
                  </a:solidFill>
                  <a:prstDash val="solid"/>
                </a:ln>
              </c:spPr>
            </c:marker>
            <c:bubble3D val="0"/>
            <c:spPr>
              <a:ln>
                <a:solidFill>
                  <a:sysClr val="windowText" lastClr="000000"/>
                </a:solidFill>
                <a:prstDash val="solid"/>
              </a:ln>
            </c:spPr>
            <c:extLst>
              <c:ext xmlns:c16="http://schemas.microsoft.com/office/drawing/2014/chart" uri="{C3380CC4-5D6E-409C-BE32-E72D297353CC}">
                <c16:uniqueId val="{00000037-7A57-4113-B8B3-A9A205210A9F}"/>
              </c:ext>
            </c:extLst>
          </c:dPt>
          <c:dPt>
            <c:idx val="8"/>
            <c:marker>
              <c:spPr>
                <a:solidFill>
                  <a:schemeClr val="accent6">
                    <a:lumMod val="50000"/>
                  </a:schemeClr>
                </a:solidFill>
                <a:ln>
                  <a:solidFill>
                    <a:sysClr val="windowText" lastClr="000000"/>
                  </a:solidFill>
                  <a:prstDash val="solid"/>
                </a:ln>
              </c:spPr>
            </c:marker>
            <c:bubble3D val="0"/>
            <c:spPr>
              <a:ln>
                <a:solidFill>
                  <a:sysClr val="windowText" lastClr="000000"/>
                </a:solidFill>
                <a:prstDash val="solid"/>
              </a:ln>
            </c:spPr>
            <c:extLst>
              <c:ext xmlns:c16="http://schemas.microsoft.com/office/drawing/2014/chart" uri="{C3380CC4-5D6E-409C-BE32-E72D297353CC}">
                <c16:uniqueId val="{00000039-7A57-4113-B8B3-A9A205210A9F}"/>
              </c:ext>
            </c:extLst>
          </c:dPt>
          <c:dPt>
            <c:idx val="9"/>
            <c:marker>
              <c:spPr>
                <a:solidFill>
                  <a:schemeClr val="accent6">
                    <a:lumMod val="50000"/>
                  </a:schemeClr>
                </a:solidFill>
                <a:ln>
                  <a:solidFill>
                    <a:sysClr val="windowText" lastClr="000000"/>
                  </a:solidFill>
                  <a:prstDash val="solid"/>
                </a:ln>
              </c:spPr>
            </c:marker>
            <c:bubble3D val="0"/>
            <c:spPr>
              <a:ln>
                <a:solidFill>
                  <a:sysClr val="windowText" lastClr="000000"/>
                </a:solidFill>
                <a:prstDash val="solid"/>
              </a:ln>
            </c:spPr>
            <c:extLst>
              <c:ext xmlns:c16="http://schemas.microsoft.com/office/drawing/2014/chart" uri="{C3380CC4-5D6E-409C-BE32-E72D297353CC}">
                <c16:uniqueId val="{0000003B-7A57-4113-B8B3-A9A205210A9F}"/>
              </c:ext>
            </c:extLst>
          </c:dPt>
          <c:dPt>
            <c:idx val="10"/>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tx1"/>
                </a:solidFill>
                <a:prstDash val="solid"/>
              </a:ln>
            </c:spPr>
            <c:extLst>
              <c:ext xmlns:c16="http://schemas.microsoft.com/office/drawing/2014/chart" uri="{C3380CC4-5D6E-409C-BE32-E72D297353CC}">
                <c16:uniqueId val="{0000003D-7A57-4113-B8B3-A9A205210A9F}"/>
              </c:ext>
            </c:extLst>
          </c:dPt>
          <c:dPt>
            <c:idx val="11"/>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tx1"/>
                </a:solidFill>
                <a:prstDash val="solid"/>
              </a:ln>
            </c:spPr>
            <c:extLst>
              <c:ext xmlns:c16="http://schemas.microsoft.com/office/drawing/2014/chart" uri="{C3380CC4-5D6E-409C-BE32-E72D297353CC}">
                <c16:uniqueId val="{0000003F-7A57-4113-B8B3-A9A205210A9F}"/>
              </c:ext>
            </c:extLst>
          </c:dPt>
          <c:dPt>
            <c:idx val="12"/>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tx1"/>
                </a:solidFill>
                <a:prstDash val="solid"/>
              </a:ln>
            </c:spPr>
            <c:extLst>
              <c:ext xmlns:c16="http://schemas.microsoft.com/office/drawing/2014/chart" uri="{C3380CC4-5D6E-409C-BE32-E72D297353CC}">
                <c16:uniqueId val="{00000041-7A57-4113-B8B3-A9A205210A9F}"/>
              </c:ext>
            </c:extLst>
          </c:dPt>
          <c:dPt>
            <c:idx val="13"/>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tx1"/>
                </a:solidFill>
                <a:prstDash val="solid"/>
              </a:ln>
            </c:spPr>
            <c:extLst>
              <c:ext xmlns:c16="http://schemas.microsoft.com/office/drawing/2014/chart" uri="{C3380CC4-5D6E-409C-BE32-E72D297353CC}">
                <c16:uniqueId val="{00000043-7A57-4113-B8B3-A9A205210A9F}"/>
              </c:ext>
            </c:extLst>
          </c:dPt>
          <c:dPt>
            <c:idx val="14"/>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extLst>
              <c:ext xmlns:c16="http://schemas.microsoft.com/office/drawing/2014/chart" uri="{C3380CC4-5D6E-409C-BE32-E72D297353CC}">
                <c16:uniqueId val="{00000045-7A57-4113-B8B3-A9A205210A9F}"/>
              </c:ext>
            </c:extLst>
          </c:dPt>
          <c:dPt>
            <c:idx val="15"/>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extLst>
              <c:ext xmlns:c16="http://schemas.microsoft.com/office/drawing/2014/chart" uri="{C3380CC4-5D6E-409C-BE32-E72D297353CC}">
                <c16:uniqueId val="{00000047-7A57-4113-B8B3-A9A205210A9F}"/>
              </c:ext>
            </c:extLst>
          </c:dPt>
          <c:dPt>
            <c:idx val="16"/>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extLst>
              <c:ext xmlns:c16="http://schemas.microsoft.com/office/drawing/2014/chart" uri="{C3380CC4-5D6E-409C-BE32-E72D297353CC}">
                <c16:uniqueId val="{00000049-7A57-4113-B8B3-A9A205210A9F}"/>
              </c:ext>
            </c:extLst>
          </c:dPt>
          <c:dPt>
            <c:idx val="17"/>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extLst>
              <c:ext xmlns:c16="http://schemas.microsoft.com/office/drawing/2014/chart" uri="{C3380CC4-5D6E-409C-BE32-E72D297353CC}">
                <c16:uniqueId val="{0000004B-7A57-4113-B8B3-A9A205210A9F}"/>
              </c:ext>
            </c:extLst>
          </c:dPt>
          <c:dPt>
            <c:idx val="18"/>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extLst>
              <c:ext xmlns:c16="http://schemas.microsoft.com/office/drawing/2014/chart" uri="{C3380CC4-5D6E-409C-BE32-E72D297353CC}">
                <c16:uniqueId val="{0000004D-7A57-4113-B8B3-A9A205210A9F}"/>
              </c:ext>
            </c:extLst>
          </c:dPt>
          <c:dLbls>
            <c:dLbl>
              <c:idx val="16"/>
              <c:delete val="1"/>
              <c:extLst>
                <c:ext xmlns:c15="http://schemas.microsoft.com/office/drawing/2012/chart" uri="{CE6537A1-D6FC-4f65-9D91-7224C49458BB}"/>
                <c:ext xmlns:c16="http://schemas.microsoft.com/office/drawing/2014/chart" uri="{C3380CC4-5D6E-409C-BE32-E72D297353CC}">
                  <c16:uniqueId val="{00000049-7A57-4113-B8B3-A9A205210A9F}"/>
                </c:ext>
              </c:extLst>
            </c:dLbl>
            <c:spPr>
              <a:noFill/>
              <a:ln>
                <a:noFill/>
              </a:ln>
              <a:effectLst/>
            </c:spPr>
            <c:txPr>
              <a:bodyPr/>
              <a:lstStyle/>
              <a:p>
                <a:pPr>
                  <a:defRPr sz="1800" b="1">
                    <a:solidFill>
                      <a:schemeClr val="tx1"/>
                    </a:solidFill>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'III.1.7.Proy. afil.Vs pobl.'!$A$5:$A$23</c:f>
              <c:numCache>
                <c:formatCode>@</c:formatCode>
                <c:ptCount val="19"/>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numCache>
            </c:numRef>
          </c:cat>
          <c:val>
            <c:numRef>
              <c:f>'III.1.7.Proy. afil.Vs pobl.'!$D$5:$D$23</c:f>
              <c:numCache>
                <c:formatCode>0%</c:formatCode>
                <c:ptCount val="19"/>
                <c:pt idx="0">
                  <c:v>2.8089540106866491E-2</c:v>
                </c:pt>
                <c:pt idx="1">
                  <c:v>5.6340643218689958E-2</c:v>
                </c:pt>
                <c:pt idx="2">
                  <c:v>0.27737428414639448</c:v>
                </c:pt>
                <c:pt idx="3">
                  <c:v>0.31273734114452062</c:v>
                </c:pt>
                <c:pt idx="4">
                  <c:v>0.37200143585426104</c:v>
                </c:pt>
                <c:pt idx="5">
                  <c:v>0.46230543227347015</c:v>
                </c:pt>
                <c:pt idx="6">
                  <c:v>0.47252895651762616</c:v>
                </c:pt>
                <c:pt idx="7">
                  <c:v>0.51614958257877941</c:v>
                </c:pt>
                <c:pt idx="8">
                  <c:v>0.57354772189435788</c:v>
                </c:pt>
                <c:pt idx="9">
                  <c:v>0.6231099654454102</c:v>
                </c:pt>
                <c:pt idx="10">
                  <c:v>0.66691257783260449</c:v>
                </c:pt>
                <c:pt idx="11">
                  <c:v>0.68963816460487204</c:v>
                </c:pt>
                <c:pt idx="12">
                  <c:v>0.73638751620880416</c:v>
                </c:pt>
                <c:pt idx="13">
                  <c:v>0.76387289633309319</c:v>
                </c:pt>
                <c:pt idx="14">
                  <c:v>0.80556844751913526</c:v>
                </c:pt>
                <c:pt idx="15">
                  <c:v>0.84977864304075323</c:v>
                </c:pt>
                <c:pt idx="16">
                  <c:v>0.89665009835109255</c:v>
                </c:pt>
                <c:pt idx="17">
                  <c:v>0.94626374153274029</c:v>
                </c:pt>
                <c:pt idx="18">
                  <c:v>0.99882105642621033</c:v>
                </c:pt>
              </c:numCache>
            </c:numRef>
          </c:val>
          <c:smooth val="0"/>
          <c:extLst>
            <c:ext xmlns:c16="http://schemas.microsoft.com/office/drawing/2014/chart" uri="{C3380CC4-5D6E-409C-BE32-E72D297353CC}">
              <c16:uniqueId val="{0000004E-7A57-4113-B8B3-A9A205210A9F}"/>
            </c:ext>
          </c:extLst>
        </c:ser>
        <c:dLbls>
          <c:showLegendKey val="0"/>
          <c:showVal val="0"/>
          <c:showCatName val="0"/>
          <c:showSerName val="0"/>
          <c:showPercent val="0"/>
          <c:showBubbleSize val="0"/>
        </c:dLbls>
        <c:marker val="1"/>
        <c:smooth val="0"/>
        <c:axId val="402265448"/>
        <c:axId val="402265056"/>
      </c:lineChart>
      <c:catAx>
        <c:axId val="402264272"/>
        <c:scaling>
          <c:orientation val="minMax"/>
        </c:scaling>
        <c:delete val="0"/>
        <c:axPos val="b"/>
        <c:numFmt formatCode="General" sourceLinked="0"/>
        <c:majorTickMark val="out"/>
        <c:minorTickMark val="none"/>
        <c:tickLblPos val="nextTo"/>
        <c:txPr>
          <a:bodyPr rot="-2700000" vert="horz"/>
          <a:lstStyle/>
          <a:p>
            <a:pPr>
              <a:defRPr sz="1600"/>
            </a:pPr>
            <a:endParaRPr lang="en-US"/>
          </a:p>
        </c:txPr>
        <c:crossAx val="402264664"/>
        <c:crosses val="autoZero"/>
        <c:auto val="1"/>
        <c:lblAlgn val="ctr"/>
        <c:lblOffset val="100"/>
        <c:noMultiLvlLbl val="0"/>
      </c:catAx>
      <c:valAx>
        <c:axId val="402264664"/>
        <c:scaling>
          <c:orientation val="minMax"/>
        </c:scaling>
        <c:delete val="0"/>
        <c:axPos val="l"/>
        <c:numFmt formatCode="#,##0" sourceLinked="1"/>
        <c:majorTickMark val="out"/>
        <c:minorTickMark val="none"/>
        <c:tickLblPos val="nextTo"/>
        <c:crossAx val="402264272"/>
        <c:crosses val="autoZero"/>
        <c:crossBetween val="between"/>
      </c:valAx>
      <c:valAx>
        <c:axId val="402265056"/>
        <c:scaling>
          <c:orientation val="minMax"/>
          <c:max val="1.1500000000000001"/>
        </c:scaling>
        <c:delete val="0"/>
        <c:axPos val="r"/>
        <c:numFmt formatCode="0%" sourceLinked="1"/>
        <c:majorTickMark val="out"/>
        <c:minorTickMark val="none"/>
        <c:tickLblPos val="nextTo"/>
        <c:txPr>
          <a:bodyPr/>
          <a:lstStyle/>
          <a:p>
            <a:pPr>
              <a:defRPr>
                <a:solidFill>
                  <a:schemeClr val="bg1"/>
                </a:solidFill>
              </a:defRPr>
            </a:pPr>
            <a:endParaRPr lang="en-US"/>
          </a:p>
        </c:txPr>
        <c:crossAx val="402265448"/>
        <c:crosses val="max"/>
        <c:crossBetween val="between"/>
        <c:majorUnit val="0.2"/>
      </c:valAx>
      <c:catAx>
        <c:axId val="402265448"/>
        <c:scaling>
          <c:orientation val="minMax"/>
        </c:scaling>
        <c:delete val="1"/>
        <c:axPos val="b"/>
        <c:numFmt formatCode="@" sourceLinked="1"/>
        <c:majorTickMark val="out"/>
        <c:minorTickMark val="none"/>
        <c:tickLblPos val="nextTo"/>
        <c:crossAx val="402265056"/>
        <c:crosses val="autoZero"/>
        <c:auto val="1"/>
        <c:lblAlgn val="ctr"/>
        <c:lblOffset val="100"/>
        <c:noMultiLvlLbl val="0"/>
      </c:catAx>
    </c:plotArea>
    <c:legend>
      <c:legendPos val="r"/>
      <c:layout>
        <c:manualLayout>
          <c:xMode val="edge"/>
          <c:yMode val="edge"/>
          <c:x val="0.26237135175702442"/>
          <c:y val="6.2187899618680591E-2"/>
          <c:w val="0.48686606745947425"/>
          <c:h val="5.2234447327298116E-2"/>
        </c:manualLayout>
      </c:layout>
      <c:overlay val="0"/>
      <c:txPr>
        <a:bodyPr/>
        <a:lstStyle/>
        <a:p>
          <a:pPr>
            <a:defRPr sz="1600"/>
          </a:pPr>
          <a:endParaRPr lang="en-US"/>
        </a:p>
      </c:txPr>
    </c:legend>
    <c:plotVisOnly val="1"/>
    <c:dispBlanksAs val="gap"/>
    <c:showDLblsOverMax val="0"/>
  </c:chart>
  <c:spPr>
    <a:ln>
      <a:solidFill>
        <a:schemeClr val="bg1"/>
      </a:solidFill>
    </a:ln>
  </c:spPr>
  <c:printSettings>
    <c:headerFooter/>
    <c:pageMargins b="0.75" l="0.7" r="0.7" t="0.75" header="0.3" footer="0.3"/>
    <c:pageSetup orientation="portrait"/>
  </c:printSettings>
  <c:userShapes r:id="rId1"/>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1800"/>
            </a:pPr>
            <a:r>
              <a:rPr lang="es-DO" sz="1800" b="1">
                <a:effectLst/>
              </a:rPr>
              <a:t>Comparación Reporte de Accidentes Laborales y Enfermedades Profesionales y Afilación al SRL  por Sexo</a:t>
            </a:r>
            <a:endParaRPr lang="es-ES" sz="1800">
              <a:effectLst/>
            </a:endParaRPr>
          </a:p>
        </c:rich>
      </c:tx>
      <c:layout>
        <c:manualLayout>
          <c:xMode val="edge"/>
          <c:yMode val="edge"/>
          <c:x val="0.16991403445114461"/>
          <c:y val="2.5807721395242882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1.4880036183442235E-2"/>
          <c:y val="0.18708187456985184"/>
          <c:w val="0.9638516761972874"/>
          <c:h val="0.62539778212989539"/>
        </c:manualLayout>
      </c:layout>
      <c:bar3DChart>
        <c:barDir val="col"/>
        <c:grouping val="clustered"/>
        <c:varyColors val="0"/>
        <c:ser>
          <c:idx val="0"/>
          <c:order val="0"/>
          <c:tx>
            <c:strRef>
              <c:f>'V.4.11.Accid x sexo'!$J$3</c:f>
              <c:strCache>
                <c:ptCount val="1"/>
                <c:pt idx="0">
                  <c:v>% Accidentados / Afiliados Femenino</c:v>
                </c:pt>
              </c:strCache>
            </c:strRef>
          </c:tx>
          <c:spPr>
            <a:solidFill>
              <a:srgbClr val="0070C0"/>
            </a:solidFill>
          </c:spPr>
          <c:invertIfNegative val="0"/>
          <c:dLbls>
            <c:dLbl>
              <c:idx val="0"/>
              <c:layout>
                <c:manualLayout>
                  <c:x val="8.6466325515197561E-4"/>
                  <c:y val="-1.8056482002937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A60-432F-B3C3-EFA8E8DCC1E5}"/>
                </c:ext>
              </c:extLst>
            </c:dLbl>
            <c:dLbl>
              <c:idx val="1"/>
              <c:layout>
                <c:manualLayout>
                  <c:x val="-3.6096582211034914E-3"/>
                  <c:y val="-8.481118596625621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A60-432F-B3C3-EFA8E8DCC1E5}"/>
                </c:ext>
              </c:extLst>
            </c:dLbl>
            <c:dLbl>
              <c:idx val="2"/>
              <c:layout>
                <c:manualLayout>
                  <c:x val="-2.0640086500460166E-3"/>
                  <c:y val="-5.794917099414605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A60-432F-B3C3-EFA8E8DCC1E5}"/>
                </c:ext>
              </c:extLst>
            </c:dLbl>
            <c:dLbl>
              <c:idx val="3"/>
              <c:layout>
                <c:manualLayout>
                  <c:x val="-7.3902335232845472E-3"/>
                  <c:y val="-1.4998078579688992E-3"/>
                </c:manualLayout>
              </c:layout>
              <c:spPr/>
              <c:txPr>
                <a:bodyPr/>
                <a:lstStyle/>
                <a:p>
                  <a:pPr>
                    <a:defRPr sz="18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A60-432F-B3C3-EFA8E8DCC1E5}"/>
                </c:ext>
              </c:extLst>
            </c:dLbl>
            <c:dLbl>
              <c:idx val="7"/>
              <c:spPr>
                <a:noFill/>
                <a:ln>
                  <a:noFill/>
                </a:ln>
                <a:effectLst/>
              </c:spPr>
              <c:txPr>
                <a:bodyPr/>
                <a:lstStyle/>
                <a:p>
                  <a:pPr>
                    <a:defRPr sz="1800" b="0"/>
                  </a:pPr>
                  <a:endParaRPr lang="en-US"/>
                </a:p>
              </c:txPr>
              <c:showLegendKey val="0"/>
              <c:showVal val="1"/>
              <c:showCatName val="0"/>
              <c:showSerName val="0"/>
              <c:showPercent val="0"/>
              <c:showBubbleSize val="0"/>
              <c:extLst>
                <c:ext xmlns:c16="http://schemas.microsoft.com/office/drawing/2014/chart" uri="{C3380CC4-5D6E-409C-BE32-E72D297353CC}">
                  <c16:uniqueId val="{00000004-5A60-432F-B3C3-EFA8E8DCC1E5}"/>
                </c:ext>
              </c:extLst>
            </c:dLbl>
            <c:dLbl>
              <c:idx val="8"/>
              <c:layout>
                <c:manualLayout>
                  <c:x val="1.5576058246192048E-3"/>
                  <c:y val="-9.580052731024173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A60-432F-B3C3-EFA8E8DCC1E5}"/>
                </c:ext>
              </c:extLst>
            </c:dLbl>
            <c:spPr>
              <a:noFill/>
              <a:ln>
                <a:noFill/>
              </a:ln>
              <a:effectLst/>
            </c:spPr>
            <c:txPr>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'V.4.11.Accid x sexo'!$A$4:$A$15</c:f>
              <c:strCache>
                <c:ptCount val="12"/>
                <c:pt idx="0">
                  <c:v>2008</c:v>
                </c:pt>
                <c:pt idx="1">
                  <c:v>2009</c:v>
                </c:pt>
                <c:pt idx="2">
                  <c:v>2010</c:v>
                </c:pt>
                <c:pt idx="3">
                  <c:v>2011</c:v>
                </c:pt>
                <c:pt idx="4">
                  <c:v>2012</c:v>
                </c:pt>
                <c:pt idx="5">
                  <c:v>2013</c:v>
                </c:pt>
                <c:pt idx="6">
                  <c:v>2014</c:v>
                </c:pt>
                <c:pt idx="7">
                  <c:v>2015</c:v>
                </c:pt>
                <c:pt idx="8">
                  <c:v>2016</c:v>
                </c:pt>
                <c:pt idx="9">
                  <c:v>2017</c:v>
                </c:pt>
                <c:pt idx="10">
                  <c:v>2018</c:v>
                </c:pt>
                <c:pt idx="11">
                  <c:v>Ene.2019</c:v>
                </c:pt>
              </c:strCache>
            </c:strRef>
          </c:cat>
          <c:val>
            <c:numRef>
              <c:f>'V.4.11.Accid x sexo'!$J$4:$J$15</c:f>
              <c:numCache>
                <c:formatCode>0.0%</c:formatCode>
                <c:ptCount val="12"/>
                <c:pt idx="0">
                  <c:v>4.1262324431000112E-3</c:v>
                </c:pt>
                <c:pt idx="1">
                  <c:v>5.8595387041961615E-3</c:v>
                </c:pt>
                <c:pt idx="2">
                  <c:v>7.0485180750278773E-3</c:v>
                </c:pt>
                <c:pt idx="3">
                  <c:v>9.5494094711578367E-3</c:v>
                </c:pt>
                <c:pt idx="4">
                  <c:v>1.1335899058516615E-2</c:v>
                </c:pt>
                <c:pt idx="5">
                  <c:v>1.1717331156979951E-2</c:v>
                </c:pt>
                <c:pt idx="6">
                  <c:v>1.2129994129985919E-2</c:v>
                </c:pt>
                <c:pt idx="7">
                  <c:v>1.2918719510405541E-2</c:v>
                </c:pt>
                <c:pt idx="8">
                  <c:v>1.4627763714808608E-2</c:v>
                </c:pt>
                <c:pt idx="9">
                  <c:v>1.3980931110913889E-2</c:v>
                </c:pt>
                <c:pt idx="10">
                  <c:v>1.208222740940996E-2</c:v>
                </c:pt>
                <c:pt idx="11">
                  <c:v>2.7446041332344624E-3</c:v>
                </c:pt>
              </c:numCache>
            </c:numRef>
          </c:val>
          <c:extLst>
            <c:ext xmlns:c16="http://schemas.microsoft.com/office/drawing/2014/chart" uri="{C3380CC4-5D6E-409C-BE32-E72D297353CC}">
              <c16:uniqueId val="{00000006-5A60-432F-B3C3-EFA8E8DCC1E5}"/>
            </c:ext>
          </c:extLst>
        </c:ser>
        <c:ser>
          <c:idx val="1"/>
          <c:order val="1"/>
          <c:tx>
            <c:strRef>
              <c:f>'V.4.11.Accid x sexo'!$K$3</c:f>
              <c:strCache>
                <c:ptCount val="1"/>
                <c:pt idx="0">
                  <c:v>% Accidentados / Afiliados  Masculino</c:v>
                </c:pt>
              </c:strCache>
            </c:strRef>
          </c:tx>
          <c:spPr>
            <a:solidFill>
              <a:schemeClr val="accent3">
                <a:lumMod val="75000"/>
              </a:schemeClr>
            </a:solidFill>
          </c:spPr>
          <c:invertIfNegative val="0"/>
          <c:dLbls>
            <c:dLbl>
              <c:idx val="0"/>
              <c:layout>
                <c:manualLayout>
                  <c:x val="6.5426005523700776E-3"/>
                  <c:y val="-2.735110950037251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A60-432F-B3C3-EFA8E8DCC1E5}"/>
                </c:ext>
              </c:extLst>
            </c:dLbl>
            <c:dLbl>
              <c:idx val="1"/>
              <c:layout>
                <c:manualLayout>
                  <c:x val="1.2046165305595481E-2"/>
                  <c:y val="-2.504103832286500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A60-432F-B3C3-EFA8E8DCC1E5}"/>
                </c:ext>
              </c:extLst>
            </c:dLbl>
            <c:dLbl>
              <c:idx val="2"/>
              <c:layout>
                <c:manualLayout>
                  <c:x val="5.8587371565158369E-3"/>
                  <c:y val="-5.002711460617866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A60-432F-B3C3-EFA8E8DCC1E5}"/>
                </c:ext>
              </c:extLst>
            </c:dLbl>
            <c:dLbl>
              <c:idx val="3"/>
              <c:layout>
                <c:manualLayout>
                  <c:x val="8.2717605281796957E-3"/>
                  <c:y val="-1.1414116650100331E-2"/>
                </c:manualLayout>
              </c:layout>
              <c:spPr/>
              <c:txPr>
                <a:bodyPr/>
                <a:lstStyle/>
                <a:p>
                  <a:pPr>
                    <a:defRPr sz="18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5A60-432F-B3C3-EFA8E8DCC1E5}"/>
                </c:ext>
              </c:extLst>
            </c:dLbl>
            <c:dLbl>
              <c:idx val="4"/>
              <c:layout>
                <c:manualLayout>
                  <c:x val="7.4426510527704796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5A60-432F-B3C3-EFA8E8DCC1E5}"/>
                </c:ext>
              </c:extLst>
            </c:dLbl>
            <c:dLbl>
              <c:idx val="6"/>
              <c:layout>
                <c:manualLayout>
                  <c:x val="9.2378490214094673E-3"/>
                  <c:y val="-1.916010546204820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5A60-432F-B3C3-EFA8E8DCC1E5}"/>
                </c:ext>
              </c:extLst>
            </c:dLbl>
            <c:dLbl>
              <c:idx val="7"/>
              <c:layout>
                <c:manualLayout>
                  <c:x val="6.3111635537033131E-3"/>
                  <c:y val="-7.1423441951519303E-3"/>
                </c:manualLayout>
              </c:layout>
              <c:spPr>
                <a:noFill/>
                <a:ln>
                  <a:noFill/>
                </a:ln>
                <a:effectLst/>
              </c:spPr>
              <c:txPr>
                <a:bodyPr/>
                <a:lstStyle/>
                <a:p>
                  <a:pPr>
                    <a:defRPr sz="18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5A60-432F-B3C3-EFA8E8DCC1E5}"/>
                </c:ext>
              </c:extLst>
            </c:dLbl>
            <c:dLbl>
              <c:idx val="8"/>
              <c:layout>
                <c:manualLayout>
                  <c:x val="9.2191352685600837E-3"/>
                  <c:y val="-8.786643324528806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5A60-432F-B3C3-EFA8E8DCC1E5}"/>
                </c:ext>
              </c:extLst>
            </c:dLbl>
            <c:spPr>
              <a:noFill/>
              <a:ln>
                <a:noFill/>
              </a:ln>
              <a:effectLst/>
            </c:spPr>
            <c:txPr>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'V.4.11.Accid x sexo'!$A$4:$A$15</c:f>
              <c:strCache>
                <c:ptCount val="12"/>
                <c:pt idx="0">
                  <c:v>2008</c:v>
                </c:pt>
                <c:pt idx="1">
                  <c:v>2009</c:v>
                </c:pt>
                <c:pt idx="2">
                  <c:v>2010</c:v>
                </c:pt>
                <c:pt idx="3">
                  <c:v>2011</c:v>
                </c:pt>
                <c:pt idx="4">
                  <c:v>2012</c:v>
                </c:pt>
                <c:pt idx="5">
                  <c:v>2013</c:v>
                </c:pt>
                <c:pt idx="6">
                  <c:v>2014</c:v>
                </c:pt>
                <c:pt idx="7">
                  <c:v>2015</c:v>
                </c:pt>
                <c:pt idx="8">
                  <c:v>2016</c:v>
                </c:pt>
                <c:pt idx="9">
                  <c:v>2017</c:v>
                </c:pt>
                <c:pt idx="10">
                  <c:v>2018</c:v>
                </c:pt>
                <c:pt idx="11">
                  <c:v>Ene.2019</c:v>
                </c:pt>
              </c:strCache>
            </c:strRef>
          </c:cat>
          <c:val>
            <c:numRef>
              <c:f>'V.4.11.Accid x sexo'!$K$4:$K$15</c:f>
              <c:numCache>
                <c:formatCode>0.0%</c:formatCode>
                <c:ptCount val="12"/>
                <c:pt idx="0">
                  <c:v>1.2979611588220547E-2</c:v>
                </c:pt>
                <c:pt idx="1">
                  <c:v>1.6517518558729825E-2</c:v>
                </c:pt>
                <c:pt idx="2">
                  <c:v>1.8257994456960403E-2</c:v>
                </c:pt>
                <c:pt idx="3">
                  <c:v>2.1815361183861855E-2</c:v>
                </c:pt>
                <c:pt idx="4">
                  <c:v>2.4360635512073788E-2</c:v>
                </c:pt>
                <c:pt idx="5">
                  <c:v>2.4247681743930209E-2</c:v>
                </c:pt>
                <c:pt idx="6">
                  <c:v>2.4084905076116211E-2</c:v>
                </c:pt>
                <c:pt idx="7">
                  <c:v>2.5031026174716052E-2</c:v>
                </c:pt>
                <c:pt idx="8">
                  <c:v>2.5244722137962902E-2</c:v>
                </c:pt>
                <c:pt idx="9">
                  <c:v>2.5034024863361839E-2</c:v>
                </c:pt>
                <c:pt idx="10">
                  <c:v>2.5224500847134308E-2</c:v>
                </c:pt>
                <c:pt idx="11">
                  <c:v>1.4196228275350667E-3</c:v>
                </c:pt>
              </c:numCache>
            </c:numRef>
          </c:val>
          <c:extLst>
            <c:ext xmlns:c16="http://schemas.microsoft.com/office/drawing/2014/chart" uri="{C3380CC4-5D6E-409C-BE32-E72D297353CC}">
              <c16:uniqueId val="{0000000F-5A60-432F-B3C3-EFA8E8DCC1E5}"/>
            </c:ext>
          </c:extLst>
        </c:ser>
        <c:dLbls>
          <c:showLegendKey val="0"/>
          <c:showVal val="0"/>
          <c:showCatName val="0"/>
          <c:showSerName val="0"/>
          <c:showPercent val="0"/>
          <c:showBubbleSize val="0"/>
        </c:dLbls>
        <c:gapWidth val="150"/>
        <c:shape val="cylinder"/>
        <c:axId val="436876576"/>
        <c:axId val="436876968"/>
        <c:axId val="0"/>
      </c:bar3DChart>
      <c:catAx>
        <c:axId val="436876576"/>
        <c:scaling>
          <c:orientation val="minMax"/>
        </c:scaling>
        <c:delete val="0"/>
        <c:axPos val="b"/>
        <c:numFmt formatCode="General" sourceLinked="1"/>
        <c:majorTickMark val="none"/>
        <c:minorTickMark val="none"/>
        <c:tickLblPos val="nextTo"/>
        <c:txPr>
          <a:bodyPr/>
          <a:lstStyle/>
          <a:p>
            <a:pPr>
              <a:defRPr sz="1600"/>
            </a:pPr>
            <a:endParaRPr lang="en-US"/>
          </a:p>
        </c:txPr>
        <c:crossAx val="436876968"/>
        <c:crosses val="autoZero"/>
        <c:auto val="1"/>
        <c:lblAlgn val="ctr"/>
        <c:lblOffset val="100"/>
        <c:noMultiLvlLbl val="0"/>
      </c:catAx>
      <c:valAx>
        <c:axId val="436876968"/>
        <c:scaling>
          <c:orientation val="minMax"/>
        </c:scaling>
        <c:delete val="1"/>
        <c:axPos val="l"/>
        <c:numFmt formatCode="0.0%" sourceLinked="1"/>
        <c:majorTickMark val="out"/>
        <c:minorTickMark val="none"/>
        <c:tickLblPos val="nextTo"/>
        <c:crossAx val="436876576"/>
        <c:crosses val="autoZero"/>
        <c:crossBetween val="between"/>
      </c:valAx>
    </c:plotArea>
    <c:legend>
      <c:legendPos val="t"/>
      <c:layout>
        <c:manualLayout>
          <c:xMode val="edge"/>
          <c:yMode val="edge"/>
          <c:x val="0.22435170451957259"/>
          <c:y val="7.2004670380376903E-2"/>
          <c:w val="0.5158410706777814"/>
          <c:h val="3.9252146574603415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autoTitleDeleted val="0"/>
    <c:plotArea>
      <c:layout>
        <c:manualLayout>
          <c:layoutTarget val="inner"/>
          <c:xMode val="edge"/>
          <c:yMode val="edge"/>
          <c:x val="6.4588753087681958E-2"/>
          <c:y val="0.16033816147357088"/>
          <c:w val="0.90254129023345764"/>
          <c:h val="0.75944514125817653"/>
        </c:manualLayout>
      </c:layout>
      <c:barChart>
        <c:barDir val="bar"/>
        <c:grouping val="stacked"/>
        <c:varyColors val="0"/>
        <c:ser>
          <c:idx val="0"/>
          <c:order val="0"/>
          <c:tx>
            <c:strRef>
              <c:f>'III.6.4.Afil. SRL x sexoy edad'!$E$29</c:f>
              <c:strCache>
                <c:ptCount val="1"/>
                <c:pt idx="0">
                  <c:v>Hombres</c:v>
                </c:pt>
              </c:strCache>
            </c:strRef>
          </c:tx>
          <c:spPr>
            <a:solidFill>
              <a:srgbClr val="0070C0"/>
            </a:solidFill>
          </c:spPr>
          <c:invertIfNegative val="0"/>
          <c:dLbls>
            <c:dLbl>
              <c:idx val="0"/>
              <c:layout>
                <c:manualLayout>
                  <c:x val="5.0909090909090911E-2"/>
                  <c:y val="-1.916495716254811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89F-4E6B-8DE5-371171D991FF}"/>
                </c:ext>
              </c:extLst>
            </c:dLbl>
            <c:dLbl>
              <c:idx val="1"/>
              <c:layout>
                <c:manualLayout>
                  <c:x val="0.18885772668566109"/>
                  <c:y val="1.512040131874047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89F-4E6B-8DE5-371171D991FF}"/>
                </c:ext>
              </c:extLst>
            </c:dLbl>
            <c:dLbl>
              <c:idx val="2"/>
              <c:layout>
                <c:manualLayout>
                  <c:x val="0.22745177129591704"/>
                  <c:y val="8.0113086316991277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89F-4E6B-8DE5-371171D991FF}"/>
                </c:ext>
              </c:extLst>
            </c:dLbl>
            <c:dLbl>
              <c:idx val="3"/>
              <c:layout>
                <c:manualLayout>
                  <c:x val="0.2012420287334277"/>
                  <c:y val="-1.916380005945555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89F-4E6B-8DE5-371171D991FF}"/>
                </c:ext>
              </c:extLst>
            </c:dLbl>
            <c:dLbl>
              <c:idx val="4"/>
              <c:layout>
                <c:manualLayout>
                  <c:x val="0.18249945211793364"/>
                  <c:y val="-2.544088859615080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89F-4E6B-8DE5-371171D991FF}"/>
                </c:ext>
              </c:extLst>
            </c:dLbl>
            <c:dLbl>
              <c:idx val="5"/>
              <c:layout>
                <c:manualLayout>
                  <c:x val="0.15999999743079921"/>
                  <c:y val="2.527261815189279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89F-4E6B-8DE5-371171D991FF}"/>
                </c:ext>
              </c:extLst>
            </c:dLbl>
            <c:dLbl>
              <c:idx val="6"/>
              <c:layout>
                <c:manualLayout>
                  <c:x val="0.14056020395343477"/>
                  <c:y val="1.2552173853817856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89F-4E6B-8DE5-371171D991FF}"/>
                </c:ext>
              </c:extLst>
            </c:dLbl>
            <c:dLbl>
              <c:idx val="7"/>
              <c:layout>
                <c:manualLayout>
                  <c:x val="0.12239440168110576"/>
                  <c:y val="1.831030400243863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E89F-4E6B-8DE5-371171D991FF}"/>
                </c:ext>
              </c:extLst>
            </c:dLbl>
            <c:dLbl>
              <c:idx val="8"/>
              <c:layout>
                <c:manualLayout>
                  <c:x val="9.1701905396374891E-2"/>
                  <c:y val="2.510334609784846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E89F-4E6B-8DE5-371171D991FF}"/>
                </c:ext>
              </c:extLst>
            </c:dLbl>
            <c:dLbl>
              <c:idx val="9"/>
              <c:layout>
                <c:manualLayout>
                  <c:x val="6.9860808409302463E-2"/>
                  <c:y val="1.8658988726681523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E89F-4E6B-8DE5-371171D991FF}"/>
                </c:ext>
              </c:extLst>
            </c:dLbl>
            <c:dLbl>
              <c:idx val="10"/>
              <c:layout>
                <c:manualLayout>
                  <c:x val="5.0863238616320951E-2"/>
                  <c:y val="1.272044429807633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E89F-4E6B-8DE5-371171D991FF}"/>
                </c:ext>
              </c:extLst>
            </c:dLbl>
            <c:dLbl>
              <c:idx val="11"/>
              <c:layout>
                <c:manualLayout>
                  <c:x val="4.239677665264327E-2"/>
                  <c:y val="-6.6123485769437095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E89F-4E6B-8DE5-371171D991FF}"/>
                </c:ext>
              </c:extLst>
            </c:dLbl>
            <c:dLbl>
              <c:idx val="12"/>
              <c:layout>
                <c:manualLayout>
                  <c:x val="2.8206356151347506E-2"/>
                  <c:y val="-2.5778431094455006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E89F-4E6B-8DE5-371171D991FF}"/>
                </c:ext>
              </c:extLst>
            </c:dLbl>
            <c:dLbl>
              <c:idx val="13"/>
              <c:layout>
                <c:manualLayout>
                  <c:x val="2.5408689191192352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E89F-4E6B-8DE5-371171D991FF}"/>
                </c:ext>
              </c:extLst>
            </c:dLbl>
            <c:dLbl>
              <c:idx val="14"/>
              <c:layout>
                <c:manualLayout>
                  <c:x val="2.1749376519200538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E89F-4E6B-8DE5-371171D991FF}"/>
                </c:ext>
              </c:extLst>
            </c:dLbl>
            <c:spPr>
              <a:noFill/>
              <a:ln>
                <a:noFill/>
              </a:ln>
              <a:effectLst/>
            </c:spPr>
            <c:txPr>
              <a:bodyPr/>
              <a:lstStyle/>
              <a:p>
                <a:pPr>
                  <a:defRPr sz="20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'III.6.4.Afil. SRL x sexoy edad'!$C$30:$C$44</c:f>
              <c:strCache>
                <c:ptCount val="15"/>
                <c:pt idx="0">
                  <c:v>15-19</c:v>
                </c:pt>
                <c:pt idx="1">
                  <c:v>20-24</c:v>
                </c:pt>
                <c:pt idx="2">
                  <c:v>25-29</c:v>
                </c:pt>
                <c:pt idx="3">
                  <c:v>30-34</c:v>
                </c:pt>
                <c:pt idx="4">
                  <c:v>35-39</c:v>
                </c:pt>
                <c:pt idx="5">
                  <c:v>40-44</c:v>
                </c:pt>
                <c:pt idx="6">
                  <c:v>45-49</c:v>
                </c:pt>
                <c:pt idx="7">
                  <c:v>50-54</c:v>
                </c:pt>
                <c:pt idx="8">
                  <c:v>55-59</c:v>
                </c:pt>
                <c:pt idx="9">
                  <c:v>60-64</c:v>
                </c:pt>
                <c:pt idx="10">
                  <c:v>65-69</c:v>
                </c:pt>
                <c:pt idx="11">
                  <c:v>70-74</c:v>
                </c:pt>
                <c:pt idx="12">
                  <c:v>75-79</c:v>
                </c:pt>
                <c:pt idx="13">
                  <c:v>80-84</c:v>
                </c:pt>
                <c:pt idx="14">
                  <c:v>&gt;85</c:v>
                </c:pt>
              </c:strCache>
            </c:strRef>
          </c:cat>
          <c:val>
            <c:numRef>
              <c:f>'III.6.4.Afil. SRL x sexoy edad'!$E$30:$E$44</c:f>
              <c:numCache>
                <c:formatCode>#,##0</c:formatCode>
                <c:ptCount val="15"/>
                <c:pt idx="0">
                  <c:v>22268</c:v>
                </c:pt>
                <c:pt idx="1">
                  <c:v>152688</c:v>
                </c:pt>
                <c:pt idx="2">
                  <c:v>199754</c:v>
                </c:pt>
                <c:pt idx="3">
                  <c:v>172086</c:v>
                </c:pt>
                <c:pt idx="4">
                  <c:v>160630</c:v>
                </c:pt>
                <c:pt idx="5">
                  <c:v>133657</c:v>
                </c:pt>
                <c:pt idx="6">
                  <c:v>114167</c:v>
                </c:pt>
                <c:pt idx="7">
                  <c:v>95082</c:v>
                </c:pt>
                <c:pt idx="8">
                  <c:v>71810</c:v>
                </c:pt>
                <c:pt idx="9">
                  <c:v>46874</c:v>
                </c:pt>
                <c:pt idx="10">
                  <c:v>28256</c:v>
                </c:pt>
                <c:pt idx="11">
                  <c:v>15264</c:v>
                </c:pt>
                <c:pt idx="12">
                  <c:v>8101</c:v>
                </c:pt>
                <c:pt idx="13">
                  <c:v>3773</c:v>
                </c:pt>
                <c:pt idx="14">
                  <c:v>2615</c:v>
                </c:pt>
              </c:numCache>
            </c:numRef>
          </c:val>
          <c:extLst>
            <c:ext xmlns:c16="http://schemas.microsoft.com/office/drawing/2014/chart" uri="{C3380CC4-5D6E-409C-BE32-E72D297353CC}">
              <c16:uniqueId val="{0000000F-E89F-4E6B-8DE5-371171D991FF}"/>
            </c:ext>
          </c:extLst>
        </c:ser>
        <c:ser>
          <c:idx val="1"/>
          <c:order val="1"/>
          <c:tx>
            <c:strRef>
              <c:f>'III.6.4.Afil. SRL x sexoy edad'!$D$29</c:f>
              <c:strCache>
                <c:ptCount val="1"/>
                <c:pt idx="0">
                  <c:v>Mujeres</c:v>
                </c:pt>
              </c:strCache>
            </c:strRef>
          </c:tx>
          <c:spPr>
            <a:solidFill>
              <a:srgbClr val="B81271"/>
            </a:solidFill>
          </c:spPr>
          <c:invertIfNegative val="0"/>
          <c:dLbls>
            <c:dLbl>
              <c:idx val="0"/>
              <c:layout>
                <c:manualLayout>
                  <c:x val="-5.1335881791221859E-2"/>
                  <c:y val="-1.35746738628323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E89F-4E6B-8DE5-371171D991FF}"/>
                </c:ext>
              </c:extLst>
            </c:dLbl>
            <c:dLbl>
              <c:idx val="1"/>
              <c:layout>
                <c:manualLayout>
                  <c:x val="-0.14912219819247249"/>
                  <c:y val="-2.9450288567803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E89F-4E6B-8DE5-371171D991FF}"/>
                </c:ext>
              </c:extLst>
            </c:dLbl>
            <c:dLbl>
              <c:idx val="2"/>
              <c:layout>
                <c:manualLayout>
                  <c:x val="-0.17867930267319151"/>
                  <c:y val="-1.3603034496900523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E89F-4E6B-8DE5-371171D991FF}"/>
                </c:ext>
              </c:extLst>
            </c:dLbl>
            <c:dLbl>
              <c:idx val="3"/>
              <c:layout>
                <c:manualLayout>
                  <c:x val="-0.17143246316231844"/>
                  <c:y val="4.5498810113638272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E89F-4E6B-8DE5-371171D991FF}"/>
                </c:ext>
              </c:extLst>
            </c:dLbl>
            <c:dLbl>
              <c:idx val="4"/>
              <c:layout>
                <c:manualLayout>
                  <c:x val="-0.16340364016755954"/>
                  <c:y val="1.7130486962297466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E89F-4E6B-8DE5-371171D991FF}"/>
                </c:ext>
              </c:extLst>
            </c:dLbl>
            <c:dLbl>
              <c:idx val="5"/>
              <c:layout>
                <c:manualLayout>
                  <c:x val="-0.13749539824732676"/>
                  <c:y val="-8.0026118536445602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E89F-4E6B-8DE5-371171D991FF}"/>
                </c:ext>
              </c:extLst>
            </c:dLbl>
            <c:dLbl>
              <c:idx val="6"/>
              <c:layout>
                <c:manualLayout>
                  <c:x val="-0.12365479972537435"/>
                  <c:y val="9.770776994648179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E89F-4E6B-8DE5-371171D991FF}"/>
                </c:ext>
              </c:extLst>
            </c:dLbl>
            <c:dLbl>
              <c:idx val="7"/>
              <c:layout>
                <c:manualLayout>
                  <c:x val="-0.10496386703201957"/>
                  <c:y val="-2.6753307050876655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E89F-4E6B-8DE5-371171D991FF}"/>
                </c:ext>
              </c:extLst>
            </c:dLbl>
            <c:dLbl>
              <c:idx val="8"/>
              <c:layout>
                <c:manualLayout>
                  <c:x val="-7.3900104739664546E-2"/>
                  <c:y val="-2.87160376351360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E89F-4E6B-8DE5-371171D991FF}"/>
                </c:ext>
              </c:extLst>
            </c:dLbl>
            <c:dLbl>
              <c:idx val="9"/>
              <c:layout>
                <c:manualLayout>
                  <c:x val="-5.8990186481646958E-2"/>
                  <c:y val="3.3572943137510648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E89F-4E6B-8DE5-371171D991FF}"/>
                </c:ext>
              </c:extLst>
            </c:dLbl>
            <c:dLbl>
              <c:idx val="10"/>
              <c:layout>
                <c:manualLayout>
                  <c:x val="-4.1816559313402328E-2"/>
                  <c:y val="-2.0234023684676146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E89F-4E6B-8DE5-371171D991FF}"/>
                </c:ext>
              </c:extLst>
            </c:dLbl>
            <c:dLbl>
              <c:idx val="11"/>
              <c:layout>
                <c:manualLayout>
                  <c:x val="-2.728262805870554E-2"/>
                  <c:y val="-8.6469933757431564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E89F-4E6B-8DE5-371171D991FF}"/>
                </c:ext>
              </c:extLst>
            </c:dLbl>
            <c:dLbl>
              <c:idx val="12"/>
              <c:layout>
                <c:manualLayout>
                  <c:x val="-2.39555893280309E-2"/>
                  <c:y val="6.3372814216820588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E89F-4E6B-8DE5-371171D991FF}"/>
                </c:ext>
              </c:extLst>
            </c:dLbl>
            <c:dLbl>
              <c:idx val="13"/>
              <c:layout>
                <c:manualLayout>
                  <c:x val="-2.4826822554620001E-2"/>
                  <c:y val="2.512865990763963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E89F-4E6B-8DE5-371171D991FF}"/>
                </c:ext>
              </c:extLst>
            </c:dLbl>
            <c:dLbl>
              <c:idx val="14"/>
              <c:layout>
                <c:manualLayout>
                  <c:x val="-2.6276024642783523E-2"/>
                  <c:y val="5.5900875351573239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E89F-4E6B-8DE5-371171D991FF}"/>
                </c:ext>
              </c:extLst>
            </c:dLbl>
            <c:numFmt formatCode="#,##0;[Red]#,##0" sourceLinked="0"/>
            <c:spPr>
              <a:noFill/>
              <a:ln>
                <a:noFill/>
              </a:ln>
              <a:effectLst/>
            </c:spPr>
            <c:txPr>
              <a:bodyPr anchorCtr="0"/>
              <a:lstStyle/>
              <a:p>
                <a:pPr algn="r">
                  <a:defRPr sz="2000">
                    <a:solidFill>
                      <a:srgbClr val="00206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'III.6.4.Afil. SRL x sexoy edad'!$C$30:$C$44</c:f>
              <c:strCache>
                <c:ptCount val="15"/>
                <c:pt idx="0">
                  <c:v>15-19</c:v>
                </c:pt>
                <c:pt idx="1">
                  <c:v>20-24</c:v>
                </c:pt>
                <c:pt idx="2">
                  <c:v>25-29</c:v>
                </c:pt>
                <c:pt idx="3">
                  <c:v>30-34</c:v>
                </c:pt>
                <c:pt idx="4">
                  <c:v>35-39</c:v>
                </c:pt>
                <c:pt idx="5">
                  <c:v>40-44</c:v>
                </c:pt>
                <c:pt idx="6">
                  <c:v>45-49</c:v>
                </c:pt>
                <c:pt idx="7">
                  <c:v>50-54</c:v>
                </c:pt>
                <c:pt idx="8">
                  <c:v>55-59</c:v>
                </c:pt>
                <c:pt idx="9">
                  <c:v>60-64</c:v>
                </c:pt>
                <c:pt idx="10">
                  <c:v>65-69</c:v>
                </c:pt>
                <c:pt idx="11">
                  <c:v>70-74</c:v>
                </c:pt>
                <c:pt idx="12">
                  <c:v>75-79</c:v>
                </c:pt>
                <c:pt idx="13">
                  <c:v>80-84</c:v>
                </c:pt>
                <c:pt idx="14">
                  <c:v>&gt;85</c:v>
                </c:pt>
              </c:strCache>
            </c:strRef>
          </c:cat>
          <c:val>
            <c:numRef>
              <c:f>'III.6.4.Afil. SRL x sexoy edad'!$D$30:$D$44</c:f>
              <c:numCache>
                <c:formatCode>General</c:formatCode>
                <c:ptCount val="15"/>
                <c:pt idx="0">
                  <c:v>-14215</c:v>
                </c:pt>
                <c:pt idx="1">
                  <c:v>-111362</c:v>
                </c:pt>
                <c:pt idx="2">
                  <c:v>-155467</c:v>
                </c:pt>
                <c:pt idx="3">
                  <c:v>-140211</c:v>
                </c:pt>
                <c:pt idx="4">
                  <c:v>-134610</c:v>
                </c:pt>
                <c:pt idx="5">
                  <c:v>-112877</c:v>
                </c:pt>
                <c:pt idx="6">
                  <c:v>-93916</c:v>
                </c:pt>
                <c:pt idx="7">
                  <c:v>-77292</c:v>
                </c:pt>
                <c:pt idx="8">
                  <c:v>-53860</c:v>
                </c:pt>
                <c:pt idx="9">
                  <c:v>-32341</c:v>
                </c:pt>
                <c:pt idx="10">
                  <c:v>-17668</c:v>
                </c:pt>
                <c:pt idx="11">
                  <c:v>-8867</c:v>
                </c:pt>
                <c:pt idx="12">
                  <c:v>-4773</c:v>
                </c:pt>
                <c:pt idx="13">
                  <c:v>-2422</c:v>
                </c:pt>
                <c:pt idx="14">
                  <c:v>-1642</c:v>
                </c:pt>
              </c:numCache>
            </c:numRef>
          </c:val>
          <c:extLst>
            <c:ext xmlns:c16="http://schemas.microsoft.com/office/drawing/2014/chart" uri="{C3380CC4-5D6E-409C-BE32-E72D297353CC}">
              <c16:uniqueId val="{0000001F-E89F-4E6B-8DE5-371171D991FF}"/>
            </c:ext>
          </c:extLst>
        </c:ser>
        <c:dLbls>
          <c:showLegendKey val="0"/>
          <c:showVal val="0"/>
          <c:showCatName val="0"/>
          <c:showSerName val="0"/>
          <c:showPercent val="0"/>
          <c:showBubbleSize val="0"/>
        </c:dLbls>
        <c:gapWidth val="9"/>
        <c:overlap val="100"/>
        <c:axId val="408899024"/>
        <c:axId val="408899416"/>
      </c:barChart>
      <c:catAx>
        <c:axId val="408899024"/>
        <c:scaling>
          <c:orientation val="minMax"/>
        </c:scaling>
        <c:delete val="0"/>
        <c:axPos val="l"/>
        <c:numFmt formatCode="General" sourceLinked="1"/>
        <c:majorTickMark val="none"/>
        <c:minorTickMark val="none"/>
        <c:tickLblPos val="low"/>
        <c:txPr>
          <a:bodyPr/>
          <a:lstStyle/>
          <a:p>
            <a:pPr>
              <a:defRPr sz="1200"/>
            </a:pPr>
            <a:endParaRPr lang="en-US"/>
          </a:p>
        </c:txPr>
        <c:crossAx val="408899416"/>
        <c:crosses val="autoZero"/>
        <c:auto val="1"/>
        <c:lblAlgn val="ctr"/>
        <c:lblOffset val="100"/>
        <c:noMultiLvlLbl val="0"/>
      </c:catAx>
      <c:valAx>
        <c:axId val="408899416"/>
        <c:scaling>
          <c:orientation val="minMax"/>
        </c:scaling>
        <c:delete val="0"/>
        <c:axPos val="b"/>
        <c:numFmt formatCode="#,##0" sourceLinked="1"/>
        <c:majorTickMark val="none"/>
        <c:minorTickMark val="none"/>
        <c:tickLblPos val="nextTo"/>
        <c:txPr>
          <a:bodyPr/>
          <a:lstStyle/>
          <a:p>
            <a:pPr>
              <a:defRPr sz="1400"/>
            </a:pPr>
            <a:endParaRPr lang="en-US"/>
          </a:p>
        </c:txPr>
        <c:crossAx val="408899024"/>
        <c:crosses val="autoZero"/>
        <c:crossBetween val="between"/>
      </c:valAx>
    </c:plotArea>
    <c:legend>
      <c:legendPos val="t"/>
      <c:layout>
        <c:manualLayout>
          <c:xMode val="edge"/>
          <c:yMode val="edge"/>
          <c:x val="0.26214596154498132"/>
          <c:y val="8.6149413256858973E-2"/>
          <c:w val="0.39356950640693122"/>
          <c:h val="3.7194213085257492E-2"/>
        </c:manualLayout>
      </c:layout>
      <c:overlay val="0"/>
      <c:txPr>
        <a:bodyPr/>
        <a:lstStyle/>
        <a:p>
          <a:pPr>
            <a:defRPr sz="20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000"/>
            </a:pPr>
            <a:r>
              <a:rPr lang="en-US" sz="2000"/>
              <a:t>Seguro de Riesgos Laborales</a:t>
            </a:r>
          </a:p>
          <a:p>
            <a:pPr>
              <a:defRPr sz="2000"/>
            </a:pPr>
            <a:r>
              <a:rPr lang="en-US" sz="2000"/>
              <a:t>Comparación Reporte de Accidentes Laborales y Enfermedades Profesionales y Afilación al SRL por edad</a:t>
            </a:r>
          </a:p>
        </c:rich>
      </c:tx>
      <c:layout>
        <c:manualLayout>
          <c:xMode val="edge"/>
          <c:yMode val="edge"/>
          <c:x val="0.2700991833264299"/>
          <c:y val="6.8387535854976915E-3"/>
        </c:manualLayout>
      </c:layout>
      <c:overlay val="0"/>
    </c:title>
    <c:autoTitleDeleted val="0"/>
    <c:plotArea>
      <c:layout>
        <c:manualLayout>
          <c:layoutTarget val="inner"/>
          <c:xMode val="edge"/>
          <c:yMode val="edge"/>
          <c:x val="6.6438360395645268E-2"/>
          <c:y val="8.5740274884699041E-2"/>
          <c:w val="0.90119128493569367"/>
          <c:h val="0.85299816539875128"/>
        </c:manualLayout>
      </c:layout>
      <c:barChart>
        <c:barDir val="bar"/>
        <c:grouping val="stacked"/>
        <c:varyColors val="0"/>
        <c:ser>
          <c:idx val="0"/>
          <c:order val="0"/>
          <c:tx>
            <c:strRef>
              <c:f>'V.4.12.Accid x edad'!$P$3</c:f>
              <c:strCache>
                <c:ptCount val="1"/>
                <c:pt idx="0">
                  <c:v>% Accid./Afil. menor de 20 años</c:v>
                </c:pt>
              </c:strCache>
            </c:strRef>
          </c:tx>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'V.4.12.Accid x edad'!$A$4:$A$15</c:f>
              <c:strCache>
                <c:ptCount val="12"/>
                <c:pt idx="0">
                  <c:v>2008</c:v>
                </c:pt>
                <c:pt idx="1">
                  <c:v>2009</c:v>
                </c:pt>
                <c:pt idx="2">
                  <c:v>2010</c:v>
                </c:pt>
                <c:pt idx="3">
                  <c:v>2011</c:v>
                </c:pt>
                <c:pt idx="4">
                  <c:v>2012</c:v>
                </c:pt>
                <c:pt idx="5">
                  <c:v>2013</c:v>
                </c:pt>
                <c:pt idx="6">
                  <c:v>2014</c:v>
                </c:pt>
                <c:pt idx="7">
                  <c:v>2015</c:v>
                </c:pt>
                <c:pt idx="8">
                  <c:v>2016</c:v>
                </c:pt>
                <c:pt idx="9">
                  <c:v>2017</c:v>
                </c:pt>
                <c:pt idx="10">
                  <c:v>2018</c:v>
                </c:pt>
                <c:pt idx="11">
                  <c:v>Ene.2019</c:v>
                </c:pt>
              </c:strCache>
            </c:strRef>
          </c:cat>
          <c:val>
            <c:numRef>
              <c:f>'V.4.12.Accid x edad'!$P$4:$P$15</c:f>
              <c:numCache>
                <c:formatCode>0.00%</c:formatCode>
                <c:ptCount val="12"/>
                <c:pt idx="0">
                  <c:v>3.0449345339075211E-4</c:v>
                </c:pt>
                <c:pt idx="1">
                  <c:v>8.9968511021142601E-5</c:v>
                </c:pt>
                <c:pt idx="2">
                  <c:v>0</c:v>
                </c:pt>
                <c:pt idx="3">
                  <c:v>2.5826446280991736E-4</c:v>
                </c:pt>
                <c:pt idx="4">
                  <c:v>8.3818393480791613E-4</c:v>
                </c:pt>
                <c:pt idx="5">
                  <c:v>1.651367234931274E-3</c:v>
                </c:pt>
                <c:pt idx="6">
                  <c:v>3.8024620942059984E-3</c:v>
                </c:pt>
                <c:pt idx="7">
                  <c:v>6.6393046837276678E-3</c:v>
                </c:pt>
                <c:pt idx="8">
                  <c:v>5.2318424292162498E-3</c:v>
                </c:pt>
                <c:pt idx="9">
                  <c:v>5.707383361014646E-3</c:v>
                </c:pt>
                <c:pt idx="10">
                  <c:v>5.2145123465305561E-3</c:v>
                </c:pt>
                <c:pt idx="11">
                  <c:v>1.2608612230353864E-3</c:v>
                </c:pt>
              </c:numCache>
            </c:numRef>
          </c:val>
          <c:extLst>
            <c:ext xmlns:c16="http://schemas.microsoft.com/office/drawing/2014/chart" uri="{C3380CC4-5D6E-409C-BE32-E72D297353CC}">
              <c16:uniqueId val="{00000000-E0D7-4D57-B8E8-D4E309376335}"/>
            </c:ext>
          </c:extLst>
        </c:ser>
        <c:ser>
          <c:idx val="1"/>
          <c:order val="1"/>
          <c:tx>
            <c:strRef>
              <c:f>'V.4.12.Accid x edad'!$Q$3</c:f>
              <c:strCache>
                <c:ptCount val="1"/>
                <c:pt idx="0">
                  <c:v>% Accid./Afil.  de 20 - 29 años</c:v>
                </c:pt>
              </c:strCache>
            </c:strRef>
          </c:tx>
          <c:spPr>
            <a:solidFill>
              <a:schemeClr val="accent2">
                <a:lumMod val="60000"/>
                <a:lumOff val="40000"/>
              </a:schemeClr>
            </a:solidFill>
          </c:spPr>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'V.4.12.Accid x edad'!$A$4:$A$15</c:f>
              <c:strCache>
                <c:ptCount val="12"/>
                <c:pt idx="0">
                  <c:v>2008</c:v>
                </c:pt>
                <c:pt idx="1">
                  <c:v>2009</c:v>
                </c:pt>
                <c:pt idx="2">
                  <c:v>2010</c:v>
                </c:pt>
                <c:pt idx="3">
                  <c:v>2011</c:v>
                </c:pt>
                <c:pt idx="4">
                  <c:v>2012</c:v>
                </c:pt>
                <c:pt idx="5">
                  <c:v>2013</c:v>
                </c:pt>
                <c:pt idx="6">
                  <c:v>2014</c:v>
                </c:pt>
                <c:pt idx="7">
                  <c:v>2015</c:v>
                </c:pt>
                <c:pt idx="8">
                  <c:v>2016</c:v>
                </c:pt>
                <c:pt idx="9">
                  <c:v>2017</c:v>
                </c:pt>
                <c:pt idx="10">
                  <c:v>2018</c:v>
                </c:pt>
                <c:pt idx="11">
                  <c:v>Ene.2019</c:v>
                </c:pt>
              </c:strCache>
            </c:strRef>
          </c:cat>
          <c:val>
            <c:numRef>
              <c:f>'V.4.12.Accid x edad'!$Q$4:$Q$15</c:f>
              <c:numCache>
                <c:formatCode>0.00%</c:formatCode>
                <c:ptCount val="12"/>
                <c:pt idx="0">
                  <c:v>2.9357829513873071E-3</c:v>
                </c:pt>
                <c:pt idx="1">
                  <c:v>5.7924229155576924E-3</c:v>
                </c:pt>
                <c:pt idx="2">
                  <c:v>8.4947533989786911E-3</c:v>
                </c:pt>
                <c:pt idx="3">
                  <c:v>1.2757491242322479E-2</c:v>
                </c:pt>
                <c:pt idx="4">
                  <c:v>1.7182087642392645E-2</c:v>
                </c:pt>
                <c:pt idx="5">
                  <c:v>1.9743237197579935E-2</c:v>
                </c:pt>
                <c:pt idx="6">
                  <c:v>2.0935574814660123E-2</c:v>
                </c:pt>
                <c:pt idx="7">
                  <c:v>2.4399106780349167E-2</c:v>
                </c:pt>
                <c:pt idx="8">
                  <c:v>2.564425868993625E-2</c:v>
                </c:pt>
                <c:pt idx="9">
                  <c:v>2.5486828492653615E-2</c:v>
                </c:pt>
                <c:pt idx="10">
                  <c:v>2.4333161413376669E-2</c:v>
                </c:pt>
                <c:pt idx="11">
                  <c:v>2.406054861280441E-3</c:v>
                </c:pt>
              </c:numCache>
            </c:numRef>
          </c:val>
          <c:extLst>
            <c:ext xmlns:c16="http://schemas.microsoft.com/office/drawing/2014/chart" uri="{C3380CC4-5D6E-409C-BE32-E72D297353CC}">
              <c16:uniqueId val="{00000001-E0D7-4D57-B8E8-D4E309376335}"/>
            </c:ext>
          </c:extLst>
        </c:ser>
        <c:ser>
          <c:idx val="2"/>
          <c:order val="2"/>
          <c:tx>
            <c:strRef>
              <c:f>'V.4.12.Accid x edad'!$R$3</c:f>
              <c:strCache>
                <c:ptCount val="1"/>
                <c:pt idx="0">
                  <c:v>% Accid./Afil.  de 30 - 39 años</c:v>
                </c:pt>
              </c:strCache>
            </c:strRef>
          </c:tx>
          <c:spPr>
            <a:solidFill>
              <a:schemeClr val="accent3"/>
            </a:solidFill>
          </c:spPr>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'V.4.12.Accid x edad'!$A$4:$A$15</c:f>
              <c:strCache>
                <c:ptCount val="12"/>
                <c:pt idx="0">
                  <c:v>2008</c:v>
                </c:pt>
                <c:pt idx="1">
                  <c:v>2009</c:v>
                </c:pt>
                <c:pt idx="2">
                  <c:v>2010</c:v>
                </c:pt>
                <c:pt idx="3">
                  <c:v>2011</c:v>
                </c:pt>
                <c:pt idx="4">
                  <c:v>2012</c:v>
                </c:pt>
                <c:pt idx="5">
                  <c:v>2013</c:v>
                </c:pt>
                <c:pt idx="6">
                  <c:v>2014</c:v>
                </c:pt>
                <c:pt idx="7">
                  <c:v>2015</c:v>
                </c:pt>
                <c:pt idx="8">
                  <c:v>2016</c:v>
                </c:pt>
                <c:pt idx="9">
                  <c:v>2017</c:v>
                </c:pt>
                <c:pt idx="10">
                  <c:v>2018</c:v>
                </c:pt>
                <c:pt idx="11">
                  <c:v>Ene.2019</c:v>
                </c:pt>
              </c:strCache>
            </c:strRef>
          </c:cat>
          <c:val>
            <c:numRef>
              <c:f>'V.4.12.Accid x edad'!$R$4:$R$15</c:f>
              <c:numCache>
                <c:formatCode>0.00%</c:formatCode>
                <c:ptCount val="12"/>
                <c:pt idx="0">
                  <c:v>1.1604510518549807E-2</c:v>
                </c:pt>
                <c:pt idx="1">
                  <c:v>1.5467795936976423E-2</c:v>
                </c:pt>
                <c:pt idx="2">
                  <c:v>1.6738850212332974E-2</c:v>
                </c:pt>
                <c:pt idx="3">
                  <c:v>1.9368460163483359E-2</c:v>
                </c:pt>
                <c:pt idx="4">
                  <c:v>2.0784305206575864E-2</c:v>
                </c:pt>
                <c:pt idx="5">
                  <c:v>2.0315473459989009E-2</c:v>
                </c:pt>
                <c:pt idx="6">
                  <c:v>1.8615486410441247E-2</c:v>
                </c:pt>
                <c:pt idx="7">
                  <c:v>2.0867351453093201E-2</c:v>
                </c:pt>
                <c:pt idx="8">
                  <c:v>2.1702734660935828E-2</c:v>
                </c:pt>
                <c:pt idx="9">
                  <c:v>2.0892461312175013E-2</c:v>
                </c:pt>
                <c:pt idx="10">
                  <c:v>2.0040670870648085E-2</c:v>
                </c:pt>
                <c:pt idx="11">
                  <c:v>1.9817723035798641E-3</c:v>
                </c:pt>
              </c:numCache>
            </c:numRef>
          </c:val>
          <c:extLst>
            <c:ext xmlns:c16="http://schemas.microsoft.com/office/drawing/2014/chart" uri="{C3380CC4-5D6E-409C-BE32-E72D297353CC}">
              <c16:uniqueId val="{00000002-E0D7-4D57-B8E8-D4E309376335}"/>
            </c:ext>
          </c:extLst>
        </c:ser>
        <c:ser>
          <c:idx val="3"/>
          <c:order val="3"/>
          <c:tx>
            <c:strRef>
              <c:f>'V.4.12.Accid x edad'!$S$3</c:f>
              <c:strCache>
                <c:ptCount val="1"/>
                <c:pt idx="0">
                  <c:v>% Accid./Afil.  de 40 - 49 años</c:v>
                </c:pt>
              </c:strCache>
            </c:strRef>
          </c:tx>
          <c:spPr>
            <a:solidFill>
              <a:schemeClr val="accent4">
                <a:lumMod val="60000"/>
                <a:lumOff val="40000"/>
              </a:schemeClr>
            </a:solidFill>
          </c:spPr>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'V.4.12.Accid x edad'!$A$4:$A$15</c:f>
              <c:strCache>
                <c:ptCount val="12"/>
                <c:pt idx="0">
                  <c:v>2008</c:v>
                </c:pt>
                <c:pt idx="1">
                  <c:v>2009</c:v>
                </c:pt>
                <c:pt idx="2">
                  <c:v>2010</c:v>
                </c:pt>
                <c:pt idx="3">
                  <c:v>2011</c:v>
                </c:pt>
                <c:pt idx="4">
                  <c:v>2012</c:v>
                </c:pt>
                <c:pt idx="5">
                  <c:v>2013</c:v>
                </c:pt>
                <c:pt idx="6">
                  <c:v>2014</c:v>
                </c:pt>
                <c:pt idx="7">
                  <c:v>2015</c:v>
                </c:pt>
                <c:pt idx="8">
                  <c:v>2016</c:v>
                </c:pt>
                <c:pt idx="9">
                  <c:v>2017</c:v>
                </c:pt>
                <c:pt idx="10">
                  <c:v>2018</c:v>
                </c:pt>
                <c:pt idx="11">
                  <c:v>Ene.2019</c:v>
                </c:pt>
              </c:strCache>
            </c:strRef>
          </c:cat>
          <c:val>
            <c:numRef>
              <c:f>'V.4.12.Accid x edad'!$S$4:$S$15</c:f>
              <c:numCache>
                <c:formatCode>0.00%</c:formatCode>
                <c:ptCount val="12"/>
                <c:pt idx="0">
                  <c:v>1.1948734094591585E-2</c:v>
                </c:pt>
                <c:pt idx="1">
                  <c:v>1.4201634353231898E-2</c:v>
                </c:pt>
                <c:pt idx="2">
                  <c:v>1.5027346522277971E-2</c:v>
                </c:pt>
                <c:pt idx="3">
                  <c:v>1.7819632752746315E-2</c:v>
                </c:pt>
                <c:pt idx="4">
                  <c:v>1.8781905774406422E-2</c:v>
                </c:pt>
                <c:pt idx="5">
                  <c:v>1.7674785156308749E-2</c:v>
                </c:pt>
                <c:pt idx="6">
                  <c:v>1.7604457137401257E-2</c:v>
                </c:pt>
                <c:pt idx="7">
                  <c:v>1.7520610914985975E-2</c:v>
                </c:pt>
                <c:pt idx="8">
                  <c:v>1.8805876297547149E-2</c:v>
                </c:pt>
                <c:pt idx="9">
                  <c:v>1.8370344082054825E-2</c:v>
                </c:pt>
                <c:pt idx="10">
                  <c:v>1.7437247627532588E-2</c:v>
                </c:pt>
                <c:pt idx="11">
                  <c:v>1.5529555647941014E-3</c:v>
                </c:pt>
              </c:numCache>
            </c:numRef>
          </c:val>
          <c:extLst>
            <c:ext xmlns:c16="http://schemas.microsoft.com/office/drawing/2014/chart" uri="{C3380CC4-5D6E-409C-BE32-E72D297353CC}">
              <c16:uniqueId val="{00000003-E0D7-4D57-B8E8-D4E309376335}"/>
            </c:ext>
          </c:extLst>
        </c:ser>
        <c:ser>
          <c:idx val="4"/>
          <c:order val="4"/>
          <c:tx>
            <c:strRef>
              <c:f>'V.4.12.Accid x edad'!$T$3</c:f>
              <c:strCache>
                <c:ptCount val="1"/>
                <c:pt idx="0">
                  <c:v>%  Accid./Afil.  de 50 - 59 años</c:v>
                </c:pt>
              </c:strCache>
            </c:strRef>
          </c:tx>
          <c:spPr>
            <a:solidFill>
              <a:schemeClr val="bg2">
                <a:lumMod val="75000"/>
              </a:schemeClr>
            </a:solidFill>
          </c:spPr>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'V.4.12.Accid x edad'!$A$4:$A$15</c:f>
              <c:strCache>
                <c:ptCount val="12"/>
                <c:pt idx="0">
                  <c:v>2008</c:v>
                </c:pt>
                <c:pt idx="1">
                  <c:v>2009</c:v>
                </c:pt>
                <c:pt idx="2">
                  <c:v>2010</c:v>
                </c:pt>
                <c:pt idx="3">
                  <c:v>2011</c:v>
                </c:pt>
                <c:pt idx="4">
                  <c:v>2012</c:v>
                </c:pt>
                <c:pt idx="5">
                  <c:v>2013</c:v>
                </c:pt>
                <c:pt idx="6">
                  <c:v>2014</c:v>
                </c:pt>
                <c:pt idx="7">
                  <c:v>2015</c:v>
                </c:pt>
                <c:pt idx="8">
                  <c:v>2016</c:v>
                </c:pt>
                <c:pt idx="9">
                  <c:v>2017</c:v>
                </c:pt>
                <c:pt idx="10">
                  <c:v>2018</c:v>
                </c:pt>
                <c:pt idx="11">
                  <c:v>Ene.2019</c:v>
                </c:pt>
              </c:strCache>
            </c:strRef>
          </c:cat>
          <c:val>
            <c:numRef>
              <c:f>'V.4.12.Accid x edad'!$T$4:$T$15</c:f>
              <c:numCache>
                <c:formatCode>0.00%</c:formatCode>
                <c:ptCount val="12"/>
                <c:pt idx="0">
                  <c:v>1.2258842443729904E-2</c:v>
                </c:pt>
                <c:pt idx="1">
                  <c:v>1.3721278396146586E-2</c:v>
                </c:pt>
                <c:pt idx="2">
                  <c:v>1.4867385637870758E-2</c:v>
                </c:pt>
                <c:pt idx="3">
                  <c:v>1.7458682468404242E-2</c:v>
                </c:pt>
                <c:pt idx="4">
                  <c:v>1.8911275102433796E-2</c:v>
                </c:pt>
                <c:pt idx="5">
                  <c:v>1.7448276547726752E-2</c:v>
                </c:pt>
                <c:pt idx="6">
                  <c:v>1.751579404029175E-2</c:v>
                </c:pt>
                <c:pt idx="7">
                  <c:v>1.5952421123671335E-2</c:v>
                </c:pt>
                <c:pt idx="8">
                  <c:v>1.6917725180072743E-2</c:v>
                </c:pt>
                <c:pt idx="9">
                  <c:v>1.6765560909561546E-2</c:v>
                </c:pt>
                <c:pt idx="10">
                  <c:v>1.5639352677365322E-2</c:v>
                </c:pt>
                <c:pt idx="11">
                  <c:v>1.3487941377783145E-3</c:v>
                </c:pt>
              </c:numCache>
            </c:numRef>
          </c:val>
          <c:extLst>
            <c:ext xmlns:c16="http://schemas.microsoft.com/office/drawing/2014/chart" uri="{C3380CC4-5D6E-409C-BE32-E72D297353CC}">
              <c16:uniqueId val="{00000004-E0D7-4D57-B8E8-D4E309376335}"/>
            </c:ext>
          </c:extLst>
        </c:ser>
        <c:ser>
          <c:idx val="5"/>
          <c:order val="5"/>
          <c:tx>
            <c:strRef>
              <c:f>'V.4.12.Accid x edad'!$U$3</c:f>
              <c:strCache>
                <c:ptCount val="1"/>
                <c:pt idx="0">
                  <c:v>%  Accid./Afil. mayor de 60 años</c:v>
                </c:pt>
              </c:strCache>
            </c:strRef>
          </c:tx>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'V.4.12.Accid x edad'!$A$4:$A$15</c:f>
              <c:strCache>
                <c:ptCount val="12"/>
                <c:pt idx="0">
                  <c:v>2008</c:v>
                </c:pt>
                <c:pt idx="1">
                  <c:v>2009</c:v>
                </c:pt>
                <c:pt idx="2">
                  <c:v>2010</c:v>
                </c:pt>
                <c:pt idx="3">
                  <c:v>2011</c:v>
                </c:pt>
                <c:pt idx="4">
                  <c:v>2012</c:v>
                </c:pt>
                <c:pt idx="5">
                  <c:v>2013</c:v>
                </c:pt>
                <c:pt idx="6">
                  <c:v>2014</c:v>
                </c:pt>
                <c:pt idx="7">
                  <c:v>2015</c:v>
                </c:pt>
                <c:pt idx="8">
                  <c:v>2016</c:v>
                </c:pt>
                <c:pt idx="9">
                  <c:v>2017</c:v>
                </c:pt>
                <c:pt idx="10">
                  <c:v>2018</c:v>
                </c:pt>
                <c:pt idx="11">
                  <c:v>Ene.2019</c:v>
                </c:pt>
              </c:strCache>
            </c:strRef>
          </c:cat>
          <c:val>
            <c:numRef>
              <c:f>'V.4.12.Accid x edad'!$U$4:$U$15</c:f>
              <c:numCache>
                <c:formatCode>0.00%</c:formatCode>
                <c:ptCount val="12"/>
                <c:pt idx="0">
                  <c:v>1.6478615358132109E-2</c:v>
                </c:pt>
                <c:pt idx="1">
                  <c:v>1.5830038201192949E-2</c:v>
                </c:pt>
                <c:pt idx="2">
                  <c:v>1.6085155236098634E-2</c:v>
                </c:pt>
                <c:pt idx="3">
                  <c:v>1.8198475354581852E-2</c:v>
                </c:pt>
                <c:pt idx="4">
                  <c:v>1.9451066433197613E-2</c:v>
                </c:pt>
                <c:pt idx="5">
                  <c:v>1.7495982580086909E-2</c:v>
                </c:pt>
                <c:pt idx="6">
                  <c:v>1.9803217502145278E-2</c:v>
                </c:pt>
                <c:pt idx="7">
                  <c:v>1.2330502722514668E-2</c:v>
                </c:pt>
                <c:pt idx="8">
                  <c:v>1.158408633463235E-2</c:v>
                </c:pt>
                <c:pt idx="9">
                  <c:v>1.1131603646650345E-2</c:v>
                </c:pt>
                <c:pt idx="10">
                  <c:v>9.978231452609284E-3</c:v>
                </c:pt>
                <c:pt idx="11">
                  <c:v>9.0384481679760828E-4</c:v>
                </c:pt>
              </c:numCache>
            </c:numRef>
          </c:val>
          <c:extLst>
            <c:ext xmlns:c16="http://schemas.microsoft.com/office/drawing/2014/chart" uri="{C3380CC4-5D6E-409C-BE32-E72D297353CC}">
              <c16:uniqueId val="{00000005-E0D7-4D57-B8E8-D4E309376335}"/>
            </c:ext>
          </c:extLst>
        </c:ser>
        <c:dLbls>
          <c:showLegendKey val="0"/>
          <c:showVal val="1"/>
          <c:showCatName val="0"/>
          <c:showSerName val="0"/>
          <c:showPercent val="0"/>
          <c:showBubbleSize val="0"/>
        </c:dLbls>
        <c:gapWidth val="95"/>
        <c:overlap val="100"/>
        <c:axId val="436877752"/>
        <c:axId val="436878144"/>
      </c:barChart>
      <c:catAx>
        <c:axId val="436877752"/>
        <c:scaling>
          <c:orientation val="minMax"/>
        </c:scaling>
        <c:delete val="0"/>
        <c:axPos val="l"/>
        <c:numFmt formatCode="General" sourceLinked="1"/>
        <c:majorTickMark val="none"/>
        <c:minorTickMark val="none"/>
        <c:tickLblPos val="nextTo"/>
        <c:txPr>
          <a:bodyPr/>
          <a:lstStyle/>
          <a:p>
            <a:pPr>
              <a:defRPr sz="1800" b="1"/>
            </a:pPr>
            <a:endParaRPr lang="en-US"/>
          </a:p>
        </c:txPr>
        <c:crossAx val="436878144"/>
        <c:crosses val="autoZero"/>
        <c:auto val="1"/>
        <c:lblAlgn val="ctr"/>
        <c:lblOffset val="100"/>
        <c:noMultiLvlLbl val="0"/>
      </c:catAx>
      <c:valAx>
        <c:axId val="436878144"/>
        <c:scaling>
          <c:orientation val="minMax"/>
        </c:scaling>
        <c:delete val="1"/>
        <c:axPos val="b"/>
        <c:numFmt formatCode="0.00%" sourceLinked="1"/>
        <c:majorTickMark val="out"/>
        <c:minorTickMark val="none"/>
        <c:tickLblPos val="nextTo"/>
        <c:crossAx val="436877752"/>
        <c:crosses val="autoZero"/>
        <c:crossBetween val="between"/>
      </c:valAx>
    </c:plotArea>
    <c:legend>
      <c:legendPos val="t"/>
      <c:layout>
        <c:manualLayout>
          <c:xMode val="edge"/>
          <c:yMode val="edge"/>
          <c:x val="3.5708555110292146E-2"/>
          <c:y val="5.6972247170698646E-2"/>
          <c:w val="0.92479636103978724"/>
          <c:h val="4.0716569482490805E-2"/>
        </c:manualLayout>
      </c:layout>
      <c:overlay val="0"/>
      <c:txPr>
        <a:bodyPr/>
        <a:lstStyle/>
        <a:p>
          <a:pPr>
            <a:defRPr sz="20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sz="1800" b="1">
                <a:effectLst/>
              </a:rPr>
              <a:t>Seguro de Riesgos Laborales</a:t>
            </a:r>
            <a:endParaRPr lang="es-ES">
              <a:effectLst/>
            </a:endParaRPr>
          </a:p>
          <a:p>
            <a:pPr>
              <a:defRPr/>
            </a:pPr>
            <a:r>
              <a:rPr lang="es-DO" sz="1800" b="1">
                <a:effectLst/>
              </a:rPr>
              <a:t>Cantidad de Expedientes Calificados  por la ARL Vs. Casos Reportados</a:t>
            </a:r>
            <a:endParaRPr lang="es-ES">
              <a:effectLst/>
            </a:endParaRPr>
          </a:p>
        </c:rich>
      </c:tx>
      <c:layout>
        <c:manualLayout>
          <c:xMode val="edge"/>
          <c:yMode val="edge"/>
          <c:x val="0.24626594216583589"/>
          <c:y val="2.2864101546813297E-2"/>
        </c:manualLayout>
      </c:layout>
      <c:overlay val="0"/>
    </c:title>
    <c:autoTitleDeleted val="0"/>
    <c:view3D>
      <c:rotX val="10"/>
      <c:rotY val="0"/>
      <c:rAngAx val="0"/>
      <c:perspective val="0"/>
    </c:view3D>
    <c:floor>
      <c:thickness val="0"/>
    </c:floor>
    <c:sideWall>
      <c:thickness val="0"/>
    </c:sideWall>
    <c:backWall>
      <c:thickness val="0"/>
    </c:backWall>
    <c:plotArea>
      <c:layout>
        <c:manualLayout>
          <c:layoutTarget val="inner"/>
          <c:xMode val="edge"/>
          <c:yMode val="edge"/>
          <c:x val="1.3034806855246299E-2"/>
          <c:y val="0.20480675481173258"/>
          <c:w val="0.96776650426144206"/>
          <c:h val="0.69241898781812816"/>
        </c:manualLayout>
      </c:layout>
      <c:bar3DChart>
        <c:barDir val="col"/>
        <c:grouping val="clustered"/>
        <c:varyColors val="0"/>
        <c:ser>
          <c:idx val="0"/>
          <c:order val="0"/>
          <c:tx>
            <c:strRef>
              <c:f>'V.4.13.EC. Accid. Lab'!$B$2</c:f>
              <c:strCache>
                <c:ptCount val="1"/>
                <c:pt idx="0">
                  <c:v>Total Casos Calificados</c:v>
                </c:pt>
              </c:strCache>
            </c:strRef>
          </c:tx>
          <c:invertIfNegative val="0"/>
          <c:dLbls>
            <c:dLbl>
              <c:idx val="0"/>
              <c:layout>
                <c:manualLayout>
                  <c:x val="-2.1516346310776827E-3"/>
                  <c:y val="3.162124608405007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DD7-4F17-8C27-D99E55988DE8}"/>
                </c:ext>
              </c:extLst>
            </c:dLbl>
            <c:dLbl>
              <c:idx val="1"/>
              <c:layout>
                <c:manualLayout>
                  <c:x val="4.0061552693150879E-4"/>
                  <c:y val="-2.104198780052646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DD7-4F17-8C27-D99E55988DE8}"/>
                </c:ext>
              </c:extLst>
            </c:dLbl>
            <c:dLbl>
              <c:idx val="2"/>
              <c:layout>
                <c:manualLayout>
                  <c:x val="2.3255918629823545E-3"/>
                  <c:y val="-1.392126238434547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DD7-4F17-8C27-D99E55988DE8}"/>
                </c:ext>
              </c:extLst>
            </c:dLbl>
            <c:dLbl>
              <c:idx val="3"/>
              <c:layout>
                <c:manualLayout>
                  <c:x val="-2.3142123832575162E-4"/>
                  <c:y val="-2.662449257548616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DD7-4F17-8C27-D99E55988DE8}"/>
                </c:ext>
              </c:extLst>
            </c:dLbl>
            <c:dLbl>
              <c:idx val="4"/>
              <c:layout>
                <c:manualLayout>
                  <c:x val="1.2122439951781203E-4"/>
                  <c:y val="-3.946440892958384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DD7-4F17-8C27-D99E55988DE8}"/>
                </c:ext>
              </c:extLst>
            </c:dLbl>
            <c:dLbl>
              <c:idx val="6"/>
              <c:layout>
                <c:manualLayout>
                  <c:x val="3.1222962784188115E-3"/>
                  <c:y val="-4.9159602304411458E-3"/>
                </c:manualLayout>
              </c:layout>
              <c:spPr>
                <a:noFill/>
                <a:ln>
                  <a:noFill/>
                </a:ln>
                <a:effectLst/>
              </c:spPr>
              <c:txPr>
                <a:bodyPr rot="-5400000" vert="horz"/>
                <a:lstStyle/>
                <a:p>
                  <a:pPr>
                    <a:defRPr sz="16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DD7-4F17-8C27-D99E55988DE8}"/>
                </c:ext>
              </c:extLst>
            </c:dLbl>
            <c:spPr>
              <a:noFill/>
              <a:ln>
                <a:noFill/>
              </a:ln>
              <a:effectLst/>
            </c:spPr>
            <c:txPr>
              <a:bodyPr rot="-5400000" vert="horz"/>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'V.4.13.EC. Accid. Lab'!$A$3:$A$13</c:f>
              <c:strCache>
                <c:ptCount val="11"/>
                <c:pt idx="0">
                  <c:v>2009</c:v>
                </c:pt>
                <c:pt idx="1">
                  <c:v>2010</c:v>
                </c:pt>
                <c:pt idx="2">
                  <c:v>2011</c:v>
                </c:pt>
                <c:pt idx="3">
                  <c:v>2012</c:v>
                </c:pt>
                <c:pt idx="4">
                  <c:v>2013</c:v>
                </c:pt>
                <c:pt idx="5">
                  <c:v>2014</c:v>
                </c:pt>
                <c:pt idx="6">
                  <c:v>2015</c:v>
                </c:pt>
                <c:pt idx="7">
                  <c:v>2016</c:v>
                </c:pt>
                <c:pt idx="8">
                  <c:v>2017</c:v>
                </c:pt>
                <c:pt idx="9">
                  <c:v>2018</c:v>
                </c:pt>
                <c:pt idx="10">
                  <c:v>Ene.2019</c:v>
                </c:pt>
              </c:strCache>
            </c:strRef>
          </c:cat>
          <c:val>
            <c:numRef>
              <c:f>'V.4.13.EC. Accid. Lab'!$B$3:$B$13</c:f>
              <c:numCache>
                <c:formatCode>_(* #,##0_);_(* \(#,##0\);_(* "-"??_);_(@_)</c:formatCode>
                <c:ptCount val="11"/>
                <c:pt idx="0">
                  <c:v>14329</c:v>
                </c:pt>
                <c:pt idx="1">
                  <c:v>16871</c:v>
                </c:pt>
                <c:pt idx="2">
                  <c:v>21189</c:v>
                </c:pt>
                <c:pt idx="3">
                  <c:v>26301</c:v>
                </c:pt>
                <c:pt idx="4">
                  <c:v>28752</c:v>
                </c:pt>
                <c:pt idx="5">
                  <c:v>30331</c:v>
                </c:pt>
                <c:pt idx="6">
                  <c:v>33850</c:v>
                </c:pt>
                <c:pt idx="7">
                  <c:v>37988</c:v>
                </c:pt>
                <c:pt idx="8">
                  <c:v>41400</c:v>
                </c:pt>
                <c:pt idx="9">
                  <c:v>45888</c:v>
                </c:pt>
                <c:pt idx="10">
                  <c:v>3777</c:v>
                </c:pt>
              </c:numCache>
            </c:numRef>
          </c:val>
          <c:extLst>
            <c:ext xmlns:c16="http://schemas.microsoft.com/office/drawing/2014/chart" uri="{C3380CC4-5D6E-409C-BE32-E72D297353CC}">
              <c16:uniqueId val="{00000006-9DD7-4F17-8C27-D99E55988DE8}"/>
            </c:ext>
          </c:extLst>
        </c:ser>
        <c:ser>
          <c:idx val="1"/>
          <c:order val="1"/>
          <c:tx>
            <c:strRef>
              <c:f>'V.4.13.EC. Accid. Lab'!$C$2</c:f>
              <c:strCache>
                <c:ptCount val="1"/>
                <c:pt idx="0">
                  <c:v>Total Casos Reportados</c:v>
                </c:pt>
              </c:strCache>
            </c:strRef>
          </c:tx>
          <c:spPr>
            <a:solidFill>
              <a:schemeClr val="accent3">
                <a:lumMod val="75000"/>
              </a:schemeClr>
            </a:solidFill>
          </c:spPr>
          <c:invertIfNegative val="0"/>
          <c:dLbls>
            <c:dLbl>
              <c:idx val="0"/>
              <c:layout>
                <c:manualLayout>
                  <c:x val="-5.8249151035363758E-4"/>
                  <c:y val="-9.667226470861049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9DD7-4F17-8C27-D99E55988DE8}"/>
                </c:ext>
              </c:extLst>
            </c:dLbl>
            <c:dLbl>
              <c:idx val="1"/>
              <c:layout>
                <c:manualLayout>
                  <c:x val="1.0105971707690244E-3"/>
                  <c:y val="-3.646728905457798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9DD7-4F17-8C27-D99E55988DE8}"/>
                </c:ext>
              </c:extLst>
            </c:dLbl>
            <c:dLbl>
              <c:idx val="2"/>
              <c:layout>
                <c:manualLayout>
                  <c:x val="2.9152144419451975E-4"/>
                  <c:y val="-1.038007177861281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9DD7-4F17-8C27-D99E55988DE8}"/>
                </c:ext>
              </c:extLst>
            </c:dLbl>
            <c:dLbl>
              <c:idx val="3"/>
              <c:layout>
                <c:manualLayout>
                  <c:x val="2.9204131491373611E-3"/>
                  <c:y val="-7.239233091559520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9DD7-4F17-8C27-D99E55988DE8}"/>
                </c:ext>
              </c:extLst>
            </c:dLbl>
            <c:dLbl>
              <c:idx val="4"/>
              <c:layout>
                <c:manualLayout>
                  <c:x val="-1.5603998404469503E-4"/>
                  <c:y val="-1.060769130255699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9DD7-4F17-8C27-D99E55988DE8}"/>
                </c:ext>
              </c:extLst>
            </c:dLbl>
            <c:dLbl>
              <c:idx val="5"/>
              <c:layout>
                <c:manualLayout>
                  <c:x val="1.7655912379413623E-3"/>
                  <c:y val="-1.122342930487172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9DD7-4F17-8C27-D99E55988DE8}"/>
                </c:ext>
              </c:extLst>
            </c:dLbl>
            <c:dLbl>
              <c:idx val="6"/>
              <c:layout>
                <c:manualLayout>
                  <c:x val="-5.699673521188355E-4"/>
                  <c:y val="-7.2769884119133783E-3"/>
                </c:manualLayout>
              </c:layout>
              <c:spPr>
                <a:noFill/>
                <a:ln>
                  <a:noFill/>
                </a:ln>
                <a:effectLst/>
              </c:spPr>
              <c:txPr>
                <a:bodyPr rot="-5400000" vert="horz"/>
                <a:lstStyle/>
                <a:p>
                  <a:pPr>
                    <a:defRPr sz="16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9DD7-4F17-8C27-D99E55988DE8}"/>
                </c:ext>
              </c:extLst>
            </c:dLbl>
            <c:dLbl>
              <c:idx val="7"/>
              <c:layout>
                <c:manualLayout>
                  <c:x val="-2.940499063287486E-3"/>
                  <c:y val="-3.350435095108448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9DD7-4F17-8C27-D99E55988DE8}"/>
                </c:ext>
              </c:extLst>
            </c:dLbl>
            <c:spPr>
              <a:noFill/>
              <a:ln>
                <a:noFill/>
              </a:ln>
              <a:effectLst/>
            </c:spPr>
            <c:txPr>
              <a:bodyPr rot="-5400000" vert="horz"/>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'V.4.13.EC. Accid. Lab'!$A$3:$A$13</c:f>
              <c:strCache>
                <c:ptCount val="11"/>
                <c:pt idx="0">
                  <c:v>2009</c:v>
                </c:pt>
                <c:pt idx="1">
                  <c:v>2010</c:v>
                </c:pt>
                <c:pt idx="2">
                  <c:v>2011</c:v>
                </c:pt>
                <c:pt idx="3">
                  <c:v>2012</c:v>
                </c:pt>
                <c:pt idx="4">
                  <c:v>2013</c:v>
                </c:pt>
                <c:pt idx="5">
                  <c:v>2014</c:v>
                </c:pt>
                <c:pt idx="6">
                  <c:v>2015</c:v>
                </c:pt>
                <c:pt idx="7">
                  <c:v>2016</c:v>
                </c:pt>
                <c:pt idx="8">
                  <c:v>2017</c:v>
                </c:pt>
                <c:pt idx="9">
                  <c:v>2018</c:v>
                </c:pt>
                <c:pt idx="10">
                  <c:v>Ene.2019</c:v>
                </c:pt>
              </c:strCache>
            </c:strRef>
          </c:cat>
          <c:val>
            <c:numRef>
              <c:f>'V.4.13.EC. Accid. Lab'!$C$3:$C$13</c:f>
              <c:numCache>
                <c:formatCode>_(* #,##0_);_(* \(#,##0\);_(* "-"??_);_(@_)</c:formatCode>
                <c:ptCount val="11"/>
                <c:pt idx="0">
                  <c:v>14683</c:v>
                </c:pt>
                <c:pt idx="1">
                  <c:v>17456</c:v>
                </c:pt>
                <c:pt idx="2">
                  <c:v>22597</c:v>
                </c:pt>
                <c:pt idx="3">
                  <c:v>26688</c:v>
                </c:pt>
                <c:pt idx="4">
                  <c:v>28635</c:v>
                </c:pt>
                <c:pt idx="5">
                  <c:v>31032</c:v>
                </c:pt>
                <c:pt idx="6">
                  <c:v>34549</c:v>
                </c:pt>
                <c:pt idx="7">
                  <c:v>38856</c:v>
                </c:pt>
                <c:pt idx="8">
                  <c:v>41489</c:v>
                </c:pt>
                <c:pt idx="9">
                  <c:v>45470</c:v>
                </c:pt>
                <c:pt idx="10">
                  <c:v>4004</c:v>
                </c:pt>
              </c:numCache>
            </c:numRef>
          </c:val>
          <c:extLst>
            <c:ext xmlns:c16="http://schemas.microsoft.com/office/drawing/2014/chart" uri="{C3380CC4-5D6E-409C-BE32-E72D297353CC}">
              <c16:uniqueId val="{0000000F-9DD7-4F17-8C27-D99E55988DE8}"/>
            </c:ext>
          </c:extLst>
        </c:ser>
        <c:dLbls>
          <c:showLegendKey val="0"/>
          <c:showVal val="0"/>
          <c:showCatName val="0"/>
          <c:showSerName val="0"/>
          <c:showPercent val="0"/>
          <c:showBubbleSize val="0"/>
        </c:dLbls>
        <c:gapWidth val="65"/>
        <c:gapDepth val="39"/>
        <c:shape val="cylinder"/>
        <c:axId val="436878928"/>
        <c:axId val="436879320"/>
        <c:axId val="0"/>
      </c:bar3DChart>
      <c:catAx>
        <c:axId val="436878928"/>
        <c:scaling>
          <c:orientation val="minMax"/>
        </c:scaling>
        <c:delete val="0"/>
        <c:axPos val="b"/>
        <c:numFmt formatCode="General" sourceLinked="1"/>
        <c:majorTickMark val="none"/>
        <c:minorTickMark val="none"/>
        <c:tickLblPos val="nextTo"/>
        <c:txPr>
          <a:bodyPr/>
          <a:lstStyle/>
          <a:p>
            <a:pPr>
              <a:defRPr sz="1400"/>
            </a:pPr>
            <a:endParaRPr lang="en-US"/>
          </a:p>
        </c:txPr>
        <c:crossAx val="436879320"/>
        <c:crosses val="autoZero"/>
        <c:auto val="1"/>
        <c:lblAlgn val="ctr"/>
        <c:lblOffset val="100"/>
        <c:noMultiLvlLbl val="0"/>
      </c:catAx>
      <c:valAx>
        <c:axId val="436879320"/>
        <c:scaling>
          <c:orientation val="minMax"/>
        </c:scaling>
        <c:delete val="1"/>
        <c:axPos val="l"/>
        <c:numFmt formatCode="_(* #,##0_);_(* \(#,##0\);_(* &quot;-&quot;??_);_(@_)" sourceLinked="1"/>
        <c:majorTickMark val="out"/>
        <c:minorTickMark val="none"/>
        <c:tickLblPos val="nextTo"/>
        <c:crossAx val="436878928"/>
        <c:crosses val="autoZero"/>
        <c:crossBetween val="between"/>
      </c:valAx>
    </c:plotArea>
    <c:legend>
      <c:legendPos val="t"/>
      <c:layout>
        <c:manualLayout>
          <c:xMode val="edge"/>
          <c:yMode val="edge"/>
          <c:x val="0.19979796471982378"/>
          <c:y val="0.11138485467094393"/>
          <c:w val="0.5357628982271988"/>
          <c:h val="3.2153496598189682E-2"/>
        </c:manualLayout>
      </c:layout>
      <c:overlay val="0"/>
      <c:txPr>
        <a:bodyPr/>
        <a:lstStyle/>
        <a:p>
          <a:pPr>
            <a:defRPr sz="1400"/>
          </a:pPr>
          <a:endParaRPr lang="en-US"/>
        </a:p>
      </c:txPr>
    </c:legend>
    <c:plotVisOnly val="1"/>
    <c:dispBlanksAs val="gap"/>
    <c:showDLblsOverMax val="0"/>
  </c:chart>
  <c:spPr>
    <a:ln>
      <a:solidFill>
        <a:schemeClr val="bg1"/>
      </a:solidFill>
    </a:ln>
  </c:spPr>
  <c:printSettings>
    <c:headerFooter/>
    <c:pageMargins b="0.75" l="0.7" r="0.7" t="0.75" header="0.3" footer="0.3"/>
    <c:pageSetup/>
  </c:printSettings>
  <c:userShapes r:id="rId1"/>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sz="1800" b="1">
                <a:effectLst/>
              </a:rPr>
              <a:t>Cantidad de Expedientes de Accidentes Laborales Calificados por la ARL</a:t>
            </a:r>
            <a:endParaRPr lang="es-ES">
              <a:effectLst/>
            </a:endParaRPr>
          </a:p>
        </c:rich>
      </c:tx>
      <c:layout>
        <c:manualLayout>
          <c:xMode val="edge"/>
          <c:yMode val="edge"/>
          <c:x val="0.21100647740129858"/>
          <c:y val="5.4359447996557342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1.0104210634951477E-2"/>
          <c:y val="0.25869549709873085"/>
          <c:w val="0.97658213413864259"/>
          <c:h val="0.58588171791646237"/>
        </c:manualLayout>
      </c:layout>
      <c:bar3DChart>
        <c:barDir val="col"/>
        <c:grouping val="clustered"/>
        <c:varyColors val="0"/>
        <c:ser>
          <c:idx val="0"/>
          <c:order val="0"/>
          <c:tx>
            <c:strRef>
              <c:f>'V.4.14.EC. Accid. Lab.'!$E$3</c:f>
              <c:strCache>
                <c:ptCount val="1"/>
                <c:pt idx="0">
                  <c:v>% Aprobado</c:v>
                </c:pt>
              </c:strCache>
            </c:strRef>
          </c:tx>
          <c:invertIfNegative val="0"/>
          <c:dLbls>
            <c:dLbl>
              <c:idx val="0"/>
              <c:layout>
                <c:manualLayout>
                  <c:x val="6.5426097451349741E-3"/>
                  <c:y val="-1.5153537828235579E-2"/>
                </c:manualLayout>
              </c:layout>
              <c:tx>
                <c:rich>
                  <a:bodyPr/>
                  <a:lstStyle/>
                  <a:p>
                    <a:r>
                      <a:rPr lang="en-US" sz="1600"/>
                      <a:t>93.0%</a:t>
                    </a:r>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224-4C87-8058-43CDA2743C05}"/>
                </c:ext>
              </c:extLst>
            </c:dLbl>
            <c:dLbl>
              <c:idx val="1"/>
              <c:layout>
                <c:manualLayout>
                  <c:x val="1.1951908281082495E-2"/>
                  <c:y val="-1.29367213535193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224-4C87-8058-43CDA2743C05}"/>
                </c:ext>
              </c:extLst>
            </c:dLbl>
            <c:dLbl>
              <c:idx val="2"/>
              <c:layout>
                <c:manualLayout>
                  <c:x val="8.4327174221033446E-3"/>
                  <c:y val="-1.62578236324880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224-4C87-8058-43CDA2743C05}"/>
                </c:ext>
              </c:extLst>
            </c:dLbl>
            <c:dLbl>
              <c:idx val="3"/>
              <c:layout>
                <c:manualLayout>
                  <c:x val="1.2214219063590014E-2"/>
                  <c:y val="-1.240782195720142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224-4C87-8058-43CDA2743C05}"/>
                </c:ext>
              </c:extLst>
            </c:dLbl>
            <c:dLbl>
              <c:idx val="4"/>
              <c:layout>
                <c:manualLayout>
                  <c:x val="4.7770962683637268E-3"/>
                  <c:y val="-1.734649208173612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224-4C87-8058-43CDA2743C05}"/>
                </c:ext>
              </c:extLst>
            </c:dLbl>
            <c:dLbl>
              <c:idx val="5"/>
              <c:layout>
                <c:manualLayout>
                  <c:x val="3.5005396895048859E-3"/>
                  <c:y val="-1.11393405194652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224-4C87-8058-43CDA2743C05}"/>
                </c:ext>
              </c:extLst>
            </c:dLbl>
            <c:dLbl>
              <c:idx val="6"/>
              <c:layout>
                <c:manualLayout>
                  <c:x val="5.8342328158414768E-3"/>
                  <c:y val="-1.559507672725123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224-4C87-8058-43CDA2743C05}"/>
                </c:ext>
              </c:extLst>
            </c:dLbl>
            <c:spPr>
              <a:noFill/>
              <a:ln>
                <a:noFill/>
              </a:ln>
              <a:effectLst/>
            </c:spPr>
            <c:txPr>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'V.4.14.EC. Accid. Lab.'!$A$4:$A$14</c:f>
              <c:strCache>
                <c:ptCount val="11"/>
                <c:pt idx="0">
                  <c:v>2009</c:v>
                </c:pt>
                <c:pt idx="1">
                  <c:v>2010</c:v>
                </c:pt>
                <c:pt idx="2">
                  <c:v>2011</c:v>
                </c:pt>
                <c:pt idx="3">
                  <c:v>2012</c:v>
                </c:pt>
                <c:pt idx="4">
                  <c:v>2013</c:v>
                </c:pt>
                <c:pt idx="5">
                  <c:v>2014</c:v>
                </c:pt>
                <c:pt idx="6">
                  <c:v>2015</c:v>
                </c:pt>
                <c:pt idx="7">
                  <c:v>2016</c:v>
                </c:pt>
                <c:pt idx="8">
                  <c:v>2017</c:v>
                </c:pt>
                <c:pt idx="9">
                  <c:v>2018</c:v>
                </c:pt>
                <c:pt idx="10">
                  <c:v>Ene.2019</c:v>
                </c:pt>
              </c:strCache>
            </c:strRef>
          </c:cat>
          <c:val>
            <c:numRef>
              <c:f>'V.4.14.EC. Accid. Lab.'!$E$4:$E$14</c:f>
              <c:numCache>
                <c:formatCode>0.00%</c:formatCode>
                <c:ptCount val="11"/>
                <c:pt idx="0">
                  <c:v>0.93000209365622166</c:v>
                </c:pt>
                <c:pt idx="1">
                  <c:v>0.92744946950388241</c:v>
                </c:pt>
                <c:pt idx="2">
                  <c:v>0.96894615130492234</c:v>
                </c:pt>
                <c:pt idx="3">
                  <c:v>0.95943120033458806</c:v>
                </c:pt>
                <c:pt idx="4">
                  <c:v>0.94156928213689484</c:v>
                </c:pt>
                <c:pt idx="5">
                  <c:v>0.94695196333783915</c:v>
                </c:pt>
                <c:pt idx="6">
                  <c:v>0.94336779911373703</c:v>
                </c:pt>
                <c:pt idx="7">
                  <c:v>0.9367168579551437</c:v>
                </c:pt>
                <c:pt idx="8">
                  <c:v>0.9261594202898551</c:v>
                </c:pt>
                <c:pt idx="9">
                  <c:v>0.89535390516039048</c:v>
                </c:pt>
                <c:pt idx="10">
                  <c:v>0.88244638602065129</c:v>
                </c:pt>
              </c:numCache>
            </c:numRef>
          </c:val>
          <c:extLst>
            <c:ext xmlns:c16="http://schemas.microsoft.com/office/drawing/2014/chart" uri="{C3380CC4-5D6E-409C-BE32-E72D297353CC}">
              <c16:uniqueId val="{00000007-3224-4C87-8058-43CDA2743C05}"/>
            </c:ext>
          </c:extLst>
        </c:ser>
        <c:ser>
          <c:idx val="1"/>
          <c:order val="1"/>
          <c:tx>
            <c:strRef>
              <c:f>'V.4.14.EC. Accid. Lab.'!$F$3</c:f>
              <c:strCache>
                <c:ptCount val="1"/>
                <c:pt idx="0">
                  <c:v>% Declinado</c:v>
                </c:pt>
              </c:strCache>
            </c:strRef>
          </c:tx>
          <c:spPr>
            <a:solidFill>
              <a:schemeClr val="accent3">
                <a:lumMod val="75000"/>
              </a:schemeClr>
            </a:solidFill>
          </c:spPr>
          <c:invertIfNegative val="0"/>
          <c:dLbls>
            <c:dLbl>
              <c:idx val="0"/>
              <c:layout>
                <c:manualLayout>
                  <c:x val="8.4297882044277479E-3"/>
                  <c:y val="-2.0444616543499664E-2"/>
                </c:manualLayout>
              </c:layout>
              <c:tx>
                <c:rich>
                  <a:bodyPr/>
                  <a:lstStyle/>
                  <a:p>
                    <a:r>
                      <a:rPr lang="en-US" sz="1800"/>
                      <a:t>7.0%</a:t>
                    </a:r>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3224-4C87-8058-43CDA2743C05}"/>
                </c:ext>
              </c:extLst>
            </c:dLbl>
            <c:dLbl>
              <c:idx val="1"/>
              <c:layout>
                <c:manualLayout>
                  <c:x val="1.7208360858842919E-2"/>
                  <c:y val="-1.407046363622084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3224-4C87-8058-43CDA2743C05}"/>
                </c:ext>
              </c:extLst>
            </c:dLbl>
            <c:dLbl>
              <c:idx val="2"/>
              <c:layout>
                <c:manualLayout>
                  <c:x val="1.5352158039133633E-2"/>
                  <c:y val="-1.598352902771546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3224-4C87-8058-43CDA2743C05}"/>
                </c:ext>
              </c:extLst>
            </c:dLbl>
            <c:dLbl>
              <c:idx val="3"/>
              <c:layout>
                <c:manualLayout>
                  <c:x val="1.7243060632918323E-2"/>
                  <c:y val="-2.177838422206787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3224-4C87-8058-43CDA2743C05}"/>
                </c:ext>
              </c:extLst>
            </c:dLbl>
            <c:dLbl>
              <c:idx val="4"/>
              <c:layout>
                <c:manualLayout>
                  <c:x val="1.1942740670909318E-2"/>
                  <c:y val="-1.734649208173612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3224-4C87-8058-43CDA2743C05}"/>
                </c:ext>
              </c:extLst>
            </c:dLbl>
            <c:dLbl>
              <c:idx val="6"/>
              <c:layout>
                <c:manualLayout>
                  <c:x val="1.6114016910836016E-2"/>
                  <c:y val="-6.568144499178981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3224-4C87-8058-43CDA2743C05}"/>
                </c:ext>
              </c:extLst>
            </c:dLbl>
            <c:dLbl>
              <c:idx val="7"/>
              <c:layout>
                <c:manualLayout>
                  <c:x val="2.4530663651488909E-2"/>
                  <c:y val="-6.550428932746006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3224-4C87-8058-43CDA2743C05}"/>
                </c:ext>
              </c:extLst>
            </c:dLbl>
            <c:dLbl>
              <c:idx val="8"/>
              <c:layout>
                <c:manualLayout>
                  <c:x val="2.2930238100732032E-2"/>
                  <c:y val="-2.019615048118985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A28-4C7E-B294-3DD396F6B175}"/>
                </c:ext>
              </c:extLst>
            </c:dLbl>
            <c:dLbl>
              <c:idx val="9"/>
              <c:layout>
                <c:manualLayout>
                  <c:x val="1.339260480750222E-2"/>
                  <c:y val="-8.3671924757599743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C7B-4F7E-944C-A2846F030A55}"/>
                </c:ext>
              </c:extLst>
            </c:dLbl>
            <c:spPr>
              <a:noFill/>
              <a:ln>
                <a:noFill/>
              </a:ln>
              <a:effectLst/>
            </c:spPr>
            <c:txPr>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'V.4.14.EC. Accid. Lab.'!$A$4:$A$14</c:f>
              <c:strCache>
                <c:ptCount val="11"/>
                <c:pt idx="0">
                  <c:v>2009</c:v>
                </c:pt>
                <c:pt idx="1">
                  <c:v>2010</c:v>
                </c:pt>
                <c:pt idx="2">
                  <c:v>2011</c:v>
                </c:pt>
                <c:pt idx="3">
                  <c:v>2012</c:v>
                </c:pt>
                <c:pt idx="4">
                  <c:v>2013</c:v>
                </c:pt>
                <c:pt idx="5">
                  <c:v>2014</c:v>
                </c:pt>
                <c:pt idx="6">
                  <c:v>2015</c:v>
                </c:pt>
                <c:pt idx="7">
                  <c:v>2016</c:v>
                </c:pt>
                <c:pt idx="8">
                  <c:v>2017</c:v>
                </c:pt>
                <c:pt idx="9">
                  <c:v>2018</c:v>
                </c:pt>
                <c:pt idx="10">
                  <c:v>Ene.2019</c:v>
                </c:pt>
              </c:strCache>
            </c:strRef>
          </c:cat>
          <c:val>
            <c:numRef>
              <c:f>'V.4.14.EC. Accid. Lab.'!$F$4:$F$14</c:f>
              <c:numCache>
                <c:formatCode>0.00%</c:formatCode>
                <c:ptCount val="11"/>
                <c:pt idx="0">
                  <c:v>6.9997906343778352E-2</c:v>
                </c:pt>
                <c:pt idx="1">
                  <c:v>7.2550530496117593E-2</c:v>
                </c:pt>
                <c:pt idx="2">
                  <c:v>3.1053848695077636E-2</c:v>
                </c:pt>
                <c:pt idx="3">
                  <c:v>4.0568799665411964E-2</c:v>
                </c:pt>
                <c:pt idx="4">
                  <c:v>5.8430717863105178E-2</c:v>
                </c:pt>
                <c:pt idx="5">
                  <c:v>5.3048036662160826E-2</c:v>
                </c:pt>
                <c:pt idx="6">
                  <c:v>5.6632200886262925E-2</c:v>
                </c:pt>
                <c:pt idx="7">
                  <c:v>6.3283142044856272E-2</c:v>
                </c:pt>
                <c:pt idx="8">
                  <c:v>7.3840579710144932E-2</c:v>
                </c:pt>
                <c:pt idx="9">
                  <c:v>0.10464609483960949</c:v>
                </c:pt>
                <c:pt idx="10">
                  <c:v>0.11755361397934869</c:v>
                </c:pt>
              </c:numCache>
            </c:numRef>
          </c:val>
          <c:extLst>
            <c:ext xmlns:c16="http://schemas.microsoft.com/office/drawing/2014/chart" uri="{C3380CC4-5D6E-409C-BE32-E72D297353CC}">
              <c16:uniqueId val="{0000000F-3224-4C87-8058-43CDA2743C05}"/>
            </c:ext>
          </c:extLst>
        </c:ser>
        <c:dLbls>
          <c:showLegendKey val="0"/>
          <c:showVal val="0"/>
          <c:showCatName val="0"/>
          <c:showSerName val="0"/>
          <c:showPercent val="0"/>
          <c:showBubbleSize val="0"/>
        </c:dLbls>
        <c:gapWidth val="75"/>
        <c:shape val="cylinder"/>
        <c:axId val="436880104"/>
        <c:axId val="436880496"/>
        <c:axId val="0"/>
      </c:bar3DChart>
      <c:catAx>
        <c:axId val="436880104"/>
        <c:scaling>
          <c:orientation val="minMax"/>
        </c:scaling>
        <c:delete val="0"/>
        <c:axPos val="b"/>
        <c:numFmt formatCode="General" sourceLinked="1"/>
        <c:majorTickMark val="none"/>
        <c:minorTickMark val="none"/>
        <c:tickLblPos val="nextTo"/>
        <c:txPr>
          <a:bodyPr/>
          <a:lstStyle/>
          <a:p>
            <a:pPr>
              <a:defRPr sz="1200"/>
            </a:pPr>
            <a:endParaRPr lang="en-US"/>
          </a:p>
        </c:txPr>
        <c:crossAx val="436880496"/>
        <c:crosses val="autoZero"/>
        <c:auto val="1"/>
        <c:lblAlgn val="ctr"/>
        <c:lblOffset val="100"/>
        <c:noMultiLvlLbl val="0"/>
      </c:catAx>
      <c:valAx>
        <c:axId val="436880496"/>
        <c:scaling>
          <c:orientation val="minMax"/>
        </c:scaling>
        <c:delete val="1"/>
        <c:axPos val="l"/>
        <c:numFmt formatCode="0.00%" sourceLinked="1"/>
        <c:majorTickMark val="out"/>
        <c:minorTickMark val="none"/>
        <c:tickLblPos val="nextTo"/>
        <c:crossAx val="436880104"/>
        <c:crosses val="autoZero"/>
        <c:crossBetween val="between"/>
      </c:valAx>
    </c:plotArea>
    <c:legend>
      <c:legendPos val="t"/>
      <c:layout>
        <c:manualLayout>
          <c:xMode val="edge"/>
          <c:yMode val="edge"/>
          <c:x val="0.28542084804720924"/>
          <c:y val="0.10709865341405433"/>
          <c:w val="0.44740132280776618"/>
          <c:h val="4.7188078366333305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n-US" sz="1600"/>
              <a:t>Cantidad de Expedientes Calificados por la ARL por Tipo de Accidente</a:t>
            </a:r>
          </a:p>
        </c:rich>
      </c:tx>
      <c:layout>
        <c:manualLayout>
          <c:xMode val="edge"/>
          <c:yMode val="edge"/>
          <c:x val="0.28013282636810632"/>
          <c:y val="4.1554149993545883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5.6268260237943915E-2"/>
          <c:y val="0.22344796936763753"/>
          <c:w val="0.91431628361467765"/>
          <c:h val="0.60932699769169385"/>
        </c:manualLayout>
      </c:layout>
      <c:bar3DChart>
        <c:barDir val="col"/>
        <c:grouping val="clustered"/>
        <c:varyColors val="0"/>
        <c:ser>
          <c:idx val="0"/>
          <c:order val="0"/>
          <c:tx>
            <c:strRef>
              <c:f>'V.4.15.EC. Accid. Lab x tipo'!$G$3</c:f>
              <c:strCache>
                <c:ptCount val="1"/>
                <c:pt idx="0">
                  <c:v>%   Trabajo</c:v>
                </c:pt>
              </c:strCache>
            </c:strRef>
          </c:tx>
          <c:spPr>
            <a:solidFill>
              <a:srgbClr val="0070C0"/>
            </a:solidFill>
          </c:spPr>
          <c:invertIfNegative val="0"/>
          <c:dLbls>
            <c:dLbl>
              <c:idx val="0"/>
              <c:layout>
                <c:manualLayout>
                  <c:x val="8.5452357238351082E-3"/>
                  <c:y val="-9.884823055448755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4F5-483C-9BE8-769F02189C48}"/>
                </c:ext>
              </c:extLst>
            </c:dLbl>
            <c:dLbl>
              <c:idx val="1"/>
              <c:layout>
                <c:manualLayout>
                  <c:x val="8.0380017627992937E-3"/>
                  <c:y val="-1.400912722956821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4F5-483C-9BE8-769F02189C48}"/>
                </c:ext>
              </c:extLst>
            </c:dLbl>
            <c:dLbl>
              <c:idx val="2"/>
              <c:layout>
                <c:manualLayout>
                  <c:x val="7.4505113397241828E-3"/>
                  <c:y val="-1.000668661506832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4F5-483C-9BE8-769F02189C48}"/>
                </c:ext>
              </c:extLst>
            </c:dLbl>
            <c:dLbl>
              <c:idx val="3"/>
              <c:layout>
                <c:manualLayout>
                  <c:x val="1.5257365744551991E-2"/>
                  <c:y val="-1.0905869176376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4F5-483C-9BE8-769F02189C48}"/>
                </c:ext>
              </c:extLst>
            </c:dLbl>
            <c:spPr>
              <a:noFill/>
              <a:ln>
                <a:noFill/>
              </a:ln>
              <a:effectLst/>
            </c:spPr>
            <c:txPr>
              <a:bodyPr rot="-5400000" vert="horz"/>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'V.4.15.EC. Accid. Lab x tipo'!$A$4:$A$14</c:f>
              <c:strCache>
                <c:ptCount val="11"/>
                <c:pt idx="0">
                  <c:v>2009</c:v>
                </c:pt>
                <c:pt idx="1">
                  <c:v>2010</c:v>
                </c:pt>
                <c:pt idx="2">
                  <c:v>2011</c:v>
                </c:pt>
                <c:pt idx="3">
                  <c:v>2012</c:v>
                </c:pt>
                <c:pt idx="4">
                  <c:v>2013</c:v>
                </c:pt>
                <c:pt idx="5">
                  <c:v>2014</c:v>
                </c:pt>
                <c:pt idx="6">
                  <c:v>2015</c:v>
                </c:pt>
                <c:pt idx="7">
                  <c:v>2016</c:v>
                </c:pt>
                <c:pt idx="8">
                  <c:v>2017</c:v>
                </c:pt>
                <c:pt idx="9">
                  <c:v>2018</c:v>
                </c:pt>
                <c:pt idx="10">
                  <c:v>Ene.2019</c:v>
                </c:pt>
              </c:strCache>
            </c:strRef>
          </c:cat>
          <c:val>
            <c:numRef>
              <c:f>'V.4.15.EC. Accid. Lab x tipo'!$G$4:$G$14</c:f>
              <c:numCache>
                <c:formatCode>0.0%</c:formatCode>
                <c:ptCount val="11"/>
                <c:pt idx="0">
                  <c:v>0.76865098750785121</c:v>
                </c:pt>
                <c:pt idx="1">
                  <c:v>0.77037520004741866</c:v>
                </c:pt>
                <c:pt idx="2">
                  <c:v>0.74137524187078196</c:v>
                </c:pt>
                <c:pt idx="3">
                  <c:v>0.72179765027945708</c:v>
                </c:pt>
                <c:pt idx="4">
                  <c:v>0.68743043962159156</c:v>
                </c:pt>
                <c:pt idx="5">
                  <c:v>0.68853648082819563</c:v>
                </c:pt>
                <c:pt idx="6">
                  <c:v>0.67084194977843425</c:v>
                </c:pt>
                <c:pt idx="7">
                  <c:v>0.65162682952511319</c:v>
                </c:pt>
                <c:pt idx="8">
                  <c:v>0.63661835748792273</c:v>
                </c:pt>
                <c:pt idx="9">
                  <c:v>0.6142346582984658</c:v>
                </c:pt>
                <c:pt idx="10">
                  <c:v>0.57108816521048456</c:v>
                </c:pt>
              </c:numCache>
            </c:numRef>
          </c:val>
          <c:extLst>
            <c:ext xmlns:c16="http://schemas.microsoft.com/office/drawing/2014/chart" uri="{C3380CC4-5D6E-409C-BE32-E72D297353CC}">
              <c16:uniqueId val="{00000004-74F5-483C-9BE8-769F02189C48}"/>
            </c:ext>
          </c:extLst>
        </c:ser>
        <c:ser>
          <c:idx val="1"/>
          <c:order val="1"/>
          <c:tx>
            <c:strRef>
              <c:f>'V.4.15.EC. Accid. Lab x tipo'!$H$3</c:f>
              <c:strCache>
                <c:ptCount val="1"/>
                <c:pt idx="0">
                  <c:v>%   Trayecto</c:v>
                </c:pt>
              </c:strCache>
            </c:strRef>
          </c:tx>
          <c:spPr>
            <a:solidFill>
              <a:schemeClr val="accent3">
                <a:lumMod val="75000"/>
              </a:schemeClr>
            </a:solidFill>
          </c:spPr>
          <c:invertIfNegative val="0"/>
          <c:dLbls>
            <c:dLbl>
              <c:idx val="0"/>
              <c:layout>
                <c:manualLayout>
                  <c:x val="1.8582334012152917E-2"/>
                  <c:y val="-8.233085567378249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4F5-483C-9BE8-769F02189C48}"/>
                </c:ext>
              </c:extLst>
            </c:dLbl>
            <c:dLbl>
              <c:idx val="1"/>
              <c:layout>
                <c:manualLayout>
                  <c:x val="1.4618227421122067E-2"/>
                  <c:y val="-1.15476525650692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4F5-483C-9BE8-769F02189C48}"/>
                </c:ext>
              </c:extLst>
            </c:dLbl>
            <c:dLbl>
              <c:idx val="2"/>
              <c:layout>
                <c:manualLayout>
                  <c:x val="1.4233261873467754E-2"/>
                  <c:y val="-7.782836791400796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4F5-483C-9BE8-769F02189C48}"/>
                </c:ext>
              </c:extLst>
            </c:dLbl>
            <c:dLbl>
              <c:idx val="3"/>
              <c:layout>
                <c:manualLayout>
                  <c:x val="1.6747527233969134E-2"/>
                  <c:y val="-8.621197317993111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74F5-483C-9BE8-769F02189C48}"/>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'V.4.15.EC. Accid. Lab x tipo'!$A$4:$A$14</c:f>
              <c:strCache>
                <c:ptCount val="11"/>
                <c:pt idx="0">
                  <c:v>2009</c:v>
                </c:pt>
                <c:pt idx="1">
                  <c:v>2010</c:v>
                </c:pt>
                <c:pt idx="2">
                  <c:v>2011</c:v>
                </c:pt>
                <c:pt idx="3">
                  <c:v>2012</c:v>
                </c:pt>
                <c:pt idx="4">
                  <c:v>2013</c:v>
                </c:pt>
                <c:pt idx="5">
                  <c:v>2014</c:v>
                </c:pt>
                <c:pt idx="6">
                  <c:v>2015</c:v>
                </c:pt>
                <c:pt idx="7">
                  <c:v>2016</c:v>
                </c:pt>
                <c:pt idx="8">
                  <c:v>2017</c:v>
                </c:pt>
                <c:pt idx="9">
                  <c:v>2018</c:v>
                </c:pt>
                <c:pt idx="10">
                  <c:v>Ene.2019</c:v>
                </c:pt>
              </c:strCache>
            </c:strRef>
          </c:cat>
          <c:val>
            <c:numRef>
              <c:f>'V.4.15.EC. Accid. Lab x tipo'!$H$4:$H$14</c:f>
              <c:numCache>
                <c:formatCode>0.0%</c:formatCode>
                <c:ptCount val="11"/>
                <c:pt idx="0">
                  <c:v>0.15192965315095261</c:v>
                </c:pt>
                <c:pt idx="1">
                  <c:v>0.14960583249362813</c:v>
                </c:pt>
                <c:pt idx="2">
                  <c:v>0.21987823870876397</c:v>
                </c:pt>
                <c:pt idx="3">
                  <c:v>0.22945895593323448</c:v>
                </c:pt>
                <c:pt idx="4">
                  <c:v>0.24568725653867557</c:v>
                </c:pt>
                <c:pt idx="5">
                  <c:v>0.24878836833602586</c:v>
                </c:pt>
                <c:pt idx="6">
                  <c:v>0.26389955686853767</c:v>
                </c:pt>
                <c:pt idx="7">
                  <c:v>0.27874591976413604</c:v>
                </c:pt>
                <c:pt idx="8">
                  <c:v>0.28086956521739131</c:v>
                </c:pt>
                <c:pt idx="9">
                  <c:v>0.27442904463040446</c:v>
                </c:pt>
                <c:pt idx="10">
                  <c:v>0.30500397140587771</c:v>
                </c:pt>
              </c:numCache>
            </c:numRef>
          </c:val>
          <c:extLst>
            <c:ext xmlns:c16="http://schemas.microsoft.com/office/drawing/2014/chart" uri="{C3380CC4-5D6E-409C-BE32-E72D297353CC}">
              <c16:uniqueId val="{00000009-74F5-483C-9BE8-769F02189C48}"/>
            </c:ext>
          </c:extLst>
        </c:ser>
        <c:ser>
          <c:idx val="2"/>
          <c:order val="2"/>
          <c:tx>
            <c:strRef>
              <c:f>'V.4.15.EC. Accid. Lab x tipo'!$I$3</c:f>
              <c:strCache>
                <c:ptCount val="1"/>
                <c:pt idx="0">
                  <c:v>%  Conexo</c:v>
                </c:pt>
              </c:strCache>
            </c:strRef>
          </c:tx>
          <c:spPr>
            <a:solidFill>
              <a:schemeClr val="accent6">
                <a:lumMod val="75000"/>
              </a:schemeClr>
            </a:solidFill>
          </c:spPr>
          <c:invertIfNegative val="0"/>
          <c:dLbls>
            <c:dLbl>
              <c:idx val="0"/>
              <c:layout>
                <c:manualLayout>
                  <c:x val="6.3889824814756958E-3"/>
                  <c:y val="-2.060214346058518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74F5-483C-9BE8-769F02189C48}"/>
                </c:ext>
              </c:extLst>
            </c:dLbl>
            <c:dLbl>
              <c:idx val="1"/>
              <c:layout>
                <c:manualLayout>
                  <c:x val="9.9162416550379537E-3"/>
                  <c:y val="-1.153458500220536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74F5-483C-9BE8-769F02189C48}"/>
                </c:ext>
              </c:extLst>
            </c:dLbl>
            <c:dLbl>
              <c:idx val="2"/>
              <c:layout>
                <c:manualLayout>
                  <c:x val="2.1117236288641095E-3"/>
                  <c:y val="-9.547790820411197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74F5-483C-9BE8-769F02189C48}"/>
                </c:ext>
              </c:extLst>
            </c:dLbl>
            <c:dLbl>
              <c:idx val="3"/>
              <c:layout>
                <c:manualLayout>
                  <c:x val="3.7349222362245637E-3"/>
                  <c:y val="-6.91789254341323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74F5-483C-9BE8-769F02189C48}"/>
                </c:ext>
              </c:extLst>
            </c:dLbl>
            <c:spPr>
              <a:noFill/>
              <a:ln>
                <a:noFill/>
              </a:ln>
              <a:effectLst/>
            </c:spPr>
            <c:txPr>
              <a:bodyPr rot="-5400000" vert="horz"/>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'V.4.15.EC. Accid. Lab x tipo'!$A$4:$A$14</c:f>
              <c:strCache>
                <c:ptCount val="11"/>
                <c:pt idx="0">
                  <c:v>2009</c:v>
                </c:pt>
                <c:pt idx="1">
                  <c:v>2010</c:v>
                </c:pt>
                <c:pt idx="2">
                  <c:v>2011</c:v>
                </c:pt>
                <c:pt idx="3">
                  <c:v>2012</c:v>
                </c:pt>
                <c:pt idx="4">
                  <c:v>2013</c:v>
                </c:pt>
                <c:pt idx="5">
                  <c:v>2014</c:v>
                </c:pt>
                <c:pt idx="6">
                  <c:v>2015</c:v>
                </c:pt>
                <c:pt idx="7">
                  <c:v>2016</c:v>
                </c:pt>
                <c:pt idx="8">
                  <c:v>2017</c:v>
                </c:pt>
                <c:pt idx="9">
                  <c:v>2018</c:v>
                </c:pt>
                <c:pt idx="10">
                  <c:v>Ene.2019</c:v>
                </c:pt>
              </c:strCache>
            </c:strRef>
          </c:cat>
          <c:val>
            <c:numRef>
              <c:f>'V.4.15.EC. Accid. Lab x tipo'!$I$4:$I$14</c:f>
              <c:numCache>
                <c:formatCode>0.0%</c:formatCode>
                <c:ptCount val="11"/>
                <c:pt idx="0">
                  <c:v>8.9329332123665294E-3</c:v>
                </c:pt>
                <c:pt idx="1">
                  <c:v>7.4684369628356352E-3</c:v>
                </c:pt>
                <c:pt idx="2">
                  <c:v>7.6926707253763748E-3</c:v>
                </c:pt>
                <c:pt idx="3">
                  <c:v>8.1745941218965053E-3</c:v>
                </c:pt>
                <c:pt idx="4">
                  <c:v>8.451585976627712E-3</c:v>
                </c:pt>
                <c:pt idx="5">
                  <c:v>9.6271141736177512E-3</c:v>
                </c:pt>
                <c:pt idx="6">
                  <c:v>8.5967503692762192E-3</c:v>
                </c:pt>
                <c:pt idx="7">
                  <c:v>6.3441086658944934E-3</c:v>
                </c:pt>
                <c:pt idx="8">
                  <c:v>8.6714975845410634E-3</c:v>
                </c:pt>
                <c:pt idx="9">
                  <c:v>6.6902022315202233E-3</c:v>
                </c:pt>
                <c:pt idx="10">
                  <c:v>6.354249404289118E-3</c:v>
                </c:pt>
              </c:numCache>
            </c:numRef>
          </c:val>
          <c:extLst>
            <c:ext xmlns:c16="http://schemas.microsoft.com/office/drawing/2014/chart" uri="{C3380CC4-5D6E-409C-BE32-E72D297353CC}">
              <c16:uniqueId val="{0000000E-74F5-483C-9BE8-769F02189C48}"/>
            </c:ext>
          </c:extLst>
        </c:ser>
        <c:ser>
          <c:idx val="3"/>
          <c:order val="3"/>
          <c:tx>
            <c:strRef>
              <c:f>'V.4.15.EC. Accid. Lab x tipo'!$J$3</c:f>
              <c:strCache>
                <c:ptCount val="1"/>
                <c:pt idx="0">
                  <c:v>% No Especificados</c:v>
                </c:pt>
              </c:strCache>
            </c:strRef>
          </c:tx>
          <c:spPr>
            <a:solidFill>
              <a:schemeClr val="accent5">
                <a:lumMod val="75000"/>
              </a:schemeClr>
            </a:solidFill>
          </c:spPr>
          <c:invertIfNegative val="0"/>
          <c:dLbls>
            <c:dLbl>
              <c:idx val="0"/>
              <c:layout>
                <c:manualLayout>
                  <c:x val="1.6229021483815755E-2"/>
                  <c:y val="-3.301087338962426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74F5-483C-9BE8-769F02189C48}"/>
                </c:ext>
              </c:extLst>
            </c:dLbl>
            <c:dLbl>
              <c:idx val="1"/>
              <c:layout>
                <c:manualLayout>
                  <c:x val="8.758947151925156E-3"/>
                  <c:y val="-1.190709539813045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74F5-483C-9BE8-769F02189C48}"/>
                </c:ext>
              </c:extLst>
            </c:dLbl>
            <c:dLbl>
              <c:idx val="2"/>
              <c:layout>
                <c:manualLayout>
                  <c:x val="3.6955163505121916E-3"/>
                  <c:y val="-7.870509174321027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74F5-483C-9BE8-769F02189C48}"/>
                </c:ext>
              </c:extLst>
            </c:dLbl>
            <c:dLbl>
              <c:idx val="3"/>
              <c:layout>
                <c:manualLayout>
                  <c:x val="4.7678808254970114E-3"/>
                  <c:y val="-2.697698436596758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74F5-483C-9BE8-769F02189C48}"/>
                </c:ext>
              </c:extLst>
            </c:dLbl>
            <c:spPr>
              <a:noFill/>
              <a:ln>
                <a:noFill/>
              </a:ln>
              <a:effectLst/>
            </c:spPr>
            <c:txPr>
              <a:bodyPr rot="-5400000" vert="horz"/>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'V.4.15.EC. Accid. Lab x tipo'!$A$4:$A$14</c:f>
              <c:strCache>
                <c:ptCount val="11"/>
                <c:pt idx="0">
                  <c:v>2009</c:v>
                </c:pt>
                <c:pt idx="1">
                  <c:v>2010</c:v>
                </c:pt>
                <c:pt idx="2">
                  <c:v>2011</c:v>
                </c:pt>
                <c:pt idx="3">
                  <c:v>2012</c:v>
                </c:pt>
                <c:pt idx="4">
                  <c:v>2013</c:v>
                </c:pt>
                <c:pt idx="5">
                  <c:v>2014</c:v>
                </c:pt>
                <c:pt idx="6">
                  <c:v>2015</c:v>
                </c:pt>
                <c:pt idx="7">
                  <c:v>2016</c:v>
                </c:pt>
                <c:pt idx="8">
                  <c:v>2017</c:v>
                </c:pt>
                <c:pt idx="9">
                  <c:v>2018</c:v>
                </c:pt>
                <c:pt idx="10">
                  <c:v>Ene.2019</c:v>
                </c:pt>
              </c:strCache>
            </c:strRef>
          </c:cat>
          <c:val>
            <c:numRef>
              <c:f>'V.4.15.EC. Accid. Lab x tipo'!$J$4:$J$14</c:f>
              <c:numCache>
                <c:formatCode>0.0%</c:formatCode>
                <c:ptCount val="11"/>
                <c:pt idx="0">
                  <c:v>7.0486426128829646E-2</c:v>
                </c:pt>
                <c:pt idx="1">
                  <c:v>7.2550530496117593E-2</c:v>
                </c:pt>
                <c:pt idx="2">
                  <c:v>3.1053848695077636E-2</c:v>
                </c:pt>
                <c:pt idx="3">
                  <c:v>4.0568799665411964E-2</c:v>
                </c:pt>
                <c:pt idx="4">
                  <c:v>5.8430717863105178E-2</c:v>
                </c:pt>
                <c:pt idx="5">
                  <c:v>5.3048036662160826E-2</c:v>
                </c:pt>
                <c:pt idx="6">
                  <c:v>5.6661742983751845E-2</c:v>
                </c:pt>
                <c:pt idx="7">
                  <c:v>6.3283142044856272E-2</c:v>
                </c:pt>
                <c:pt idx="8">
                  <c:v>7.3840579710144932E-2</c:v>
                </c:pt>
                <c:pt idx="9">
                  <c:v>0.10464609483960949</c:v>
                </c:pt>
                <c:pt idx="10">
                  <c:v>0.11755361397934869</c:v>
                </c:pt>
              </c:numCache>
            </c:numRef>
          </c:val>
          <c:extLst>
            <c:ext xmlns:c16="http://schemas.microsoft.com/office/drawing/2014/chart" uri="{C3380CC4-5D6E-409C-BE32-E72D297353CC}">
              <c16:uniqueId val="{00000013-74F5-483C-9BE8-769F02189C48}"/>
            </c:ext>
          </c:extLst>
        </c:ser>
        <c:dLbls>
          <c:showLegendKey val="0"/>
          <c:showVal val="0"/>
          <c:showCatName val="0"/>
          <c:showSerName val="0"/>
          <c:showPercent val="0"/>
          <c:showBubbleSize val="0"/>
        </c:dLbls>
        <c:gapWidth val="75"/>
        <c:shape val="cylinder"/>
        <c:axId val="436881280"/>
        <c:axId val="436881672"/>
        <c:axId val="0"/>
      </c:bar3DChart>
      <c:catAx>
        <c:axId val="436881280"/>
        <c:scaling>
          <c:orientation val="minMax"/>
        </c:scaling>
        <c:delete val="0"/>
        <c:axPos val="b"/>
        <c:numFmt formatCode="General" sourceLinked="1"/>
        <c:majorTickMark val="none"/>
        <c:minorTickMark val="none"/>
        <c:tickLblPos val="nextTo"/>
        <c:txPr>
          <a:bodyPr/>
          <a:lstStyle/>
          <a:p>
            <a:pPr>
              <a:defRPr sz="1400"/>
            </a:pPr>
            <a:endParaRPr lang="en-US"/>
          </a:p>
        </c:txPr>
        <c:crossAx val="436881672"/>
        <c:crosses val="autoZero"/>
        <c:auto val="1"/>
        <c:lblAlgn val="ctr"/>
        <c:lblOffset val="100"/>
        <c:noMultiLvlLbl val="0"/>
      </c:catAx>
      <c:valAx>
        <c:axId val="436881672"/>
        <c:scaling>
          <c:orientation val="minMax"/>
        </c:scaling>
        <c:delete val="0"/>
        <c:axPos val="l"/>
        <c:numFmt formatCode="0.0%" sourceLinked="1"/>
        <c:majorTickMark val="none"/>
        <c:minorTickMark val="none"/>
        <c:tickLblPos val="nextTo"/>
        <c:spPr>
          <a:ln w="9525">
            <a:noFill/>
          </a:ln>
        </c:spPr>
        <c:crossAx val="436881280"/>
        <c:crosses val="autoZero"/>
        <c:crossBetween val="between"/>
      </c:valAx>
      <c:spPr>
        <a:noFill/>
        <a:ln w="25400">
          <a:noFill/>
        </a:ln>
      </c:spPr>
    </c:plotArea>
    <c:legend>
      <c:legendPos val="t"/>
      <c:layout>
        <c:manualLayout>
          <c:xMode val="edge"/>
          <c:yMode val="edge"/>
          <c:x val="0.12966732603072423"/>
          <c:y val="0.10475284599053844"/>
          <c:w val="0.77548790516529054"/>
          <c:h val="4.4191273142102278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n-US" sz="1600"/>
              <a:t>Cantidad de Expedientes  Calificados  por la ARL por Grado de Lesión</a:t>
            </a:r>
          </a:p>
        </c:rich>
      </c:tx>
      <c:layout>
        <c:manualLayout>
          <c:xMode val="edge"/>
          <c:yMode val="edge"/>
          <c:x val="0.2784404744034642"/>
          <c:y val="2.2766002113887986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1.8144117814645633E-2"/>
          <c:y val="0.24957683899612479"/>
          <c:w val="0.96138005574495966"/>
          <c:h val="0.58965038354664634"/>
        </c:manualLayout>
      </c:layout>
      <c:bar3DChart>
        <c:barDir val="col"/>
        <c:grouping val="clustered"/>
        <c:varyColors val="0"/>
        <c:ser>
          <c:idx val="0"/>
          <c:order val="0"/>
          <c:tx>
            <c:strRef>
              <c:f>'V.4.16. EC. Accid. Lab x Lesión'!$I$3</c:f>
              <c:strCache>
                <c:ptCount val="1"/>
                <c:pt idx="0">
                  <c:v>% Leve</c:v>
                </c:pt>
              </c:strCache>
            </c:strRef>
          </c:tx>
          <c:spPr>
            <a:solidFill>
              <a:schemeClr val="accent3">
                <a:lumMod val="75000"/>
              </a:schemeClr>
            </a:solidFill>
          </c:spPr>
          <c:invertIfNegative val="0"/>
          <c:dLbls>
            <c:dLbl>
              <c:idx val="0"/>
              <c:layout>
                <c:manualLayout>
                  <c:x val="3.0391356671902654E-3"/>
                  <c:y val="-1.721105861719880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DCF-4A6B-98C7-C8B8A4BB44DF}"/>
                </c:ext>
              </c:extLst>
            </c:dLbl>
            <c:dLbl>
              <c:idx val="1"/>
              <c:layout>
                <c:manualLayout>
                  <c:x val="1.4985083148217335E-3"/>
                  <c:y val="-1.790643824079234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DCF-4A6B-98C7-C8B8A4BB44DF}"/>
                </c:ext>
              </c:extLst>
            </c:dLbl>
            <c:dLbl>
              <c:idx val="2"/>
              <c:layout>
                <c:manualLayout>
                  <c:x val="4.1424184072733211E-3"/>
                  <c:y val="-3.581452821465658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DCF-4A6B-98C7-C8B8A4BB44DF}"/>
                </c:ext>
              </c:extLst>
            </c:dLbl>
            <c:dLbl>
              <c:idx val="3"/>
              <c:layout>
                <c:manualLayout>
                  <c:x val="3.4378281329353541E-3"/>
                  <c:y val="-3.9940557430181217E-3"/>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DCF-4A6B-98C7-C8B8A4BB44DF}"/>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'V.4.16. EC. Accid. Lab x Lesión'!$A$4:$A$14</c:f>
              <c:strCache>
                <c:ptCount val="11"/>
                <c:pt idx="0">
                  <c:v>2009</c:v>
                </c:pt>
                <c:pt idx="1">
                  <c:v>2010</c:v>
                </c:pt>
                <c:pt idx="2">
                  <c:v>2011</c:v>
                </c:pt>
                <c:pt idx="3">
                  <c:v>2012</c:v>
                </c:pt>
                <c:pt idx="4">
                  <c:v>2013</c:v>
                </c:pt>
                <c:pt idx="5">
                  <c:v>2014</c:v>
                </c:pt>
                <c:pt idx="6">
                  <c:v>2015</c:v>
                </c:pt>
                <c:pt idx="7">
                  <c:v>2016</c:v>
                </c:pt>
                <c:pt idx="8">
                  <c:v>2017</c:v>
                </c:pt>
                <c:pt idx="9">
                  <c:v>2018</c:v>
                </c:pt>
                <c:pt idx="10">
                  <c:v>Ene.2019</c:v>
                </c:pt>
              </c:strCache>
            </c:strRef>
          </c:cat>
          <c:val>
            <c:numRef>
              <c:f>'V.4.16. EC. Accid. Lab x Lesión'!$I$4:$I$14</c:f>
              <c:numCache>
                <c:formatCode>0.0%</c:formatCode>
                <c:ptCount val="11"/>
                <c:pt idx="0">
                  <c:v>0.47721404145439317</c:v>
                </c:pt>
                <c:pt idx="1">
                  <c:v>0.52800663861063368</c:v>
                </c:pt>
                <c:pt idx="2">
                  <c:v>0.53867572797206098</c:v>
                </c:pt>
                <c:pt idx="3">
                  <c:v>0.57488308429337287</c:v>
                </c:pt>
                <c:pt idx="4">
                  <c:v>0.5688647746243739</c:v>
                </c:pt>
                <c:pt idx="5">
                  <c:v>0.55289967360126602</c:v>
                </c:pt>
                <c:pt idx="6">
                  <c:v>0.56679468242245201</c:v>
                </c:pt>
                <c:pt idx="7">
                  <c:v>0.56607349689375597</c:v>
                </c:pt>
                <c:pt idx="8">
                  <c:v>0.54396135265700485</c:v>
                </c:pt>
                <c:pt idx="9">
                  <c:v>0.56570345188284521</c:v>
                </c:pt>
                <c:pt idx="10">
                  <c:v>0.5570558644426794</c:v>
                </c:pt>
              </c:numCache>
            </c:numRef>
          </c:val>
          <c:extLst>
            <c:ext xmlns:c16="http://schemas.microsoft.com/office/drawing/2014/chart" uri="{C3380CC4-5D6E-409C-BE32-E72D297353CC}">
              <c16:uniqueId val="{00000004-9DCF-4A6B-98C7-C8B8A4BB44DF}"/>
            </c:ext>
          </c:extLst>
        </c:ser>
        <c:ser>
          <c:idx val="1"/>
          <c:order val="1"/>
          <c:tx>
            <c:strRef>
              <c:f>'V.4.16. EC. Accid. Lab x Lesión'!$J$3</c:f>
              <c:strCache>
                <c:ptCount val="1"/>
                <c:pt idx="0">
                  <c:v>% Moderado</c:v>
                </c:pt>
              </c:strCache>
            </c:strRef>
          </c:tx>
          <c:spPr>
            <a:solidFill>
              <a:srgbClr val="0070C0"/>
            </a:solidFill>
          </c:spPr>
          <c:invertIfNegative val="0"/>
          <c:dLbls>
            <c:dLbl>
              <c:idx val="0"/>
              <c:layout>
                <c:manualLayout>
                  <c:x val="3.1553899533194566E-3"/>
                  <c:y val="-1.721148223556526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DCF-4A6B-98C7-C8B8A4BB44DF}"/>
                </c:ext>
              </c:extLst>
            </c:dLbl>
            <c:dLbl>
              <c:idx val="1"/>
              <c:layout>
                <c:manualLayout>
                  <c:x val="4.1814939975313558E-3"/>
                  <c:y val="-3.692111613241769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9DCF-4A6B-98C7-C8B8A4BB44DF}"/>
                </c:ext>
              </c:extLst>
            </c:dLbl>
            <c:dLbl>
              <c:idx val="2"/>
              <c:layout>
                <c:manualLayout>
                  <c:x val="4.7058365423902704E-3"/>
                  <c:y val="-1.21434304318573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9DCF-4A6B-98C7-C8B8A4BB44DF}"/>
                </c:ext>
              </c:extLst>
            </c:dLbl>
            <c:dLbl>
              <c:idx val="3"/>
              <c:layout>
                <c:manualLayout>
                  <c:x val="6.312380138210223E-3"/>
                  <c:y val="-1.0403203634908506E-2"/>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9DCF-4A6B-98C7-C8B8A4BB44DF}"/>
                </c:ext>
              </c:extLst>
            </c:dLbl>
            <c:dLbl>
              <c:idx val="4"/>
              <c:layout>
                <c:manualLayout>
                  <c:x val="3.3871568258943665E-3"/>
                  <c:y val="-2.07092206908269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9DCF-4A6B-98C7-C8B8A4BB44DF}"/>
                </c:ext>
              </c:extLst>
            </c:dLbl>
            <c:dLbl>
              <c:idx val="5"/>
              <c:layout>
                <c:manualLayout>
                  <c:x val="5.6452613764905839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9DCF-4A6B-98C7-C8B8A4BB44DF}"/>
                </c:ext>
              </c:extLst>
            </c:dLbl>
            <c:dLbl>
              <c:idx val="6"/>
              <c:layout>
                <c:manualLayout>
                  <c:x val="5.6452613764905839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9DCF-4A6B-98C7-C8B8A4BB44DF}"/>
                </c:ext>
              </c:extLst>
            </c:dLbl>
            <c:dLbl>
              <c:idx val="7"/>
              <c:layout>
                <c:manualLayout>
                  <c:x val="4.9457998748673685E-3"/>
                  <c:y val="-2.097701002288222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9DCF-4A6B-98C7-C8B8A4BB44DF}"/>
                </c:ext>
              </c:extLst>
            </c:dLbl>
            <c:dLbl>
              <c:idx val="9"/>
              <c:layout>
                <c:manualLayout>
                  <c:x val="2.8267181698179503E-3"/>
                  <c:y val="-2.115941956546549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01D-4D55-9539-EBC47EE2E7FD}"/>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'V.4.16. EC. Accid. Lab x Lesión'!$A$4:$A$14</c:f>
              <c:strCache>
                <c:ptCount val="11"/>
                <c:pt idx="0">
                  <c:v>2009</c:v>
                </c:pt>
                <c:pt idx="1">
                  <c:v>2010</c:v>
                </c:pt>
                <c:pt idx="2">
                  <c:v>2011</c:v>
                </c:pt>
                <c:pt idx="3">
                  <c:v>2012</c:v>
                </c:pt>
                <c:pt idx="4">
                  <c:v>2013</c:v>
                </c:pt>
                <c:pt idx="5">
                  <c:v>2014</c:v>
                </c:pt>
                <c:pt idx="6">
                  <c:v>2015</c:v>
                </c:pt>
                <c:pt idx="7">
                  <c:v>2016</c:v>
                </c:pt>
                <c:pt idx="8">
                  <c:v>2017</c:v>
                </c:pt>
                <c:pt idx="9">
                  <c:v>2018</c:v>
                </c:pt>
                <c:pt idx="10">
                  <c:v>Ene.2019</c:v>
                </c:pt>
              </c:strCache>
            </c:strRef>
          </c:cat>
          <c:val>
            <c:numRef>
              <c:f>'V.4.16. EC. Accid. Lab x Lesión'!$J$4:$J$14</c:f>
              <c:numCache>
                <c:formatCode>0.0%</c:formatCode>
                <c:ptCount val="11"/>
                <c:pt idx="0">
                  <c:v>0.36185358364156606</c:v>
                </c:pt>
                <c:pt idx="1">
                  <c:v>0.3096437674115346</c:v>
                </c:pt>
                <c:pt idx="2">
                  <c:v>0.33692010005191375</c:v>
                </c:pt>
                <c:pt idx="3">
                  <c:v>0.31964564085015779</c:v>
                </c:pt>
                <c:pt idx="4">
                  <c:v>0.31872565386755702</c:v>
                </c:pt>
                <c:pt idx="5">
                  <c:v>0.34598265800665984</c:v>
                </c:pt>
                <c:pt idx="6">
                  <c:v>0.33518463810930577</c:v>
                </c:pt>
                <c:pt idx="7">
                  <c:v>0.33673791723702223</c:v>
                </c:pt>
                <c:pt idx="8">
                  <c:v>0.34857487922705316</c:v>
                </c:pt>
                <c:pt idx="9">
                  <c:v>0.30580979776847977</c:v>
                </c:pt>
                <c:pt idx="10">
                  <c:v>0.30606301297325922</c:v>
                </c:pt>
              </c:numCache>
            </c:numRef>
          </c:val>
          <c:extLst>
            <c:ext xmlns:c16="http://schemas.microsoft.com/office/drawing/2014/chart" uri="{C3380CC4-5D6E-409C-BE32-E72D297353CC}">
              <c16:uniqueId val="{0000000D-9DCF-4A6B-98C7-C8B8A4BB44DF}"/>
            </c:ext>
          </c:extLst>
        </c:ser>
        <c:ser>
          <c:idx val="2"/>
          <c:order val="2"/>
          <c:tx>
            <c:strRef>
              <c:f>'V.4.16. EC. Accid. Lab x Lesión'!$K$3</c:f>
              <c:strCache>
                <c:ptCount val="1"/>
                <c:pt idx="0">
                  <c:v>%  Grave</c:v>
                </c:pt>
              </c:strCache>
            </c:strRef>
          </c:tx>
          <c:invertIfNegative val="0"/>
          <c:dLbls>
            <c:dLbl>
              <c:idx val="0"/>
              <c:layout>
                <c:manualLayout>
                  <c:x val="7.758064059307508E-3"/>
                  <c:y val="-3.842130538186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9DCF-4A6B-98C7-C8B8A4BB44DF}"/>
                </c:ext>
              </c:extLst>
            </c:dLbl>
            <c:dLbl>
              <c:idx val="1"/>
              <c:layout>
                <c:manualLayout>
                  <c:x val="3.9105970095525706E-3"/>
                  <c:y val="2.7336711152824909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9DCF-4A6B-98C7-C8B8A4BB44DF}"/>
                </c:ext>
              </c:extLst>
            </c:dLbl>
            <c:dLbl>
              <c:idx val="2"/>
              <c:layout>
                <c:manualLayout>
                  <c:x val="1.1333195594882531E-3"/>
                  <c:y val="-1.699297549756756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9DCF-4A6B-98C7-C8B8A4BB44DF}"/>
                </c:ext>
              </c:extLst>
            </c:dLbl>
            <c:dLbl>
              <c:idx val="3"/>
              <c:layout>
                <c:manualLayout>
                  <c:x val="4.6271584901352832E-3"/>
                  <c:y val="-6.2127662072480969E-3"/>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9DCF-4A6B-98C7-C8B8A4BB44DF}"/>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'V.4.16. EC. Accid. Lab x Lesión'!$A$4:$A$14</c:f>
              <c:strCache>
                <c:ptCount val="11"/>
                <c:pt idx="0">
                  <c:v>2009</c:v>
                </c:pt>
                <c:pt idx="1">
                  <c:v>2010</c:v>
                </c:pt>
                <c:pt idx="2">
                  <c:v>2011</c:v>
                </c:pt>
                <c:pt idx="3">
                  <c:v>2012</c:v>
                </c:pt>
                <c:pt idx="4">
                  <c:v>2013</c:v>
                </c:pt>
                <c:pt idx="5">
                  <c:v>2014</c:v>
                </c:pt>
                <c:pt idx="6">
                  <c:v>2015</c:v>
                </c:pt>
                <c:pt idx="7">
                  <c:v>2016</c:v>
                </c:pt>
                <c:pt idx="8">
                  <c:v>2017</c:v>
                </c:pt>
                <c:pt idx="9">
                  <c:v>2018</c:v>
                </c:pt>
                <c:pt idx="10">
                  <c:v>Ene.2019</c:v>
                </c:pt>
              </c:strCache>
            </c:strRef>
          </c:cat>
          <c:val>
            <c:numRef>
              <c:f>'V.4.16. EC. Accid. Lab x Lesión'!$K$4:$K$14</c:f>
              <c:numCache>
                <c:formatCode>0.0%</c:formatCode>
                <c:ptCount val="11"/>
                <c:pt idx="0">
                  <c:v>5.9529625235536322E-2</c:v>
                </c:pt>
                <c:pt idx="1">
                  <c:v>5.2160512121391736E-2</c:v>
                </c:pt>
                <c:pt idx="2">
                  <c:v>5.2338477511916559E-2</c:v>
                </c:pt>
                <c:pt idx="3">
                  <c:v>3.562602182426524E-2</c:v>
                </c:pt>
                <c:pt idx="4">
                  <c:v>3.5858375069560376E-2</c:v>
                </c:pt>
                <c:pt idx="5">
                  <c:v>2.9507764333520162E-2</c:v>
                </c:pt>
                <c:pt idx="6">
                  <c:v>3.0664697193500737E-2</c:v>
                </c:pt>
                <c:pt idx="7">
                  <c:v>3.68537432873539E-3</c:v>
                </c:pt>
                <c:pt idx="8">
                  <c:v>2.4589371980676327E-2</c:v>
                </c:pt>
                <c:pt idx="9">
                  <c:v>1.3576534170153417E-2</c:v>
                </c:pt>
                <c:pt idx="10">
                  <c:v>8.4723325390521579E-3</c:v>
                </c:pt>
              </c:numCache>
            </c:numRef>
          </c:val>
          <c:extLst>
            <c:ext xmlns:c16="http://schemas.microsoft.com/office/drawing/2014/chart" uri="{C3380CC4-5D6E-409C-BE32-E72D297353CC}">
              <c16:uniqueId val="{00000012-9DCF-4A6B-98C7-C8B8A4BB44DF}"/>
            </c:ext>
          </c:extLst>
        </c:ser>
        <c:ser>
          <c:idx val="3"/>
          <c:order val="3"/>
          <c:tx>
            <c:strRef>
              <c:f>'V.4.16. EC. Accid. Lab x Lesión'!$L$3</c:f>
              <c:strCache>
                <c:ptCount val="1"/>
                <c:pt idx="0">
                  <c:v>% Mortal</c:v>
                </c:pt>
              </c:strCache>
            </c:strRef>
          </c:tx>
          <c:invertIfNegative val="0"/>
          <c:dLbls>
            <c:dLbl>
              <c:idx val="0"/>
              <c:layout>
                <c:manualLayout>
                  <c:x val="3.1811714619679973E-3"/>
                  <c:y val="-5.763033682324620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9DCF-4A6B-98C7-C8B8A4BB44DF}"/>
                </c:ext>
              </c:extLst>
            </c:dLbl>
            <c:dLbl>
              <c:idx val="1"/>
              <c:layout>
                <c:manualLayout>
                  <c:x val="9.0556047142016632E-3"/>
                  <c:y val="-7.73399707200971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9DCF-4A6B-98C7-C8B8A4BB44DF}"/>
                </c:ext>
              </c:extLst>
            </c:dLbl>
            <c:dLbl>
              <c:idx val="2"/>
              <c:layout>
                <c:manualLayout>
                  <c:x val="2.7523378383247318E-3"/>
                  <c:y val="-3.435576282125452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9DCF-4A6B-98C7-C8B8A4BB44DF}"/>
                </c:ext>
              </c:extLst>
            </c:dLbl>
            <c:dLbl>
              <c:idx val="3"/>
              <c:layout>
                <c:manualLayout>
                  <c:x val="7.2177771945882404E-3"/>
                  <c:y val="-1.0376622391881987E-2"/>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9DCF-4A6B-98C7-C8B8A4BB44DF}"/>
                </c:ext>
              </c:extLst>
            </c:dLbl>
            <c:spPr>
              <a:noFill/>
              <a:ln>
                <a:noFill/>
              </a:ln>
              <a:effectLst/>
            </c:spPr>
            <c:txPr>
              <a:bodyPr rot="-5400000" vert="horz"/>
              <a:lstStyle/>
              <a:p>
                <a:pPr>
                  <a:defRPr sz="1400" b="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'V.4.16. EC. Accid. Lab x Lesión'!$A$4:$A$14</c:f>
              <c:strCache>
                <c:ptCount val="11"/>
                <c:pt idx="0">
                  <c:v>2009</c:v>
                </c:pt>
                <c:pt idx="1">
                  <c:v>2010</c:v>
                </c:pt>
                <c:pt idx="2">
                  <c:v>2011</c:v>
                </c:pt>
                <c:pt idx="3">
                  <c:v>2012</c:v>
                </c:pt>
                <c:pt idx="4">
                  <c:v>2013</c:v>
                </c:pt>
                <c:pt idx="5">
                  <c:v>2014</c:v>
                </c:pt>
                <c:pt idx="6">
                  <c:v>2015</c:v>
                </c:pt>
                <c:pt idx="7">
                  <c:v>2016</c:v>
                </c:pt>
                <c:pt idx="8">
                  <c:v>2017</c:v>
                </c:pt>
                <c:pt idx="9">
                  <c:v>2018</c:v>
                </c:pt>
                <c:pt idx="10">
                  <c:v>Ene.2019</c:v>
                </c:pt>
              </c:strCache>
            </c:strRef>
          </c:cat>
          <c:val>
            <c:numRef>
              <c:f>'V.4.16. EC. Accid. Lab x Lesión'!$L$4:$L$14</c:f>
              <c:numCache>
                <c:formatCode>0.0%</c:formatCode>
                <c:ptCount val="11"/>
                <c:pt idx="0">
                  <c:v>9.7703957010258913E-3</c:v>
                </c:pt>
                <c:pt idx="1">
                  <c:v>8.7724497658704277E-3</c:v>
                </c:pt>
                <c:pt idx="2">
                  <c:v>8.4949738071640954E-3</c:v>
                </c:pt>
                <c:pt idx="3">
                  <c:v>5.8552906733584272E-3</c:v>
                </c:pt>
                <c:pt idx="4">
                  <c:v>5.4952698942682251E-3</c:v>
                </c:pt>
                <c:pt idx="5">
                  <c:v>7.2533051993010451E-3</c:v>
                </c:pt>
                <c:pt idx="6">
                  <c:v>5.2584933530280646E-3</c:v>
                </c:pt>
                <c:pt idx="7">
                  <c:v>2.4218174160261136E-2</c:v>
                </c:pt>
                <c:pt idx="8">
                  <c:v>5.7729468599033813E-3</c:v>
                </c:pt>
                <c:pt idx="9">
                  <c:v>5.6659693165969317E-3</c:v>
                </c:pt>
                <c:pt idx="10">
                  <c:v>6.0894890124437388E-3</c:v>
                </c:pt>
              </c:numCache>
            </c:numRef>
          </c:val>
          <c:extLst>
            <c:ext xmlns:c16="http://schemas.microsoft.com/office/drawing/2014/chart" uri="{C3380CC4-5D6E-409C-BE32-E72D297353CC}">
              <c16:uniqueId val="{00000017-9DCF-4A6B-98C7-C8B8A4BB44DF}"/>
            </c:ext>
          </c:extLst>
        </c:ser>
        <c:ser>
          <c:idx val="4"/>
          <c:order val="4"/>
          <c:tx>
            <c:strRef>
              <c:f>'V.4.16. EC. Accid. Lab x Lesión'!$M$3</c:f>
              <c:strCache>
                <c:ptCount val="1"/>
                <c:pt idx="0">
                  <c:v>% Sin lesión</c:v>
                </c:pt>
              </c:strCache>
            </c:strRef>
          </c:tx>
          <c:spPr>
            <a:solidFill>
              <a:schemeClr val="accent2">
                <a:lumMod val="60000"/>
                <a:lumOff val="40000"/>
              </a:schemeClr>
            </a:solidFill>
          </c:spPr>
          <c:invertIfNegative val="0"/>
          <c:dLbls>
            <c:dLbl>
              <c:idx val="0"/>
              <c:layout>
                <c:manualLayout>
                  <c:x val="3.2427803774626022E-3"/>
                  <c:y val="-1.735987113972788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9DCF-4A6B-98C7-C8B8A4BB44DF}"/>
                </c:ext>
              </c:extLst>
            </c:dLbl>
            <c:dLbl>
              <c:idx val="1"/>
              <c:layout>
                <c:manualLayout>
                  <c:x val="6.348908437689006E-3"/>
                  <c:y val="-1.694894525673314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9DCF-4A6B-98C7-C8B8A4BB44DF}"/>
                </c:ext>
              </c:extLst>
            </c:dLbl>
            <c:dLbl>
              <c:idx val="2"/>
              <c:layout>
                <c:manualLayout>
                  <c:x val="5.6662421904255062E-3"/>
                  <c:y val="-1.010332759671613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9DCF-4A6B-98C7-C8B8A4BB44DF}"/>
                </c:ext>
              </c:extLst>
            </c:dLbl>
            <c:dLbl>
              <c:idx val="3"/>
              <c:layout>
                <c:manualLayout>
                  <c:x val="1.3702026237075868E-2"/>
                  <c:y val="-4.1420065274800711E-3"/>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9DCF-4A6B-98C7-C8B8A4BB44DF}"/>
                </c:ext>
              </c:extLst>
            </c:dLbl>
            <c:dLbl>
              <c:idx val="7"/>
              <c:layout>
                <c:manualLayout>
                  <c:x val="2.9083667528337111E-3"/>
                  <c:y val="-1.5416187657706334E-1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9DCF-4A6B-98C7-C8B8A4BB44DF}"/>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'V.4.16. EC. Accid. Lab x Lesión'!$A$4:$A$14</c:f>
              <c:strCache>
                <c:ptCount val="11"/>
                <c:pt idx="0">
                  <c:v>2009</c:v>
                </c:pt>
                <c:pt idx="1">
                  <c:v>2010</c:v>
                </c:pt>
                <c:pt idx="2">
                  <c:v>2011</c:v>
                </c:pt>
                <c:pt idx="3">
                  <c:v>2012</c:v>
                </c:pt>
                <c:pt idx="4">
                  <c:v>2013</c:v>
                </c:pt>
                <c:pt idx="5">
                  <c:v>2014</c:v>
                </c:pt>
                <c:pt idx="6">
                  <c:v>2015</c:v>
                </c:pt>
                <c:pt idx="7">
                  <c:v>2016</c:v>
                </c:pt>
                <c:pt idx="8">
                  <c:v>2017</c:v>
                </c:pt>
                <c:pt idx="9">
                  <c:v>2018</c:v>
                </c:pt>
                <c:pt idx="10">
                  <c:v>Ene.2019</c:v>
                </c:pt>
              </c:strCache>
            </c:strRef>
          </c:cat>
          <c:val>
            <c:numRef>
              <c:f>'V.4.16. EC. Accid. Lab x Lesión'!$M$4:$M$14</c:f>
              <c:numCache>
                <c:formatCode>0.0%</c:formatCode>
                <c:ptCount val="11"/>
                <c:pt idx="0">
                  <c:v>2.163444762370019E-2</c:v>
                </c:pt>
                <c:pt idx="1">
                  <c:v>2.8866101594452017E-2</c:v>
                </c:pt>
                <c:pt idx="2">
                  <c:v>3.2516871961867005E-2</c:v>
                </c:pt>
                <c:pt idx="3">
                  <c:v>2.3421162693433709E-2</c:v>
                </c:pt>
                <c:pt idx="4">
                  <c:v>1.2625208681135225E-2</c:v>
                </c:pt>
                <c:pt idx="5">
                  <c:v>1.1308562197092083E-2</c:v>
                </c:pt>
                <c:pt idx="6">
                  <c:v>5.4652880354505171E-3</c:v>
                </c:pt>
                <c:pt idx="7">
                  <c:v>6.0018953353690643E-3</c:v>
                </c:pt>
                <c:pt idx="8">
                  <c:v>3.2608695652173911E-3</c:v>
                </c:pt>
                <c:pt idx="9">
                  <c:v>4.5981520223152021E-3</c:v>
                </c:pt>
                <c:pt idx="10">
                  <c:v>4.7656870532168391E-3</c:v>
                </c:pt>
              </c:numCache>
            </c:numRef>
          </c:val>
          <c:extLst>
            <c:ext xmlns:c16="http://schemas.microsoft.com/office/drawing/2014/chart" uri="{C3380CC4-5D6E-409C-BE32-E72D297353CC}">
              <c16:uniqueId val="{0000001D-9DCF-4A6B-98C7-C8B8A4BB44DF}"/>
            </c:ext>
          </c:extLst>
        </c:ser>
        <c:ser>
          <c:idx val="5"/>
          <c:order val="5"/>
          <c:tx>
            <c:strRef>
              <c:f>'V.4.16. EC. Accid. Lab x Lesión'!$N$3</c:f>
              <c:strCache>
                <c:ptCount val="1"/>
                <c:pt idx="0">
                  <c:v>% No Especificados</c:v>
                </c:pt>
              </c:strCache>
            </c:strRef>
          </c:tx>
          <c:spPr>
            <a:solidFill>
              <a:schemeClr val="accent6">
                <a:lumMod val="50000"/>
              </a:schemeClr>
            </a:solidFill>
          </c:spPr>
          <c:invertIfNegative val="0"/>
          <c:dLbls>
            <c:dLbl>
              <c:idx val="0"/>
              <c:layout>
                <c:manualLayout>
                  <c:x val="6.6198585359050557E-3"/>
                  <c:y val="-3.874417349432167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9DCF-4A6B-98C7-C8B8A4BB44DF}"/>
                </c:ext>
              </c:extLst>
            </c:dLbl>
            <c:dLbl>
              <c:idx val="1"/>
              <c:layout>
                <c:manualLayout>
                  <c:x val="1.1243129447641829E-2"/>
                  <c:y val="-8.011858065220988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9DCF-4A6B-98C7-C8B8A4BB44DF}"/>
                </c:ext>
              </c:extLst>
            </c:dLbl>
            <c:dLbl>
              <c:idx val="2"/>
              <c:layout>
                <c:manualLayout>
                  <c:x val="4.4412649226039111E-3"/>
                  <c:y val="-1.202586076163621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9DCF-4A6B-98C7-C8B8A4BB44DF}"/>
                </c:ext>
              </c:extLst>
            </c:dLbl>
            <c:dLbl>
              <c:idx val="3"/>
              <c:layout>
                <c:manualLayout>
                  <c:x val="1.8471393298363472E-2"/>
                  <c:y val="-6.2391816760931657E-3"/>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9DCF-4A6B-98C7-C8B8A4BB44DF}"/>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'V.4.16. EC. Accid. Lab x Lesión'!$A$4:$A$14</c:f>
              <c:strCache>
                <c:ptCount val="11"/>
                <c:pt idx="0">
                  <c:v>2009</c:v>
                </c:pt>
                <c:pt idx="1">
                  <c:v>2010</c:v>
                </c:pt>
                <c:pt idx="2">
                  <c:v>2011</c:v>
                </c:pt>
                <c:pt idx="3">
                  <c:v>2012</c:v>
                </c:pt>
                <c:pt idx="4">
                  <c:v>2013</c:v>
                </c:pt>
                <c:pt idx="5">
                  <c:v>2014</c:v>
                </c:pt>
                <c:pt idx="6">
                  <c:v>2015</c:v>
                </c:pt>
                <c:pt idx="7">
                  <c:v>2016</c:v>
                </c:pt>
                <c:pt idx="8">
                  <c:v>2017</c:v>
                </c:pt>
                <c:pt idx="9">
                  <c:v>2018</c:v>
                </c:pt>
                <c:pt idx="10">
                  <c:v>Ene.2019</c:v>
                </c:pt>
              </c:strCache>
            </c:strRef>
          </c:cat>
          <c:val>
            <c:numRef>
              <c:f>'V.4.16. EC. Accid. Lab x Lesión'!$N$4:$N$14</c:f>
              <c:numCache>
                <c:formatCode>0.0%</c:formatCode>
                <c:ptCount val="11"/>
                <c:pt idx="0">
                  <c:v>6.9997906343778352E-2</c:v>
                </c:pt>
                <c:pt idx="1">
                  <c:v>7.2550530496117593E-2</c:v>
                </c:pt>
                <c:pt idx="2">
                  <c:v>3.1053848695077636E-2</c:v>
                </c:pt>
                <c:pt idx="3">
                  <c:v>4.0568799665411964E-2</c:v>
                </c:pt>
                <c:pt idx="4">
                  <c:v>5.8430717863105178E-2</c:v>
                </c:pt>
                <c:pt idx="5">
                  <c:v>5.3048036662160826E-2</c:v>
                </c:pt>
                <c:pt idx="6">
                  <c:v>5.6632200886262925E-2</c:v>
                </c:pt>
                <c:pt idx="7">
                  <c:v>6.3283142044856272E-2</c:v>
                </c:pt>
                <c:pt idx="8">
                  <c:v>7.3840579710144932E-2</c:v>
                </c:pt>
                <c:pt idx="9">
                  <c:v>0.10464609483960949</c:v>
                </c:pt>
                <c:pt idx="10">
                  <c:v>0.11755361397934869</c:v>
                </c:pt>
              </c:numCache>
            </c:numRef>
          </c:val>
          <c:extLst>
            <c:ext xmlns:c16="http://schemas.microsoft.com/office/drawing/2014/chart" uri="{C3380CC4-5D6E-409C-BE32-E72D297353CC}">
              <c16:uniqueId val="{00000022-9DCF-4A6B-98C7-C8B8A4BB44DF}"/>
            </c:ext>
          </c:extLst>
        </c:ser>
        <c:dLbls>
          <c:showLegendKey val="0"/>
          <c:showVal val="0"/>
          <c:showCatName val="0"/>
          <c:showSerName val="0"/>
          <c:showPercent val="0"/>
          <c:showBubbleSize val="0"/>
        </c:dLbls>
        <c:gapWidth val="75"/>
        <c:shape val="cylinder"/>
        <c:axId val="436882064"/>
        <c:axId val="436882848"/>
        <c:axId val="0"/>
      </c:bar3DChart>
      <c:catAx>
        <c:axId val="436882064"/>
        <c:scaling>
          <c:orientation val="minMax"/>
        </c:scaling>
        <c:delete val="0"/>
        <c:axPos val="b"/>
        <c:numFmt formatCode="General" sourceLinked="1"/>
        <c:majorTickMark val="none"/>
        <c:minorTickMark val="none"/>
        <c:tickLblPos val="nextTo"/>
        <c:txPr>
          <a:bodyPr/>
          <a:lstStyle/>
          <a:p>
            <a:pPr>
              <a:defRPr sz="1400"/>
            </a:pPr>
            <a:endParaRPr lang="en-US"/>
          </a:p>
        </c:txPr>
        <c:crossAx val="436882848"/>
        <c:crosses val="autoZero"/>
        <c:auto val="1"/>
        <c:lblAlgn val="ctr"/>
        <c:lblOffset val="100"/>
        <c:noMultiLvlLbl val="0"/>
      </c:catAx>
      <c:valAx>
        <c:axId val="436882848"/>
        <c:scaling>
          <c:orientation val="minMax"/>
        </c:scaling>
        <c:delete val="1"/>
        <c:axPos val="l"/>
        <c:numFmt formatCode="0.0%" sourceLinked="1"/>
        <c:majorTickMark val="out"/>
        <c:minorTickMark val="none"/>
        <c:tickLblPos val="nextTo"/>
        <c:crossAx val="436882064"/>
        <c:crosses val="autoZero"/>
        <c:crossBetween val="between"/>
      </c:valAx>
      <c:spPr>
        <a:noFill/>
        <a:ln w="25400">
          <a:noFill/>
        </a:ln>
      </c:spPr>
    </c:plotArea>
    <c:legend>
      <c:legendPos val="t"/>
      <c:layout>
        <c:manualLayout>
          <c:xMode val="edge"/>
          <c:yMode val="edge"/>
          <c:x val="8.4617807064425468E-2"/>
          <c:y val="7.3535820140019428E-2"/>
          <c:w val="0.8463244180622882"/>
          <c:h val="4.2461240329038537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Cantidad de Expedientes Calificados  por la ARL </a:t>
            </a:r>
            <a:r>
              <a:rPr lang="en-US" sz="1800" baseline="0"/>
              <a:t> S</a:t>
            </a:r>
            <a:r>
              <a:rPr lang="en-US" sz="1800"/>
              <a:t>egún Circunstancia del Suceso</a:t>
            </a:r>
          </a:p>
        </c:rich>
      </c:tx>
      <c:layout>
        <c:manualLayout>
          <c:xMode val="edge"/>
          <c:yMode val="edge"/>
          <c:x val="0.25760723872279662"/>
          <c:y val="2.100356071832794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1.0694739475874402E-3"/>
          <c:y val="0.25863844606700692"/>
          <c:w val="0.98428532186970419"/>
          <c:h val="0.5976078583186123"/>
        </c:manualLayout>
      </c:layout>
      <c:bar3DChart>
        <c:barDir val="col"/>
        <c:grouping val="clustered"/>
        <c:varyColors val="0"/>
        <c:ser>
          <c:idx val="0"/>
          <c:order val="0"/>
          <c:tx>
            <c:strRef>
              <c:f>'V.4.17. Accid.Lab suceso'!$I$3</c:f>
              <c:strCache>
                <c:ptCount val="1"/>
                <c:pt idx="0">
                  <c:v>% Acto Fuera de Norma</c:v>
                </c:pt>
              </c:strCache>
            </c:strRef>
          </c:tx>
          <c:invertIfNegative val="0"/>
          <c:dLbls>
            <c:dLbl>
              <c:idx val="0"/>
              <c:layout>
                <c:manualLayout>
                  <c:x val="-5.856751113678978E-3"/>
                  <c:y val="-3.689407755279707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E9C-4AD0-9DB5-492603D44333}"/>
                </c:ext>
              </c:extLst>
            </c:dLbl>
            <c:dLbl>
              <c:idx val="1"/>
              <c:layout>
                <c:manualLayout>
                  <c:x val="-4.9434761871692762E-3"/>
                  <c:y val="2.38013699466667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E9C-4AD0-9DB5-492603D44333}"/>
                </c:ext>
              </c:extLst>
            </c:dLbl>
            <c:dLbl>
              <c:idx val="2"/>
              <c:layout>
                <c:manualLayout>
                  <c:x val="-1.3709258667167587E-3"/>
                  <c:y val="4.922467232812279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E9C-4AD0-9DB5-492603D44333}"/>
                </c:ext>
              </c:extLst>
            </c:dLbl>
            <c:dLbl>
              <c:idx val="3"/>
              <c:layout>
                <c:manualLayout>
                  <c:x val="5.680299504749446E-3"/>
                  <c:y val="0"/>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E9C-4AD0-9DB5-492603D44333}"/>
                </c:ext>
              </c:extLst>
            </c:dLbl>
            <c:spPr>
              <a:noFill/>
              <a:ln>
                <a:noFill/>
              </a:ln>
              <a:effectLst/>
            </c:spPr>
            <c:txPr>
              <a:bodyPr rot="-5400000" vert="horz"/>
              <a:lstStyle/>
              <a:p>
                <a:pPr>
                  <a:defRPr sz="1400" b="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'V.4.17. Accid.Lab suceso'!$A$4:$A$13</c:f>
              <c:strCache>
                <c:ptCount val="10"/>
                <c:pt idx="0">
                  <c:v>2009</c:v>
                </c:pt>
                <c:pt idx="1">
                  <c:v>2010</c:v>
                </c:pt>
                <c:pt idx="2">
                  <c:v>2011</c:v>
                </c:pt>
                <c:pt idx="3">
                  <c:v>2012</c:v>
                </c:pt>
                <c:pt idx="4">
                  <c:v>2013</c:v>
                </c:pt>
                <c:pt idx="5">
                  <c:v>2014</c:v>
                </c:pt>
                <c:pt idx="6">
                  <c:v>2015</c:v>
                </c:pt>
                <c:pt idx="7">
                  <c:v>2016</c:v>
                </c:pt>
                <c:pt idx="8">
                  <c:v>2017</c:v>
                </c:pt>
                <c:pt idx="9">
                  <c:v>2018</c:v>
                </c:pt>
              </c:strCache>
            </c:strRef>
          </c:cat>
          <c:val>
            <c:numRef>
              <c:f>'V.4.17. Accid.Lab suceso'!$I$4:$I$13</c:f>
              <c:numCache>
                <c:formatCode>0.00%</c:formatCode>
                <c:ptCount val="10"/>
                <c:pt idx="0">
                  <c:v>2.5961337148440226E-2</c:v>
                </c:pt>
                <c:pt idx="1">
                  <c:v>2.4598423329974514E-2</c:v>
                </c:pt>
                <c:pt idx="2">
                  <c:v>2.2275709094341404E-2</c:v>
                </c:pt>
                <c:pt idx="3">
                  <c:v>2.1063837876886812E-2</c:v>
                </c:pt>
                <c:pt idx="4">
                  <c:v>4.013633834168058E-2</c:v>
                </c:pt>
                <c:pt idx="5">
                  <c:v>3.8970030661699254E-2</c:v>
                </c:pt>
                <c:pt idx="6">
                  <c:v>3.1610044313146235E-2</c:v>
                </c:pt>
                <c:pt idx="7">
                  <c:v>4.4777298094134992E-2</c:v>
                </c:pt>
                <c:pt idx="8">
                  <c:v>3.173913043478261E-2</c:v>
                </c:pt>
                <c:pt idx="9">
                  <c:v>4.9947698744769876E-2</c:v>
                </c:pt>
              </c:numCache>
            </c:numRef>
          </c:val>
          <c:extLst>
            <c:ext xmlns:c16="http://schemas.microsoft.com/office/drawing/2014/chart" uri="{C3380CC4-5D6E-409C-BE32-E72D297353CC}">
              <c16:uniqueId val="{00000004-5E9C-4AD0-9DB5-492603D44333}"/>
            </c:ext>
          </c:extLst>
        </c:ser>
        <c:ser>
          <c:idx val="1"/>
          <c:order val="1"/>
          <c:tx>
            <c:strRef>
              <c:f>'V.4.17. Accid.Lab suceso'!$J$3</c:f>
              <c:strCache>
                <c:ptCount val="1"/>
                <c:pt idx="0">
                  <c:v>% Condición Fuera de Norma</c:v>
                </c:pt>
              </c:strCache>
            </c:strRef>
          </c:tx>
          <c:spPr>
            <a:solidFill>
              <a:srgbClr val="0070C0"/>
            </a:solidFill>
          </c:spPr>
          <c:invertIfNegative val="0"/>
          <c:dLbls>
            <c:dLbl>
              <c:idx val="0"/>
              <c:layout>
                <c:manualLayout>
                  <c:x val="4.2092520305530888E-3"/>
                  <c:y val="-1.202024589370637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E9C-4AD0-9DB5-492603D44333}"/>
                </c:ext>
              </c:extLst>
            </c:dLbl>
            <c:dLbl>
              <c:idx val="1"/>
              <c:layout>
                <c:manualLayout>
                  <c:x val="6.138145192646576E-4"/>
                  <c:y val="-2.835417988761441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E9C-4AD0-9DB5-492603D44333}"/>
                </c:ext>
              </c:extLst>
            </c:dLbl>
            <c:dLbl>
              <c:idx val="2"/>
              <c:layout>
                <c:manualLayout>
                  <c:x val="3.1397515976803185E-3"/>
                  <c:y val="-1.66124312653206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E9C-4AD0-9DB5-492603D44333}"/>
                </c:ext>
              </c:extLst>
            </c:dLbl>
            <c:dLbl>
              <c:idx val="3"/>
              <c:layout>
                <c:manualLayout>
                  <c:x val="9.0884792075991132E-3"/>
                  <c:y val="-6.2968795243327292E-3"/>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E9C-4AD0-9DB5-492603D44333}"/>
                </c:ext>
              </c:extLst>
            </c:dLbl>
            <c:spPr>
              <a:noFill/>
              <a:ln>
                <a:noFill/>
              </a:ln>
              <a:effectLst/>
            </c:spPr>
            <c:txPr>
              <a:bodyPr rot="-5400000" vert="horz"/>
              <a:lstStyle/>
              <a:p>
                <a:pPr>
                  <a:defRPr sz="1400" b="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'V.4.17. Accid.Lab suceso'!$A$4:$A$13</c:f>
              <c:strCache>
                <c:ptCount val="10"/>
                <c:pt idx="0">
                  <c:v>2009</c:v>
                </c:pt>
                <c:pt idx="1">
                  <c:v>2010</c:v>
                </c:pt>
                <c:pt idx="2">
                  <c:v>2011</c:v>
                </c:pt>
                <c:pt idx="3">
                  <c:v>2012</c:v>
                </c:pt>
                <c:pt idx="4">
                  <c:v>2013</c:v>
                </c:pt>
                <c:pt idx="5">
                  <c:v>2014</c:v>
                </c:pt>
                <c:pt idx="6">
                  <c:v>2015</c:v>
                </c:pt>
                <c:pt idx="7">
                  <c:v>2016</c:v>
                </c:pt>
                <c:pt idx="8">
                  <c:v>2017</c:v>
                </c:pt>
                <c:pt idx="9">
                  <c:v>2018</c:v>
                </c:pt>
              </c:strCache>
            </c:strRef>
          </c:cat>
          <c:val>
            <c:numRef>
              <c:f>'V.4.17. Accid.Lab suceso'!$J$4:$J$13</c:f>
              <c:numCache>
                <c:formatCode>0.00%</c:formatCode>
                <c:ptCount val="10"/>
                <c:pt idx="0">
                  <c:v>2.3658315304626979E-2</c:v>
                </c:pt>
                <c:pt idx="1">
                  <c:v>2.1160571394700966E-2</c:v>
                </c:pt>
                <c:pt idx="2">
                  <c:v>3.770824484402284E-2</c:v>
                </c:pt>
                <c:pt idx="3">
                  <c:v>4.5739705714611611E-2</c:v>
                </c:pt>
                <c:pt idx="4">
                  <c:v>3.3180300500834724E-2</c:v>
                </c:pt>
                <c:pt idx="5">
                  <c:v>3.7156704361873988E-2</c:v>
                </c:pt>
                <c:pt idx="6">
                  <c:v>3.5716395864106354E-2</c:v>
                </c:pt>
                <c:pt idx="7">
                  <c:v>3.3431609982099611E-2</c:v>
                </c:pt>
                <c:pt idx="8">
                  <c:v>4.584541062801932E-2</c:v>
                </c:pt>
                <c:pt idx="9">
                  <c:v>3.9923291492329149E-2</c:v>
                </c:pt>
              </c:numCache>
            </c:numRef>
          </c:val>
          <c:extLst>
            <c:ext xmlns:c16="http://schemas.microsoft.com/office/drawing/2014/chart" uri="{C3380CC4-5D6E-409C-BE32-E72D297353CC}">
              <c16:uniqueId val="{00000009-5E9C-4AD0-9DB5-492603D44333}"/>
            </c:ext>
          </c:extLst>
        </c:ser>
        <c:ser>
          <c:idx val="2"/>
          <c:order val="2"/>
          <c:tx>
            <c:strRef>
              <c:f>'V.4.17. Accid.Lab suceso'!$K$3</c:f>
              <c:strCache>
                <c:ptCount val="1"/>
                <c:pt idx="0">
                  <c:v>%  Factor de Organizacion</c:v>
                </c:pt>
              </c:strCache>
            </c:strRef>
          </c:tx>
          <c:invertIfNegative val="0"/>
          <c:dLbls>
            <c:dLbl>
              <c:idx val="0"/>
              <c:layout>
                <c:manualLayout>
                  <c:x val="7.7639417228718552E-3"/>
                  <c:y val="-2.913796550468891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5E9C-4AD0-9DB5-492603D44333}"/>
                </c:ext>
              </c:extLst>
            </c:dLbl>
            <c:dLbl>
              <c:idx val="1"/>
              <c:layout>
                <c:manualLayout>
                  <c:x val="7.7070956429656822E-3"/>
                  <c:y val="2.117468619434235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5E9C-4AD0-9DB5-492603D44333}"/>
                </c:ext>
              </c:extLst>
            </c:dLbl>
            <c:dLbl>
              <c:idx val="2"/>
              <c:layout>
                <c:manualLayout>
                  <c:x val="4.4132074201318474E-3"/>
                  <c:y val="-1.738040650251603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5E9C-4AD0-9DB5-492603D44333}"/>
                </c:ext>
              </c:extLst>
            </c:dLbl>
            <c:dLbl>
              <c:idx val="3"/>
              <c:layout>
                <c:manualLayout>
                  <c:x val="8.0522947057021562E-3"/>
                  <c:y val="4.1054757644048692E-3"/>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5E9C-4AD0-9DB5-492603D44333}"/>
                </c:ext>
              </c:extLst>
            </c:dLbl>
            <c:spPr>
              <a:noFill/>
              <a:ln>
                <a:noFill/>
              </a:ln>
              <a:effectLst/>
            </c:spPr>
            <c:txPr>
              <a:bodyPr rot="-5400000" vert="horz"/>
              <a:lstStyle/>
              <a:p>
                <a:pPr>
                  <a:defRPr sz="1400" b="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'V.4.17. Accid.Lab suceso'!$A$4:$A$13</c:f>
              <c:strCache>
                <c:ptCount val="10"/>
                <c:pt idx="0">
                  <c:v>2009</c:v>
                </c:pt>
                <c:pt idx="1">
                  <c:v>2010</c:v>
                </c:pt>
                <c:pt idx="2">
                  <c:v>2011</c:v>
                </c:pt>
                <c:pt idx="3">
                  <c:v>2012</c:v>
                </c:pt>
                <c:pt idx="4">
                  <c:v>2013</c:v>
                </c:pt>
                <c:pt idx="5">
                  <c:v>2014</c:v>
                </c:pt>
                <c:pt idx="6">
                  <c:v>2015</c:v>
                </c:pt>
                <c:pt idx="7">
                  <c:v>2016</c:v>
                </c:pt>
                <c:pt idx="8">
                  <c:v>2017</c:v>
                </c:pt>
                <c:pt idx="9">
                  <c:v>2018</c:v>
                </c:pt>
              </c:strCache>
            </c:strRef>
          </c:cat>
          <c:val>
            <c:numRef>
              <c:f>'V.4.17. Accid.Lab suceso'!$K$4:$K$13</c:f>
              <c:numCache>
                <c:formatCode>0.00%</c:formatCode>
                <c:ptCount val="10"/>
                <c:pt idx="0">
                  <c:v>3.4754693279363529E-2</c:v>
                </c:pt>
                <c:pt idx="1">
                  <c:v>2.8688281666765455E-2</c:v>
                </c:pt>
                <c:pt idx="2">
                  <c:v>2.5956864410779178E-2</c:v>
                </c:pt>
                <c:pt idx="3">
                  <c:v>2.0569560092772138E-2</c:v>
                </c:pt>
                <c:pt idx="4">
                  <c:v>1.4885920979410128E-2</c:v>
                </c:pt>
                <c:pt idx="5">
                  <c:v>2.070488938709571E-2</c:v>
                </c:pt>
                <c:pt idx="6">
                  <c:v>6.5583456425406207E-3</c:v>
                </c:pt>
                <c:pt idx="7">
                  <c:v>5.2648204696219862E-3</c:v>
                </c:pt>
                <c:pt idx="8">
                  <c:v>8.6473429951690814E-3</c:v>
                </c:pt>
                <c:pt idx="9">
                  <c:v>1.3140690376569038E-2</c:v>
                </c:pt>
              </c:numCache>
            </c:numRef>
          </c:val>
          <c:extLst>
            <c:ext xmlns:c16="http://schemas.microsoft.com/office/drawing/2014/chart" uri="{C3380CC4-5D6E-409C-BE32-E72D297353CC}">
              <c16:uniqueId val="{0000000E-5E9C-4AD0-9DB5-492603D44333}"/>
            </c:ext>
          </c:extLst>
        </c:ser>
        <c:ser>
          <c:idx val="3"/>
          <c:order val="3"/>
          <c:tx>
            <c:strRef>
              <c:f>'V.4.17. Accid.Lab suceso'!$L$3</c:f>
              <c:strCache>
                <c:ptCount val="1"/>
                <c:pt idx="0">
                  <c:v>% Factor de Trabajo</c:v>
                </c:pt>
              </c:strCache>
            </c:strRef>
          </c:tx>
          <c:spPr>
            <a:solidFill>
              <a:schemeClr val="accent3">
                <a:lumMod val="75000"/>
              </a:schemeClr>
            </a:solidFill>
          </c:spPr>
          <c:invertIfNegative val="0"/>
          <c:dLbls>
            <c:dLbl>
              <c:idx val="0"/>
              <c:layout>
                <c:manualLayout>
                  <c:x val="5.2400647151385699E-3"/>
                  <c:y val="-5.596002364079485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5E9C-4AD0-9DB5-492603D44333}"/>
                </c:ext>
              </c:extLst>
            </c:dLbl>
            <c:dLbl>
              <c:idx val="1"/>
              <c:layout>
                <c:manualLayout>
                  <c:x val="3.4187222098106232E-3"/>
                  <c:y val="-9.637890360026022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5E9C-4AD0-9DB5-492603D44333}"/>
                </c:ext>
              </c:extLst>
            </c:dLbl>
            <c:dLbl>
              <c:idx val="2"/>
              <c:layout>
                <c:manualLayout>
                  <c:x val="2.5392146121807784E-3"/>
                  <c:y val="-3.335111574431296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5E9C-4AD0-9DB5-492603D44333}"/>
                </c:ext>
              </c:extLst>
            </c:dLbl>
            <c:dLbl>
              <c:idx val="3"/>
              <c:layout>
                <c:manualLayout>
                  <c:x val="1.8926726490726645E-3"/>
                  <c:y val="-8.3946650121197106E-3"/>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5E9C-4AD0-9DB5-492603D44333}"/>
                </c:ext>
              </c:extLst>
            </c:dLbl>
            <c:dLbl>
              <c:idx val="4"/>
              <c:layout>
                <c:manualLayout>
                  <c:x val="3.5180303905192499E-3"/>
                  <c:y val="-4.200309103062064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5E9C-4AD0-9DB5-492603D44333}"/>
                </c:ext>
              </c:extLst>
            </c:dLbl>
            <c:spPr>
              <a:noFill/>
              <a:ln>
                <a:noFill/>
              </a:ln>
              <a:effectLst/>
            </c:spPr>
            <c:txPr>
              <a:bodyPr rot="-5400000" vert="horz"/>
              <a:lstStyle/>
              <a:p>
                <a:pPr>
                  <a:defRPr sz="1400" b="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'V.4.17. Accid.Lab suceso'!$A$4:$A$13</c:f>
              <c:strCache>
                <c:ptCount val="10"/>
                <c:pt idx="0">
                  <c:v>2009</c:v>
                </c:pt>
                <c:pt idx="1">
                  <c:v>2010</c:v>
                </c:pt>
                <c:pt idx="2">
                  <c:v>2011</c:v>
                </c:pt>
                <c:pt idx="3">
                  <c:v>2012</c:v>
                </c:pt>
                <c:pt idx="4">
                  <c:v>2013</c:v>
                </c:pt>
                <c:pt idx="5">
                  <c:v>2014</c:v>
                </c:pt>
                <c:pt idx="6">
                  <c:v>2015</c:v>
                </c:pt>
                <c:pt idx="7">
                  <c:v>2016</c:v>
                </c:pt>
                <c:pt idx="8">
                  <c:v>2017</c:v>
                </c:pt>
                <c:pt idx="9">
                  <c:v>2018</c:v>
                </c:pt>
              </c:strCache>
            </c:strRef>
          </c:cat>
          <c:val>
            <c:numRef>
              <c:f>'V.4.17. Accid.Lab suceso'!$L$4:$L$13</c:f>
              <c:numCache>
                <c:formatCode>0.00%</c:formatCode>
                <c:ptCount val="10"/>
                <c:pt idx="0">
                  <c:v>0.81394375043617839</c:v>
                </c:pt>
                <c:pt idx="1">
                  <c:v>0.80510935925552729</c:v>
                </c:pt>
                <c:pt idx="2">
                  <c:v>0.82910944357921568</c:v>
                </c:pt>
                <c:pt idx="3">
                  <c:v>0.83993004068286381</c:v>
                </c:pt>
                <c:pt idx="4">
                  <c:v>0.82644685587089595</c:v>
                </c:pt>
                <c:pt idx="5">
                  <c:v>0.82331607925884409</c:v>
                </c:pt>
                <c:pt idx="6">
                  <c:v>0.8470014771048745</c:v>
                </c:pt>
                <c:pt idx="7">
                  <c:v>0.83263135727071702</c:v>
                </c:pt>
                <c:pt idx="8">
                  <c:v>0.80190821256038647</c:v>
                </c:pt>
                <c:pt idx="9">
                  <c:v>0.76970013947001392</c:v>
                </c:pt>
              </c:numCache>
            </c:numRef>
          </c:val>
          <c:extLst>
            <c:ext xmlns:c16="http://schemas.microsoft.com/office/drawing/2014/chart" uri="{C3380CC4-5D6E-409C-BE32-E72D297353CC}">
              <c16:uniqueId val="{00000014-5E9C-4AD0-9DB5-492603D44333}"/>
            </c:ext>
          </c:extLst>
        </c:ser>
        <c:ser>
          <c:idx val="4"/>
          <c:order val="4"/>
          <c:tx>
            <c:strRef>
              <c:f>'V.4.17. Accid.Lab suceso'!$M$3</c:f>
              <c:strCache>
                <c:ptCount val="1"/>
                <c:pt idx="0">
                  <c:v>%Factor Personal</c:v>
                </c:pt>
              </c:strCache>
            </c:strRef>
          </c:tx>
          <c:spPr>
            <a:solidFill>
              <a:schemeClr val="accent2">
                <a:lumMod val="60000"/>
                <a:lumOff val="40000"/>
              </a:schemeClr>
            </a:solidFill>
          </c:spPr>
          <c:invertIfNegative val="0"/>
          <c:dLbls>
            <c:dLbl>
              <c:idx val="0"/>
              <c:layout>
                <c:manualLayout>
                  <c:x val="6.6198136757010615E-3"/>
                  <c:y val="-1.212574107055335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5E9C-4AD0-9DB5-492603D44333}"/>
                </c:ext>
              </c:extLst>
            </c:dLbl>
            <c:dLbl>
              <c:idx val="1"/>
              <c:layout>
                <c:manualLayout>
                  <c:x val="7.7231159549845723E-3"/>
                  <c:y val="-1.41466979156455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5E9C-4AD0-9DB5-492603D44333}"/>
                </c:ext>
              </c:extLst>
            </c:dLbl>
            <c:dLbl>
              <c:idx val="2"/>
              <c:layout>
                <c:manualLayout>
                  <c:x val="6.619853958548169E-3"/>
                  <c:y val="6.3343767278046484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5E9C-4AD0-9DB5-492603D44333}"/>
                </c:ext>
              </c:extLst>
            </c:dLbl>
            <c:dLbl>
              <c:idx val="3"/>
              <c:layout>
                <c:manualLayout>
                  <c:x val="8.0346690195784234E-3"/>
                  <c:y val="-1.0171926466533884E-2"/>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5E9C-4AD0-9DB5-492603D44333}"/>
                </c:ext>
              </c:extLst>
            </c:dLbl>
            <c:spPr>
              <a:noFill/>
              <a:ln>
                <a:noFill/>
              </a:ln>
              <a:effectLst/>
            </c:spPr>
            <c:txPr>
              <a:bodyPr rot="-5400000" vert="horz"/>
              <a:lstStyle/>
              <a:p>
                <a:pPr>
                  <a:defRPr sz="1400" b="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'V.4.17. Accid.Lab suceso'!$A$4:$A$13</c:f>
              <c:strCache>
                <c:ptCount val="10"/>
                <c:pt idx="0">
                  <c:v>2009</c:v>
                </c:pt>
                <c:pt idx="1">
                  <c:v>2010</c:v>
                </c:pt>
                <c:pt idx="2">
                  <c:v>2011</c:v>
                </c:pt>
                <c:pt idx="3">
                  <c:v>2012</c:v>
                </c:pt>
                <c:pt idx="4">
                  <c:v>2013</c:v>
                </c:pt>
                <c:pt idx="5">
                  <c:v>2014</c:v>
                </c:pt>
                <c:pt idx="6">
                  <c:v>2015</c:v>
                </c:pt>
                <c:pt idx="7">
                  <c:v>2016</c:v>
                </c:pt>
                <c:pt idx="8">
                  <c:v>2017</c:v>
                </c:pt>
                <c:pt idx="9">
                  <c:v>2018</c:v>
                </c:pt>
              </c:strCache>
            </c:strRef>
          </c:cat>
          <c:val>
            <c:numRef>
              <c:f>'V.4.17. Accid.Lab suceso'!$M$4:$M$13</c:f>
              <c:numCache>
                <c:formatCode>0.00%</c:formatCode>
                <c:ptCount val="10"/>
                <c:pt idx="0">
                  <c:v>3.196315165049899E-2</c:v>
                </c:pt>
                <c:pt idx="1">
                  <c:v>3.0762847489775355E-2</c:v>
                </c:pt>
                <c:pt idx="2">
                  <c:v>2.5484921421492283E-2</c:v>
                </c:pt>
                <c:pt idx="3">
                  <c:v>2.4751910573742444E-2</c:v>
                </c:pt>
                <c:pt idx="4">
                  <c:v>2.2607122982749025E-2</c:v>
                </c:pt>
                <c:pt idx="5">
                  <c:v>2.5617355181167784E-2</c:v>
                </c:pt>
                <c:pt idx="6">
                  <c:v>2.2481536189069423E-2</c:v>
                </c:pt>
                <c:pt idx="7">
                  <c:v>2.0611772138570076E-2</c:v>
                </c:pt>
                <c:pt idx="8">
                  <c:v>2.3478260869565216E-2</c:v>
                </c:pt>
                <c:pt idx="9">
                  <c:v>2.2642085076708507E-2</c:v>
                </c:pt>
              </c:numCache>
            </c:numRef>
          </c:val>
          <c:extLst>
            <c:ext xmlns:c16="http://schemas.microsoft.com/office/drawing/2014/chart" uri="{C3380CC4-5D6E-409C-BE32-E72D297353CC}">
              <c16:uniqueId val="{00000019-5E9C-4AD0-9DB5-492603D44333}"/>
            </c:ext>
          </c:extLst>
        </c:ser>
        <c:ser>
          <c:idx val="5"/>
          <c:order val="5"/>
          <c:tx>
            <c:strRef>
              <c:f>'V.4.17. Accid.Lab suceso'!$N$3</c:f>
              <c:strCache>
                <c:ptCount val="1"/>
                <c:pt idx="0">
                  <c:v>% No Especificados</c:v>
                </c:pt>
              </c:strCache>
            </c:strRef>
          </c:tx>
          <c:invertIfNegative val="0"/>
          <c:dLbls>
            <c:dLbl>
              <c:idx val="0"/>
              <c:layout>
                <c:manualLayout>
                  <c:x val="6.6198136757011023E-3"/>
                  <c:y val="-1.010478422546112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5E9C-4AD0-9DB5-492603D44333}"/>
                </c:ext>
              </c:extLst>
            </c:dLbl>
            <c:dLbl>
              <c:idx val="1"/>
              <c:layout>
                <c:manualLayout>
                  <c:x val="5.5165113964175515E-3"/>
                  <c:y val="-1.010478422546112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5E9C-4AD0-9DB5-492603D44333}"/>
                </c:ext>
              </c:extLst>
            </c:dLbl>
            <c:dLbl>
              <c:idx val="2"/>
              <c:layout>
                <c:manualLayout>
                  <c:x val="1.1033022792835103E-2"/>
                  <c:y val="-1.61676547607378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5E9C-4AD0-9DB5-492603D44333}"/>
                </c:ext>
              </c:extLst>
            </c:dLbl>
            <c:dLbl>
              <c:idx val="3"/>
              <c:layout>
                <c:manualLayout>
                  <c:x val="1.3798709024245541E-2"/>
                  <c:y val="-1.6637509337103513E-2"/>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5E9C-4AD0-9DB5-492603D44333}"/>
                </c:ext>
              </c:extLst>
            </c:dLbl>
            <c:spPr>
              <a:noFill/>
              <a:ln>
                <a:noFill/>
              </a:ln>
              <a:effectLst/>
            </c:spPr>
            <c:txPr>
              <a:bodyPr rot="-5400000" vert="horz"/>
              <a:lstStyle/>
              <a:p>
                <a:pPr>
                  <a:defRPr sz="1400" b="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'V.4.17. Accid.Lab suceso'!$A$4:$A$13</c:f>
              <c:strCache>
                <c:ptCount val="10"/>
                <c:pt idx="0">
                  <c:v>2009</c:v>
                </c:pt>
                <c:pt idx="1">
                  <c:v>2010</c:v>
                </c:pt>
                <c:pt idx="2">
                  <c:v>2011</c:v>
                </c:pt>
                <c:pt idx="3">
                  <c:v>2012</c:v>
                </c:pt>
                <c:pt idx="4">
                  <c:v>2013</c:v>
                </c:pt>
                <c:pt idx="5">
                  <c:v>2014</c:v>
                </c:pt>
                <c:pt idx="6">
                  <c:v>2015</c:v>
                </c:pt>
                <c:pt idx="7">
                  <c:v>2016</c:v>
                </c:pt>
                <c:pt idx="8">
                  <c:v>2017</c:v>
                </c:pt>
                <c:pt idx="9">
                  <c:v>2018</c:v>
                </c:pt>
              </c:strCache>
            </c:strRef>
          </c:cat>
          <c:val>
            <c:numRef>
              <c:f>'V.4.17. Accid.Lab suceso'!$N$4:$N$13</c:f>
              <c:numCache>
                <c:formatCode>0.00%</c:formatCode>
                <c:ptCount val="10"/>
                <c:pt idx="0">
                  <c:v>6.9718752180891894E-2</c:v>
                </c:pt>
                <c:pt idx="1">
                  <c:v>8.9680516863256482E-2</c:v>
                </c:pt>
                <c:pt idx="2">
                  <c:v>5.9464816650148661E-2</c:v>
                </c:pt>
                <c:pt idx="3">
                  <c:v>4.794494505912323E-2</c:v>
                </c:pt>
                <c:pt idx="4">
                  <c:v>6.2743461324429609E-2</c:v>
                </c:pt>
                <c:pt idx="5">
                  <c:v>5.4234941149319177E-2</c:v>
                </c:pt>
                <c:pt idx="6">
                  <c:v>5.6632200886262925E-2</c:v>
                </c:pt>
                <c:pt idx="7">
                  <c:v>6.3283142044856272E-2</c:v>
                </c:pt>
                <c:pt idx="8">
                  <c:v>8.8381642512077294E-2</c:v>
                </c:pt>
                <c:pt idx="9">
                  <c:v>0.10464609483960949</c:v>
                </c:pt>
              </c:numCache>
            </c:numRef>
          </c:val>
          <c:extLst>
            <c:ext xmlns:c16="http://schemas.microsoft.com/office/drawing/2014/chart" uri="{C3380CC4-5D6E-409C-BE32-E72D297353CC}">
              <c16:uniqueId val="{0000001E-5E9C-4AD0-9DB5-492603D44333}"/>
            </c:ext>
          </c:extLst>
        </c:ser>
        <c:dLbls>
          <c:showLegendKey val="0"/>
          <c:showVal val="0"/>
          <c:showCatName val="0"/>
          <c:showSerName val="0"/>
          <c:showPercent val="0"/>
          <c:showBubbleSize val="0"/>
        </c:dLbls>
        <c:gapWidth val="75"/>
        <c:shape val="cylinder"/>
        <c:axId val="436883632"/>
        <c:axId val="436884024"/>
        <c:axId val="0"/>
      </c:bar3DChart>
      <c:catAx>
        <c:axId val="436883632"/>
        <c:scaling>
          <c:orientation val="minMax"/>
        </c:scaling>
        <c:delete val="0"/>
        <c:axPos val="b"/>
        <c:numFmt formatCode="General" sourceLinked="1"/>
        <c:majorTickMark val="none"/>
        <c:minorTickMark val="none"/>
        <c:tickLblPos val="nextTo"/>
        <c:txPr>
          <a:bodyPr/>
          <a:lstStyle/>
          <a:p>
            <a:pPr>
              <a:defRPr sz="1600"/>
            </a:pPr>
            <a:endParaRPr lang="en-US"/>
          </a:p>
        </c:txPr>
        <c:crossAx val="436884024"/>
        <c:crosses val="autoZero"/>
        <c:auto val="1"/>
        <c:lblAlgn val="ctr"/>
        <c:lblOffset val="100"/>
        <c:noMultiLvlLbl val="0"/>
      </c:catAx>
      <c:valAx>
        <c:axId val="436884024"/>
        <c:scaling>
          <c:orientation val="minMax"/>
        </c:scaling>
        <c:delete val="1"/>
        <c:axPos val="l"/>
        <c:numFmt formatCode="0.00%" sourceLinked="1"/>
        <c:majorTickMark val="out"/>
        <c:minorTickMark val="none"/>
        <c:tickLblPos val="nextTo"/>
        <c:crossAx val="436883632"/>
        <c:crosses val="autoZero"/>
        <c:crossBetween val="between"/>
      </c:valAx>
      <c:spPr>
        <a:noFill/>
        <a:ln w="25400">
          <a:noFill/>
        </a:ln>
      </c:spPr>
    </c:plotArea>
    <c:legend>
      <c:legendPos val="t"/>
      <c:layout>
        <c:manualLayout>
          <c:xMode val="edge"/>
          <c:yMode val="edge"/>
          <c:x val="0.18329780737443346"/>
          <c:y val="7.9885372486203726E-2"/>
          <c:w val="0.58906068095497433"/>
          <c:h val="7.1671324944046058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2000"/>
            </a:pPr>
            <a:r>
              <a:rPr lang="en-US" sz="2000"/>
              <a:t>Cantidad de Expedientes Calificados por la ARL Según Agente Dañino</a:t>
            </a:r>
          </a:p>
        </c:rich>
      </c:tx>
      <c:layout>
        <c:manualLayout>
          <c:xMode val="edge"/>
          <c:yMode val="edge"/>
          <c:x val="0.25246581724661438"/>
          <c:y val="3.9099252198757962E-2"/>
        </c:manualLayout>
      </c:layout>
      <c:overlay val="0"/>
    </c:title>
    <c:autoTitleDeleted val="0"/>
    <c:view3D>
      <c:rotX val="5"/>
      <c:rotY val="0"/>
      <c:depthPercent val="100"/>
      <c:rAngAx val="1"/>
    </c:view3D>
    <c:floor>
      <c:thickness val="0"/>
    </c:floor>
    <c:sideWall>
      <c:thickness val="0"/>
    </c:sideWall>
    <c:backWall>
      <c:thickness val="0"/>
    </c:backWall>
    <c:plotArea>
      <c:layout>
        <c:manualLayout>
          <c:layoutTarget val="inner"/>
          <c:xMode val="edge"/>
          <c:yMode val="edge"/>
          <c:x val="1.5762610338304017E-2"/>
          <c:y val="0.19099843645298195"/>
          <c:w val="0.95928423516275196"/>
          <c:h val="0.62938265665538395"/>
        </c:manualLayout>
      </c:layout>
      <c:bar3DChart>
        <c:barDir val="col"/>
        <c:grouping val="clustered"/>
        <c:varyColors val="0"/>
        <c:ser>
          <c:idx val="0"/>
          <c:order val="0"/>
          <c:tx>
            <c:strRef>
              <c:f>'V.4.18. EC. x Agente daño'!$I$3</c:f>
              <c:strCache>
                <c:ptCount val="1"/>
                <c:pt idx="0">
                  <c:v>% por Mecanismo</c:v>
                </c:pt>
              </c:strCache>
            </c:strRef>
          </c:tx>
          <c:spPr>
            <a:solidFill>
              <a:srgbClr val="0070C0"/>
            </a:solidFill>
          </c:spPr>
          <c:invertIfNegative val="0"/>
          <c:dLbls>
            <c:dLbl>
              <c:idx val="0"/>
              <c:layout>
                <c:manualLayout>
                  <c:x val="1.4162913634212756E-2"/>
                  <c:y val="-2.995306708999523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14D-4B73-B0F0-E2328BC04BFE}"/>
                </c:ext>
              </c:extLst>
            </c:dLbl>
            <c:dLbl>
              <c:idx val="1"/>
              <c:layout>
                <c:manualLayout>
                  <c:x val="1.047727024153936E-2"/>
                  <c:y val="-1.686403171481249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14D-4B73-B0F0-E2328BC04BFE}"/>
                </c:ext>
              </c:extLst>
            </c:dLbl>
            <c:dLbl>
              <c:idx val="2"/>
              <c:layout>
                <c:manualLayout>
                  <c:x val="3.6727325832892747E-3"/>
                  <c:y val="-1.627630527856777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14D-4B73-B0F0-E2328BC04BFE}"/>
                </c:ext>
              </c:extLst>
            </c:dLbl>
            <c:dLbl>
              <c:idx val="3"/>
              <c:layout>
                <c:manualLayout>
                  <c:x val="-9.2252243353089917E-4"/>
                  <c:y val="-1.0014120984419256E-2"/>
                </c:manualLayout>
              </c:layout>
              <c:showLegendKey val="0"/>
              <c:showVal val="1"/>
              <c:showCatName val="0"/>
              <c:showSerName val="0"/>
              <c:showPercent val="0"/>
              <c:showBubbleSize val="0"/>
              <c:extLst>
                <c:ext xmlns:c15="http://schemas.microsoft.com/office/drawing/2012/chart" uri="{CE6537A1-D6FC-4f65-9D91-7224C49458BB}">
                  <c15:layout>
                    <c:manualLayout>
                      <c:w val="5.5784693798870667E-2"/>
                      <c:h val="5.2196567340656773E-2"/>
                    </c:manualLayout>
                  </c15:layout>
                </c:ext>
                <c:ext xmlns:c16="http://schemas.microsoft.com/office/drawing/2014/chart" uri="{C3380CC4-5D6E-409C-BE32-E72D297353CC}">
                  <c16:uniqueId val="{00000003-614D-4B73-B0F0-E2328BC04BFE}"/>
                </c:ext>
              </c:extLst>
            </c:dLbl>
            <c:dLbl>
              <c:idx val="4"/>
              <c:layout>
                <c:manualLayout>
                  <c:x val="1.5324390028674014E-3"/>
                  <c:y val="-1.655897003986399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14D-4B73-B0F0-E2328BC04BFE}"/>
                </c:ext>
              </c:extLst>
            </c:dLbl>
            <c:dLbl>
              <c:idx val="5"/>
              <c:layout>
                <c:manualLayout>
                  <c:x val="6.449461370410841E-3"/>
                  <c:y val="-1.019659156406162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14D-4B73-B0F0-E2328BC04BFE}"/>
                </c:ext>
              </c:extLst>
            </c:dLbl>
            <c:dLbl>
              <c:idx val="6"/>
              <c:layout>
                <c:manualLayout>
                  <c:x val="2.3822677440960812E-3"/>
                  <c:y val="-6.026873070400550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14D-4B73-B0F0-E2328BC04BFE}"/>
                </c:ext>
              </c:extLst>
            </c:dLbl>
            <c:dLbl>
              <c:idx val="7"/>
              <c:layout>
                <c:manualLayout>
                  <c:x val="5.5907353567268142E-3"/>
                  <c:y val="-9.062729776882596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14D-4B73-B0F0-E2328BC04BFE}"/>
                </c:ext>
              </c:extLst>
            </c:dLbl>
            <c:dLbl>
              <c:idx val="8"/>
              <c:layout>
                <c:manualLayout>
                  <c:x val="1.7811266735805291E-2"/>
                  <c:y val="-5.09946754994588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614D-4B73-B0F0-E2328BC04BFE}"/>
                </c:ext>
              </c:extLst>
            </c:dLbl>
            <c:spPr>
              <a:noFill/>
              <a:ln>
                <a:noFill/>
              </a:ln>
              <a:effectLst/>
            </c:spPr>
            <c:txPr>
              <a:bodyPr/>
              <a:lstStyle/>
              <a:p>
                <a:pPr>
                  <a:defRPr sz="18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'V.4.18. EC. x Agente daño'!$A$4:$A$11</c:f>
              <c:strCache>
                <c:ptCount val="8"/>
                <c:pt idx="0">
                  <c:v>Radiaciones</c:v>
                </c:pt>
                <c:pt idx="1">
                  <c:v>Animales o productos animales</c:v>
                </c:pt>
                <c:pt idx="2">
                  <c:v>Materiales o sustancias</c:v>
                </c:pt>
                <c:pt idx="3">
                  <c:v>Maquinarias y/o equipos</c:v>
                </c:pt>
                <c:pt idx="4">
                  <c:v>Ambiente de trabajo</c:v>
                </c:pt>
                <c:pt idx="5">
                  <c:v>Herramientas e implementos</c:v>
                </c:pt>
                <c:pt idx="6">
                  <c:v>Medio de Transporte</c:v>
                </c:pt>
                <c:pt idx="7">
                  <c:v>Otros agentes no clasificados</c:v>
                </c:pt>
              </c:strCache>
            </c:strRef>
          </c:cat>
          <c:val>
            <c:numRef>
              <c:f>'V.4.18. EC. x Agente daño'!$I$4:$I$11</c:f>
              <c:numCache>
                <c:formatCode>0.0%</c:formatCode>
                <c:ptCount val="8"/>
                <c:pt idx="0">
                  <c:v>7.0675517376024989E-4</c:v>
                </c:pt>
                <c:pt idx="1">
                  <c:v>9.8086684888715348E-3</c:v>
                </c:pt>
                <c:pt idx="2">
                  <c:v>3.4927762592737215E-2</c:v>
                </c:pt>
                <c:pt idx="3">
                  <c:v>9.6528699726669276E-2</c:v>
                </c:pt>
                <c:pt idx="4">
                  <c:v>0.29852010933229206</c:v>
                </c:pt>
                <c:pt idx="5">
                  <c:v>0.20910972276454509</c:v>
                </c:pt>
                <c:pt idx="6">
                  <c:v>0.34740335806325656</c:v>
                </c:pt>
                <c:pt idx="7">
                  <c:v>0.17705193283873488</c:v>
                </c:pt>
              </c:numCache>
            </c:numRef>
          </c:val>
          <c:extLst>
            <c:ext xmlns:c16="http://schemas.microsoft.com/office/drawing/2014/chart" uri="{C3380CC4-5D6E-409C-BE32-E72D297353CC}">
              <c16:uniqueId val="{00000009-614D-4B73-B0F0-E2328BC04BFE}"/>
            </c:ext>
          </c:extLst>
        </c:ser>
        <c:dLbls>
          <c:showLegendKey val="0"/>
          <c:showVal val="0"/>
          <c:showCatName val="0"/>
          <c:showSerName val="0"/>
          <c:showPercent val="0"/>
          <c:showBubbleSize val="0"/>
        </c:dLbls>
        <c:gapWidth val="85"/>
        <c:gapDepth val="152"/>
        <c:shape val="cylinder"/>
        <c:axId val="436884808"/>
        <c:axId val="436885200"/>
        <c:axId val="0"/>
      </c:bar3DChart>
      <c:catAx>
        <c:axId val="436884808"/>
        <c:scaling>
          <c:orientation val="minMax"/>
        </c:scaling>
        <c:delete val="0"/>
        <c:axPos val="b"/>
        <c:numFmt formatCode="General" sourceLinked="1"/>
        <c:majorTickMark val="none"/>
        <c:minorTickMark val="none"/>
        <c:tickLblPos val="nextTo"/>
        <c:txPr>
          <a:bodyPr/>
          <a:lstStyle/>
          <a:p>
            <a:pPr>
              <a:defRPr sz="1400" b="1"/>
            </a:pPr>
            <a:endParaRPr lang="en-US"/>
          </a:p>
        </c:txPr>
        <c:crossAx val="436885200"/>
        <c:crosses val="autoZero"/>
        <c:auto val="1"/>
        <c:lblAlgn val="ctr"/>
        <c:lblOffset val="100"/>
        <c:noMultiLvlLbl val="0"/>
      </c:catAx>
      <c:valAx>
        <c:axId val="436885200"/>
        <c:scaling>
          <c:orientation val="minMax"/>
        </c:scaling>
        <c:delete val="1"/>
        <c:axPos val="l"/>
        <c:numFmt formatCode="0.0%" sourceLinked="1"/>
        <c:majorTickMark val="out"/>
        <c:minorTickMark val="none"/>
        <c:tickLblPos val="nextTo"/>
        <c:crossAx val="436884808"/>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title>
      <c:tx>
        <c:rich>
          <a:bodyPr/>
          <a:lstStyle/>
          <a:p>
            <a:pPr>
              <a:defRPr/>
            </a:pPr>
            <a:r>
              <a:rPr lang="en-US"/>
              <a:t>Cantidad de Expedientes Calificados por la ARL Según Lugar del Accidente</a:t>
            </a:r>
          </a:p>
        </c:rich>
      </c:tx>
      <c:layout>
        <c:manualLayout>
          <c:xMode val="edge"/>
          <c:yMode val="edge"/>
          <c:x val="0.27137813328086707"/>
          <c:y val="3.9095030063252767E-2"/>
        </c:manualLayout>
      </c:layout>
      <c:overlay val="0"/>
    </c:title>
    <c:autoTitleDeleted val="0"/>
    <c:view3D>
      <c:rotX val="10"/>
      <c:rotY val="20"/>
      <c:depthPercent val="100"/>
      <c:rAngAx val="1"/>
    </c:view3D>
    <c:floor>
      <c:thickness val="0"/>
    </c:floor>
    <c:sideWall>
      <c:thickness val="0"/>
    </c:sideWall>
    <c:backWall>
      <c:thickness val="0"/>
    </c:backWall>
    <c:plotArea>
      <c:layout>
        <c:manualLayout>
          <c:layoutTarget val="inner"/>
          <c:xMode val="edge"/>
          <c:yMode val="edge"/>
          <c:x val="3.7326877830432148E-2"/>
          <c:y val="0.13196128998356721"/>
          <c:w val="0.95109231024335483"/>
          <c:h val="0.61705342108281114"/>
        </c:manualLayout>
      </c:layout>
      <c:bar3DChart>
        <c:barDir val="col"/>
        <c:grouping val="clustered"/>
        <c:varyColors val="0"/>
        <c:ser>
          <c:idx val="0"/>
          <c:order val="0"/>
          <c:tx>
            <c:strRef>
              <c:f>'V.4.19. EC. x  lugar de accid.'!$I$3</c:f>
              <c:strCache>
                <c:ptCount val="1"/>
                <c:pt idx="0">
                  <c:v>% por Mecanismo</c:v>
                </c:pt>
              </c:strCache>
            </c:strRef>
          </c:tx>
          <c:spPr>
            <a:solidFill>
              <a:srgbClr val="0070C0"/>
            </a:solidFill>
          </c:spPr>
          <c:invertIfNegative val="0"/>
          <c:dLbls>
            <c:dLbl>
              <c:idx val="0"/>
              <c:layout>
                <c:manualLayout>
                  <c:x val="1.4403200829936381E-2"/>
                  <c:y val="-2.5436772722942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7D9-4268-B12C-19355CB226D3}"/>
                </c:ext>
              </c:extLst>
            </c:dLbl>
            <c:dLbl>
              <c:idx val="1"/>
              <c:layout>
                <c:manualLayout>
                  <c:x val="1.339711090199102E-2"/>
                  <c:y val="-3.139152023690874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7D9-4268-B12C-19355CB226D3}"/>
                </c:ext>
              </c:extLst>
            </c:dLbl>
            <c:dLbl>
              <c:idx val="2"/>
              <c:layout>
                <c:manualLayout>
                  <c:x val="1.3397462141317911E-2"/>
                  <c:y val="-2.98711313546380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7D9-4268-B12C-19355CB226D3}"/>
                </c:ext>
              </c:extLst>
            </c:dLbl>
            <c:dLbl>
              <c:idx val="3"/>
              <c:layout>
                <c:manualLayout>
                  <c:x val="1.3376106790242965E-2"/>
                  <c:y val="-3.03953583037271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7D9-4268-B12C-19355CB226D3}"/>
                </c:ext>
              </c:extLst>
            </c:dLbl>
            <c:dLbl>
              <c:idx val="4"/>
              <c:layout>
                <c:manualLayout>
                  <c:x val="1.7836705746022561E-2"/>
                  <c:y val="-3.24800101707871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7D9-4268-B12C-19355CB226D3}"/>
                </c:ext>
              </c:extLst>
            </c:dLbl>
            <c:dLbl>
              <c:idx val="5"/>
              <c:layout>
                <c:manualLayout>
                  <c:x val="1.3308518912874651E-2"/>
                  <c:y val="-1.843900838429218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7D9-4268-B12C-19355CB226D3}"/>
                </c:ext>
              </c:extLst>
            </c:dLbl>
            <c:dLbl>
              <c:idx val="6"/>
              <c:layout>
                <c:manualLayout>
                  <c:x val="1.2324700046804592E-2"/>
                  <c:y val="-1.353688576502952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7D9-4268-B12C-19355CB226D3}"/>
                </c:ext>
              </c:extLst>
            </c:dLbl>
            <c:dLbl>
              <c:idx val="7"/>
              <c:layout>
                <c:manualLayout>
                  <c:x val="1.1835641350366155E-2"/>
                  <c:y val="-3.444618805465229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87D9-4268-B12C-19355CB226D3}"/>
                </c:ext>
              </c:extLst>
            </c:dLbl>
            <c:dLbl>
              <c:idx val="8"/>
              <c:layout>
                <c:manualLayout>
                  <c:x val="1.27286130705334E-2"/>
                  <c:y val="-1.890676753330396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87D9-4268-B12C-19355CB226D3}"/>
                </c:ext>
              </c:extLst>
            </c:dLbl>
            <c:spPr>
              <a:noFill/>
              <a:ln>
                <a:noFill/>
              </a:ln>
              <a:effectLst/>
            </c:spPr>
            <c:txPr>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'V.4.19. EC. x  lugar de accid.'!$A$4:$A$12</c:f>
              <c:strCache>
                <c:ptCount val="9"/>
                <c:pt idx="0">
                  <c:v>Almacenes o depósitos</c:v>
                </c:pt>
                <c:pt idx="1">
                  <c:v>Area de producción </c:v>
                </c:pt>
                <c:pt idx="2">
                  <c:v>Area de recreación</c:v>
                </c:pt>
                <c:pt idx="3">
                  <c:v>Corredores o pasillos</c:v>
                </c:pt>
                <c:pt idx="4">
                  <c:v>Escaleras</c:v>
                </c:pt>
                <c:pt idx="5">
                  <c:v>Oficinas</c:v>
                </c:pt>
                <c:pt idx="6">
                  <c:v>Otras áreas comunes</c:v>
                </c:pt>
                <c:pt idx="7">
                  <c:v>Parqueos o área de circulación vehicular</c:v>
                </c:pt>
                <c:pt idx="8">
                  <c:v>Otros</c:v>
                </c:pt>
              </c:strCache>
            </c:strRef>
          </c:cat>
          <c:val>
            <c:numRef>
              <c:f>'V.4.19. EC. x  lugar de accid.'!$I$4:$I$12</c:f>
              <c:numCache>
                <c:formatCode>0.0%</c:formatCode>
                <c:ptCount val="9"/>
                <c:pt idx="0">
                  <c:v>3.2669717569742844E-2</c:v>
                </c:pt>
                <c:pt idx="1">
                  <c:v>0.36527690936423257</c:v>
                </c:pt>
                <c:pt idx="2">
                  <c:v>3.9278159879737656E-3</c:v>
                </c:pt>
                <c:pt idx="3">
                  <c:v>2.8153228059439397E-2</c:v>
                </c:pt>
                <c:pt idx="4">
                  <c:v>3.4246165307507084E-2</c:v>
                </c:pt>
                <c:pt idx="5">
                  <c:v>7.2270483843073609E-3</c:v>
                </c:pt>
                <c:pt idx="6">
                  <c:v>7.0504463276084561E-2</c:v>
                </c:pt>
                <c:pt idx="7">
                  <c:v>0.26370910880815229</c:v>
                </c:pt>
                <c:pt idx="8">
                  <c:v>0.19428554324256009</c:v>
                </c:pt>
              </c:numCache>
            </c:numRef>
          </c:val>
          <c:extLst>
            <c:ext xmlns:c16="http://schemas.microsoft.com/office/drawing/2014/chart" uri="{C3380CC4-5D6E-409C-BE32-E72D297353CC}">
              <c16:uniqueId val="{00000009-87D9-4268-B12C-19355CB226D3}"/>
            </c:ext>
          </c:extLst>
        </c:ser>
        <c:dLbls>
          <c:showLegendKey val="0"/>
          <c:showVal val="0"/>
          <c:showCatName val="0"/>
          <c:showSerName val="0"/>
          <c:showPercent val="0"/>
          <c:showBubbleSize val="0"/>
        </c:dLbls>
        <c:gapWidth val="45"/>
        <c:shape val="cylinder"/>
        <c:axId val="441289872"/>
        <c:axId val="441290264"/>
        <c:axId val="0"/>
      </c:bar3DChart>
      <c:catAx>
        <c:axId val="441289872"/>
        <c:scaling>
          <c:orientation val="minMax"/>
        </c:scaling>
        <c:delete val="0"/>
        <c:axPos val="b"/>
        <c:numFmt formatCode="General" sourceLinked="1"/>
        <c:majorTickMark val="none"/>
        <c:minorTickMark val="none"/>
        <c:tickLblPos val="nextTo"/>
        <c:txPr>
          <a:bodyPr/>
          <a:lstStyle/>
          <a:p>
            <a:pPr>
              <a:defRPr sz="1600" b="1"/>
            </a:pPr>
            <a:endParaRPr lang="en-US"/>
          </a:p>
        </c:txPr>
        <c:crossAx val="441290264"/>
        <c:crosses val="autoZero"/>
        <c:auto val="1"/>
        <c:lblAlgn val="ctr"/>
        <c:lblOffset val="100"/>
        <c:noMultiLvlLbl val="0"/>
      </c:catAx>
      <c:valAx>
        <c:axId val="441290264"/>
        <c:scaling>
          <c:orientation val="minMax"/>
        </c:scaling>
        <c:delete val="1"/>
        <c:axPos val="l"/>
        <c:numFmt formatCode="0.0%" sourceLinked="1"/>
        <c:majorTickMark val="out"/>
        <c:minorTickMark val="none"/>
        <c:tickLblPos val="nextTo"/>
        <c:crossAx val="441289872"/>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800"/>
            </a:pPr>
            <a:r>
              <a:rPr lang="es-DO" sz="2800"/>
              <a:t>Afiliación Anual por</a:t>
            </a:r>
            <a:r>
              <a:rPr lang="es-DO" sz="2800" baseline="0"/>
              <a:t> Tipo</a:t>
            </a:r>
            <a:r>
              <a:rPr lang="es-DO" sz="2800"/>
              <a:t> al SFS del RC</a:t>
            </a:r>
          </a:p>
        </c:rich>
      </c:tx>
      <c:layout>
        <c:manualLayout>
          <c:xMode val="edge"/>
          <c:yMode val="edge"/>
          <c:x val="0.3949723912704694"/>
          <c:y val="1.492602273159737E-2"/>
        </c:manualLayout>
      </c:layout>
      <c:overlay val="0"/>
    </c:title>
    <c:autoTitleDeleted val="0"/>
    <c:plotArea>
      <c:layout>
        <c:manualLayout>
          <c:layoutTarget val="inner"/>
          <c:xMode val="edge"/>
          <c:yMode val="edge"/>
          <c:x val="2.2141846114525833E-2"/>
          <c:y val="0.23160873832237333"/>
          <c:w val="0.9598692290800368"/>
          <c:h val="0.57517094468358609"/>
        </c:manualLayout>
      </c:layout>
      <c:barChart>
        <c:barDir val="col"/>
        <c:grouping val="clustered"/>
        <c:varyColors val="0"/>
        <c:ser>
          <c:idx val="1"/>
          <c:order val="0"/>
          <c:tx>
            <c:strRef>
              <c:f>'III.2.2. Afil. SFS RC Anual '!$C$2</c:f>
              <c:strCache>
                <c:ptCount val="1"/>
                <c:pt idx="0">
                  <c:v>Dependientes  Totales RC</c:v>
                </c:pt>
              </c:strCache>
            </c:strRef>
          </c:tx>
          <c:spPr>
            <a:solidFill>
              <a:schemeClr val="accent3">
                <a:lumMod val="75000"/>
              </a:schemeClr>
            </a:solidFill>
          </c:spPr>
          <c:invertIfNegative val="0"/>
          <c:dLbls>
            <c:dLbl>
              <c:idx val="0"/>
              <c:layout>
                <c:manualLayout>
                  <c:x val="-9.8317558427565756E-3"/>
                  <c:y val="1.260022886777915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6DF-4FE9-B148-CBD52F78CE64}"/>
                </c:ext>
              </c:extLst>
            </c:dLbl>
            <c:dLbl>
              <c:idx val="1"/>
              <c:layout>
                <c:manualLayout>
                  <c:x val="-1.0988433000727932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6DF-4FE9-B148-CBD52F78CE64}"/>
                </c:ext>
              </c:extLst>
            </c:dLbl>
            <c:dLbl>
              <c:idx val="2"/>
              <c:layout>
                <c:manualLayout>
                  <c:x val="-9.290804348286422E-3"/>
                  <c:y val="2.541773727272709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6DF-4FE9-B148-CBD52F78CE64}"/>
                </c:ext>
              </c:extLst>
            </c:dLbl>
            <c:dLbl>
              <c:idx val="3"/>
              <c:layout>
                <c:manualLayout>
                  <c:x val="-1.3547523027194716E-2"/>
                  <c:y val="-4.6279823232329442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6DF-4FE9-B148-CBD52F78CE64}"/>
                </c:ext>
              </c:extLst>
            </c:dLbl>
            <c:dLbl>
              <c:idx val="4"/>
              <c:layout>
                <c:manualLayout>
                  <c:x val="-1.001338658531792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6DF-4FE9-B148-CBD52F78CE64}"/>
                </c:ext>
              </c:extLst>
            </c:dLbl>
            <c:dLbl>
              <c:idx val="12"/>
              <c:layout>
                <c:manualLayout>
                  <c:x val="2.8107833334447318E-3"/>
                  <c:y val="-6.752608766715232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F38-45E0-B881-C5FD7FEA3187}"/>
                </c:ext>
              </c:extLst>
            </c:dLbl>
            <c:spPr>
              <a:noFill/>
              <a:ln>
                <a:noFill/>
              </a:ln>
              <a:effectLst/>
            </c:spPr>
            <c:txPr>
              <a:bodyPr rot="-5400000" vert="horz"/>
              <a:lstStyle/>
              <a:p>
                <a:pPr>
                  <a:defRPr sz="2400" b="1">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'III.2.2. Afil. SFS RC Anual '!$A$3:$A$15</c:f>
              <c:strCache>
                <c:ptCount val="13"/>
                <c:pt idx="0">
                  <c:v>Dic.2007</c:v>
                </c:pt>
                <c:pt idx="1">
                  <c:v>Dic.2008</c:v>
                </c:pt>
                <c:pt idx="2">
                  <c:v>Dic.2009</c:v>
                </c:pt>
                <c:pt idx="3">
                  <c:v>Dic.2010</c:v>
                </c:pt>
                <c:pt idx="4">
                  <c:v>Dic.2011</c:v>
                </c:pt>
                <c:pt idx="5">
                  <c:v>Dic.2012</c:v>
                </c:pt>
                <c:pt idx="6">
                  <c:v>Dic.2013</c:v>
                </c:pt>
                <c:pt idx="7">
                  <c:v>Dic.2014</c:v>
                </c:pt>
                <c:pt idx="8">
                  <c:v>Dic.2015</c:v>
                </c:pt>
                <c:pt idx="9">
                  <c:v>Dic.2016</c:v>
                </c:pt>
                <c:pt idx="10">
                  <c:v>Dic.2017</c:v>
                </c:pt>
                <c:pt idx="11">
                  <c:v>Dic.2018</c:v>
                </c:pt>
                <c:pt idx="12">
                  <c:v>Ene.2019</c:v>
                </c:pt>
              </c:strCache>
            </c:strRef>
          </c:cat>
          <c:val>
            <c:numRef>
              <c:f>'III.2.2. Afil. SFS RC Anual '!$C$3:$C$15</c:f>
              <c:numCache>
                <c:formatCode>#,##0</c:formatCode>
                <c:ptCount val="13"/>
                <c:pt idx="0">
                  <c:v>557270</c:v>
                </c:pt>
                <c:pt idx="1">
                  <c:v>726113</c:v>
                </c:pt>
                <c:pt idx="2">
                  <c:v>1008697</c:v>
                </c:pt>
                <c:pt idx="3">
                  <c:v>1211222</c:v>
                </c:pt>
                <c:pt idx="4">
                  <c:v>1329078</c:v>
                </c:pt>
                <c:pt idx="5">
                  <c:v>1445581</c:v>
                </c:pt>
                <c:pt idx="6">
                  <c:v>1561485</c:v>
                </c:pt>
                <c:pt idx="7">
                  <c:v>1718613</c:v>
                </c:pt>
                <c:pt idx="8">
                  <c:v>1826204</c:v>
                </c:pt>
                <c:pt idx="9">
                  <c:v>1971618</c:v>
                </c:pt>
                <c:pt idx="10">
                  <c:v>2136515</c:v>
                </c:pt>
                <c:pt idx="11">
                  <c:v>2294628</c:v>
                </c:pt>
                <c:pt idx="12">
                  <c:v>2295176</c:v>
                </c:pt>
              </c:numCache>
            </c:numRef>
          </c:val>
          <c:extLst>
            <c:ext xmlns:c16="http://schemas.microsoft.com/office/drawing/2014/chart" uri="{C3380CC4-5D6E-409C-BE32-E72D297353CC}">
              <c16:uniqueId val="{00000005-36DF-4FE9-B148-CBD52F78CE64}"/>
            </c:ext>
          </c:extLst>
        </c:ser>
        <c:ser>
          <c:idx val="0"/>
          <c:order val="1"/>
          <c:tx>
            <c:strRef>
              <c:f>'III.2.2. Afil. SFS RC Anual '!$B$2</c:f>
              <c:strCache>
                <c:ptCount val="1"/>
                <c:pt idx="0">
                  <c:v>Afiliados Titulares RC</c:v>
                </c:pt>
              </c:strCache>
            </c:strRef>
          </c:tx>
          <c:spPr>
            <a:solidFill>
              <a:srgbClr val="0070C0"/>
            </a:solidFill>
          </c:spPr>
          <c:invertIfNegative val="0"/>
          <c:dLbls>
            <c:dLbl>
              <c:idx val="0"/>
              <c:layout>
                <c:manualLayout>
                  <c:x val="0"/>
                  <c:y val="5.048766312086905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6DF-4FE9-B148-CBD52F78CE64}"/>
                </c:ext>
              </c:extLst>
            </c:dLbl>
            <c:dLbl>
              <c:idx val="1"/>
              <c:layout>
                <c:manualLayout>
                  <c:x val="0"/>
                  <c:y val="7.573149468130358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36DF-4FE9-B148-CBD52F78CE64}"/>
                </c:ext>
              </c:extLst>
            </c:dLbl>
            <c:dLbl>
              <c:idx val="2"/>
              <c:layout>
                <c:manualLayout>
                  <c:x val="0"/>
                  <c:y val="-3.786574734065179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36DF-4FE9-B148-CBD52F78CE64}"/>
                </c:ext>
              </c:extLst>
            </c:dLbl>
            <c:dLbl>
              <c:idx val="3"/>
              <c:layout>
                <c:manualLayout>
                  <c:x val="1.7839195007344218E-2"/>
                  <c:y val="3.839972058365412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36DF-4FE9-B148-CBD52F78CE64}"/>
                </c:ext>
              </c:extLst>
            </c:dLbl>
            <c:dLbl>
              <c:idx val="4"/>
              <c:layout>
                <c:manualLayout>
                  <c:x val="6.3220603607876428E-3"/>
                  <c:y val="3.788700313180176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36DF-4FE9-B148-CBD52F78CE64}"/>
                </c:ext>
              </c:extLst>
            </c:dLbl>
            <c:dLbl>
              <c:idx val="5"/>
              <c:layout>
                <c:manualLayout>
                  <c:x val="9.3017335812750433E-3"/>
                  <c:y val="-1.7164091292329081E-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36DF-4FE9-B148-CBD52F78CE64}"/>
                </c:ext>
              </c:extLst>
            </c:dLbl>
            <c:dLbl>
              <c:idx val="6"/>
              <c:layout>
                <c:manualLayout>
                  <c:x val="9.8103982999577233E-3"/>
                  <c:y val="-5.03145989426522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36DF-4FE9-B148-CBD52F78CE64}"/>
                </c:ext>
              </c:extLst>
            </c:dLbl>
            <c:dLbl>
              <c:idx val="7"/>
              <c:layout>
                <c:manualLayout>
                  <c:x val="1.0977731460093157E-2"/>
                  <c:y val="3.797431180427095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36DF-4FE9-B148-CBD52F78CE64}"/>
                </c:ext>
              </c:extLst>
            </c:dLbl>
            <c:dLbl>
              <c:idx val="8"/>
              <c:layout>
                <c:manualLayout>
                  <c:x val="9.2534172637708904E-3"/>
                  <c:y val="-2.520045773555853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36DF-4FE9-B148-CBD52F78CE64}"/>
                </c:ext>
              </c:extLst>
            </c:dLbl>
            <c:dLbl>
              <c:idx val="9"/>
              <c:layout>
                <c:manualLayout>
                  <c:x val="8.5043119849345563E-3"/>
                  <c:y val="-2.498580039257240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36DF-4FE9-B148-CBD52F78CE64}"/>
                </c:ext>
              </c:extLst>
            </c:dLbl>
            <c:dLbl>
              <c:idx val="10"/>
              <c:layout>
                <c:manualLayout>
                  <c:x val="8.8158683037926934E-3"/>
                  <c:y val="-1.319835126611679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36DF-4FE9-B148-CBD52F78CE64}"/>
                </c:ext>
              </c:extLst>
            </c:dLbl>
            <c:dLbl>
              <c:idx val="11"/>
              <c:layout>
                <c:manualLayout>
                  <c:x val="9.0709964842298034E-3"/>
                  <c:y val="-1.309815915170982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285-4C47-A755-29266A36C15D}"/>
                </c:ext>
              </c:extLst>
            </c:dLbl>
            <c:spPr>
              <a:noFill/>
              <a:ln>
                <a:noFill/>
              </a:ln>
              <a:effectLst/>
            </c:spPr>
            <c:txPr>
              <a:bodyPr rot="-5400000" vert="horz"/>
              <a:lstStyle/>
              <a:p>
                <a:pPr>
                  <a:defRPr sz="2400" b="1">
                    <a:solidFill>
                      <a:schemeClr val="tx2">
                        <a:lumMod val="60000"/>
                        <a:lumOff val="4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'III.2.2. Afil. SFS RC Anual '!$A$3:$A$15</c:f>
              <c:strCache>
                <c:ptCount val="13"/>
                <c:pt idx="0">
                  <c:v>Dic.2007</c:v>
                </c:pt>
                <c:pt idx="1">
                  <c:v>Dic.2008</c:v>
                </c:pt>
                <c:pt idx="2">
                  <c:v>Dic.2009</c:v>
                </c:pt>
                <c:pt idx="3">
                  <c:v>Dic.2010</c:v>
                </c:pt>
                <c:pt idx="4">
                  <c:v>Dic.2011</c:v>
                </c:pt>
                <c:pt idx="5">
                  <c:v>Dic.2012</c:v>
                </c:pt>
                <c:pt idx="6">
                  <c:v>Dic.2013</c:v>
                </c:pt>
                <c:pt idx="7">
                  <c:v>Dic.2014</c:v>
                </c:pt>
                <c:pt idx="8">
                  <c:v>Dic.2015</c:v>
                </c:pt>
                <c:pt idx="9">
                  <c:v>Dic.2016</c:v>
                </c:pt>
                <c:pt idx="10">
                  <c:v>Dic.2017</c:v>
                </c:pt>
                <c:pt idx="11">
                  <c:v>Dic.2018</c:v>
                </c:pt>
                <c:pt idx="12">
                  <c:v>Ene.2019</c:v>
                </c:pt>
              </c:strCache>
            </c:strRef>
          </c:cat>
          <c:val>
            <c:numRef>
              <c:f>'III.2.2. Afil. SFS RC Anual '!$B$3:$B$15</c:f>
              <c:numCache>
                <c:formatCode>#,##0</c:formatCode>
                <c:ptCount val="13"/>
                <c:pt idx="0">
                  <c:v>919911</c:v>
                </c:pt>
                <c:pt idx="1">
                  <c:v>966146</c:v>
                </c:pt>
                <c:pt idx="2">
                  <c:v>1079602</c:v>
                </c:pt>
                <c:pt idx="3">
                  <c:v>1152861</c:v>
                </c:pt>
                <c:pt idx="4">
                  <c:v>1188345</c:v>
                </c:pt>
                <c:pt idx="5">
                  <c:v>1242830</c:v>
                </c:pt>
                <c:pt idx="6">
                  <c:v>1297821</c:v>
                </c:pt>
                <c:pt idx="7">
                  <c:v>1422986</c:v>
                </c:pt>
                <c:pt idx="8">
                  <c:v>1513634</c:v>
                </c:pt>
                <c:pt idx="9">
                  <c:v>1619670</c:v>
                </c:pt>
                <c:pt idx="10">
                  <c:v>1766077</c:v>
                </c:pt>
                <c:pt idx="11">
                  <c:v>1859359</c:v>
                </c:pt>
                <c:pt idx="12">
                  <c:v>1860590</c:v>
                </c:pt>
              </c:numCache>
            </c:numRef>
          </c:val>
          <c:extLst>
            <c:ext xmlns:c16="http://schemas.microsoft.com/office/drawing/2014/chart" uri="{C3380CC4-5D6E-409C-BE32-E72D297353CC}">
              <c16:uniqueId val="{00000011-36DF-4FE9-B148-CBD52F78CE64}"/>
            </c:ext>
          </c:extLst>
        </c:ser>
        <c:dLbls>
          <c:showLegendKey val="0"/>
          <c:showVal val="1"/>
          <c:showCatName val="0"/>
          <c:showSerName val="0"/>
          <c:showPercent val="0"/>
          <c:showBubbleSize val="0"/>
        </c:dLbls>
        <c:gapWidth val="58"/>
        <c:overlap val="51"/>
        <c:axId val="402266624"/>
        <c:axId val="402267016"/>
      </c:barChart>
      <c:catAx>
        <c:axId val="402266624"/>
        <c:scaling>
          <c:orientation val="minMax"/>
        </c:scaling>
        <c:delete val="0"/>
        <c:axPos val="b"/>
        <c:numFmt formatCode="General" sourceLinked="0"/>
        <c:majorTickMark val="none"/>
        <c:minorTickMark val="none"/>
        <c:tickLblPos val="nextTo"/>
        <c:txPr>
          <a:bodyPr/>
          <a:lstStyle/>
          <a:p>
            <a:pPr>
              <a:defRPr sz="2400"/>
            </a:pPr>
            <a:endParaRPr lang="en-US"/>
          </a:p>
        </c:txPr>
        <c:crossAx val="402267016"/>
        <c:crosses val="autoZero"/>
        <c:auto val="1"/>
        <c:lblAlgn val="ctr"/>
        <c:lblOffset val="100"/>
        <c:noMultiLvlLbl val="0"/>
      </c:catAx>
      <c:valAx>
        <c:axId val="402267016"/>
        <c:scaling>
          <c:orientation val="minMax"/>
        </c:scaling>
        <c:delete val="1"/>
        <c:axPos val="l"/>
        <c:numFmt formatCode="#,##0" sourceLinked="1"/>
        <c:majorTickMark val="out"/>
        <c:minorTickMark val="none"/>
        <c:tickLblPos val="nextTo"/>
        <c:crossAx val="402266624"/>
        <c:crosses val="autoZero"/>
        <c:crossBetween val="between"/>
      </c:valAx>
    </c:plotArea>
    <c:legend>
      <c:legendPos val="t"/>
      <c:layout>
        <c:manualLayout>
          <c:xMode val="edge"/>
          <c:yMode val="edge"/>
          <c:x val="0.29909097633608261"/>
          <c:y val="6.4273492038330368E-2"/>
          <c:w val="0.4015756035192431"/>
          <c:h val="3.9769380101759802E-2"/>
        </c:manualLayout>
      </c:layout>
      <c:overlay val="0"/>
      <c:txPr>
        <a:bodyPr/>
        <a:lstStyle/>
        <a:p>
          <a:pPr>
            <a:defRPr sz="2400"/>
          </a:pPr>
          <a:endParaRPr lang="en-US"/>
        </a:p>
      </c:txPr>
    </c:legend>
    <c:plotVisOnly val="1"/>
    <c:dispBlanksAs val="gap"/>
    <c:showDLblsOverMax val="0"/>
  </c:chart>
  <c:spPr>
    <a:noFill/>
    <a:ln>
      <a:noFill/>
    </a:ln>
  </c:spPr>
  <c:printSettings>
    <c:headerFooter/>
    <c:pageMargins b="0.75" l="0.7" r="0.7" t="0.75" header="0.3" footer="0.3"/>
    <c:pageSetup/>
  </c:printSettings>
  <c:userShapes r:id="rId1"/>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2400"/>
            </a:pPr>
            <a:r>
              <a:rPr lang="es-DO" sz="2400" b="1">
                <a:effectLst/>
              </a:rPr>
              <a:t>Accidentes Laborales con Lesiones Discapacitantes                                                                                                                                                                                                              </a:t>
            </a:r>
            <a:endParaRPr lang="es-ES" sz="2400">
              <a:effectLst/>
            </a:endParaRPr>
          </a:p>
        </c:rich>
      </c:tx>
      <c:layout>
        <c:manualLayout>
          <c:xMode val="edge"/>
          <c:yMode val="edge"/>
          <c:x val="0.30153384112769166"/>
          <c:y val="4.4434464535292879E-2"/>
        </c:manualLayout>
      </c:layout>
      <c:overlay val="0"/>
    </c:title>
    <c:autoTitleDeleted val="0"/>
    <c:view3D>
      <c:rotX val="10"/>
      <c:rotY val="10"/>
      <c:depthPercent val="100"/>
      <c:rAngAx val="1"/>
    </c:view3D>
    <c:floor>
      <c:thickness val="0"/>
    </c:floor>
    <c:sideWall>
      <c:thickness val="0"/>
    </c:sideWall>
    <c:backWall>
      <c:thickness val="0"/>
    </c:backWall>
    <c:plotArea>
      <c:layout>
        <c:manualLayout>
          <c:layoutTarget val="inner"/>
          <c:xMode val="edge"/>
          <c:yMode val="edge"/>
          <c:x val="6.2392762049319154E-3"/>
          <c:y val="0.16021245472655254"/>
          <c:w val="0.97952128012113648"/>
          <c:h val="0.6753688547322706"/>
        </c:manualLayout>
      </c:layout>
      <c:bar3DChart>
        <c:barDir val="col"/>
        <c:grouping val="clustered"/>
        <c:varyColors val="0"/>
        <c:ser>
          <c:idx val="0"/>
          <c:order val="0"/>
          <c:tx>
            <c:strRef>
              <c:f>'V.4.20.EC. Accid incapac.'!$B$3</c:f>
              <c:strCache>
                <c:ptCount val="1"/>
                <c:pt idx="0">
                  <c:v>Lesión Discapacitante</c:v>
                </c:pt>
              </c:strCache>
            </c:strRef>
          </c:tx>
          <c:spPr>
            <a:solidFill>
              <a:srgbClr val="0070C0"/>
            </a:solidFill>
          </c:spPr>
          <c:invertIfNegative val="0"/>
          <c:dPt>
            <c:idx val="0"/>
            <c:invertIfNegative val="0"/>
            <c:bubble3D val="0"/>
            <c:extLst>
              <c:ext xmlns:c16="http://schemas.microsoft.com/office/drawing/2014/chart" uri="{C3380CC4-5D6E-409C-BE32-E72D297353CC}">
                <c16:uniqueId val="{00000000-66E3-410C-B529-4EAB62889C96}"/>
              </c:ext>
            </c:extLst>
          </c:dPt>
          <c:dPt>
            <c:idx val="1"/>
            <c:invertIfNegative val="0"/>
            <c:bubble3D val="0"/>
            <c:extLst>
              <c:ext xmlns:c16="http://schemas.microsoft.com/office/drawing/2014/chart" uri="{C3380CC4-5D6E-409C-BE32-E72D297353CC}">
                <c16:uniqueId val="{00000001-66E3-410C-B529-4EAB62889C96}"/>
              </c:ext>
            </c:extLst>
          </c:dPt>
          <c:dPt>
            <c:idx val="2"/>
            <c:invertIfNegative val="0"/>
            <c:bubble3D val="0"/>
            <c:extLst>
              <c:ext xmlns:c16="http://schemas.microsoft.com/office/drawing/2014/chart" uri="{C3380CC4-5D6E-409C-BE32-E72D297353CC}">
                <c16:uniqueId val="{00000002-66E3-410C-B529-4EAB62889C96}"/>
              </c:ext>
            </c:extLst>
          </c:dPt>
          <c:dLbls>
            <c:dLbl>
              <c:idx val="0"/>
              <c:layout>
                <c:manualLayout>
                  <c:x val="1.5166332650416619E-2"/>
                  <c:y val="-1.381589155361647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6E3-410C-B529-4EAB62889C96}"/>
                </c:ext>
              </c:extLst>
            </c:dLbl>
            <c:dLbl>
              <c:idx val="1"/>
              <c:layout>
                <c:manualLayout>
                  <c:x val="1.3848149380460036E-2"/>
                  <c:y val="-1.59398402833499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6E3-410C-B529-4EAB62889C96}"/>
                </c:ext>
              </c:extLst>
            </c:dLbl>
            <c:dLbl>
              <c:idx val="2"/>
              <c:layout>
                <c:manualLayout>
                  <c:x val="1.0791985966666182E-2"/>
                  <c:y val="-1.286805163426978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6E3-410C-B529-4EAB62889C96}"/>
                </c:ext>
              </c:extLst>
            </c:dLbl>
            <c:dLbl>
              <c:idx val="3"/>
              <c:layout>
                <c:manualLayout>
                  <c:x val="4.532824017636208E-3"/>
                  <c:y val="-1.193453217856467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6E3-410C-B529-4EAB62889C96}"/>
                </c:ext>
              </c:extLst>
            </c:dLbl>
            <c:dLbl>
              <c:idx val="4"/>
              <c:layout>
                <c:manualLayout>
                  <c:x val="1.3622701249410875E-2"/>
                  <c:y val="-1.431585068432802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6E3-410C-B529-4EAB62889C96}"/>
                </c:ext>
              </c:extLst>
            </c:dLbl>
            <c:dLbl>
              <c:idx val="5"/>
              <c:layout>
                <c:manualLayout>
                  <c:x val="1.2863031292838431E-2"/>
                  <c:y val="-1.642754039618913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6E3-410C-B529-4EAB62889C96}"/>
                </c:ext>
              </c:extLst>
            </c:dLbl>
            <c:dLbl>
              <c:idx val="6"/>
              <c:layout>
                <c:manualLayout>
                  <c:x val="1.0896857663184484E-2"/>
                  <c:y val="-2.129291193140788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6E3-410C-B529-4EAB62889C96}"/>
                </c:ext>
              </c:extLst>
            </c:dLbl>
            <c:dLbl>
              <c:idx val="7"/>
              <c:layout>
                <c:manualLayout>
                  <c:x val="1.1288312511453869E-2"/>
                  <c:y val="-1.85984187842036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6E3-410C-B529-4EAB62889C96}"/>
                </c:ext>
              </c:extLst>
            </c:dLbl>
            <c:dLbl>
              <c:idx val="8"/>
              <c:layout>
                <c:manualLayout>
                  <c:x val="8.0808075666390245E-3"/>
                  <c:y val="-9.739131857364918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66E3-410C-B529-4EAB62889C96}"/>
                </c:ext>
              </c:extLst>
            </c:dLbl>
            <c:dLbl>
              <c:idx val="9"/>
              <c:layout>
                <c:manualLayout>
                  <c:x val="2.0801027345275953E-3"/>
                  <c:y val="2.226784370444549E-2"/>
                </c:manualLayout>
              </c:layout>
              <c:showLegendKey val="0"/>
              <c:showVal val="1"/>
              <c:showCatName val="0"/>
              <c:showSerName val="0"/>
              <c:showPercent val="0"/>
              <c:showBubbleSize val="0"/>
              <c:extLst>
                <c:ext xmlns:c15="http://schemas.microsoft.com/office/drawing/2012/chart" uri="{CE6537A1-D6FC-4f65-9D91-7224C49458BB}">
                  <c15:layout>
                    <c:manualLayout>
                      <c:w val="7.2229260939652276E-2"/>
                      <c:h val="0.12792816225804626"/>
                    </c:manualLayout>
                  </c15:layout>
                </c:ext>
                <c:ext xmlns:c16="http://schemas.microsoft.com/office/drawing/2014/chart" uri="{C3380CC4-5D6E-409C-BE32-E72D297353CC}">
                  <c16:uniqueId val="{00000003-C7DD-4457-A069-8B6371F60094}"/>
                </c:ext>
              </c:extLst>
            </c:dLbl>
            <c:spPr>
              <a:noFill/>
              <a:ln>
                <a:noFill/>
              </a:ln>
              <a:effectLst/>
            </c:spPr>
            <c:txPr>
              <a:bodyPr/>
              <a:lstStyle/>
              <a:p>
                <a:pPr>
                  <a:defRPr sz="1800" b="0">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'V.4.20.EC. Accid incapac.'!$A$4:$A$14</c:f>
              <c:strCache>
                <c:ptCount val="11"/>
                <c:pt idx="0">
                  <c:v>2009</c:v>
                </c:pt>
                <c:pt idx="1">
                  <c:v>2010</c:v>
                </c:pt>
                <c:pt idx="2">
                  <c:v>2011</c:v>
                </c:pt>
                <c:pt idx="3">
                  <c:v>2012</c:v>
                </c:pt>
                <c:pt idx="4">
                  <c:v>2013</c:v>
                </c:pt>
                <c:pt idx="5">
                  <c:v>2014</c:v>
                </c:pt>
                <c:pt idx="6">
                  <c:v>2015</c:v>
                </c:pt>
                <c:pt idx="7">
                  <c:v>2016</c:v>
                </c:pt>
                <c:pt idx="8">
                  <c:v>2017</c:v>
                </c:pt>
                <c:pt idx="9">
                  <c:v>2018</c:v>
                </c:pt>
                <c:pt idx="10">
                  <c:v>Ene.2019</c:v>
                </c:pt>
              </c:strCache>
            </c:strRef>
          </c:cat>
          <c:val>
            <c:numRef>
              <c:f>'V.4.20.EC. Accid incapac.'!$B$4:$B$14</c:f>
              <c:numCache>
                <c:formatCode>_(* #,##0_);_(* \(#,##0\);_(* "-"??_);_(@_)</c:formatCode>
                <c:ptCount val="11"/>
                <c:pt idx="0">
                  <c:v>10458</c:v>
                </c:pt>
                <c:pt idx="1">
                  <c:v>13145</c:v>
                </c:pt>
                <c:pt idx="2">
                  <c:v>17322</c:v>
                </c:pt>
                <c:pt idx="3">
                  <c:v>20898</c:v>
                </c:pt>
                <c:pt idx="4">
                  <c:v>22444</c:v>
                </c:pt>
                <c:pt idx="5">
                  <c:v>25890</c:v>
                </c:pt>
                <c:pt idx="6">
                  <c:v>29910</c:v>
                </c:pt>
                <c:pt idx="7">
                  <c:v>34016</c:v>
                </c:pt>
                <c:pt idx="8">
                  <c:v>33615</c:v>
                </c:pt>
                <c:pt idx="9">
                  <c:v>38715</c:v>
                </c:pt>
                <c:pt idx="10">
                  <c:v>3369</c:v>
                </c:pt>
              </c:numCache>
            </c:numRef>
          </c:val>
          <c:extLst>
            <c:ext xmlns:c16="http://schemas.microsoft.com/office/drawing/2014/chart" uri="{C3380CC4-5D6E-409C-BE32-E72D297353CC}">
              <c16:uniqueId val="{00000009-66E3-410C-B529-4EAB62889C96}"/>
            </c:ext>
          </c:extLst>
        </c:ser>
        <c:dLbls>
          <c:showLegendKey val="0"/>
          <c:showVal val="0"/>
          <c:showCatName val="0"/>
          <c:showSerName val="0"/>
          <c:showPercent val="0"/>
          <c:showBubbleSize val="0"/>
        </c:dLbls>
        <c:gapWidth val="65"/>
        <c:shape val="cylinder"/>
        <c:axId val="441291048"/>
        <c:axId val="441291440"/>
        <c:axId val="0"/>
      </c:bar3DChart>
      <c:catAx>
        <c:axId val="441291048"/>
        <c:scaling>
          <c:orientation val="minMax"/>
        </c:scaling>
        <c:delete val="0"/>
        <c:axPos val="b"/>
        <c:numFmt formatCode="General" sourceLinked="1"/>
        <c:majorTickMark val="out"/>
        <c:minorTickMark val="none"/>
        <c:tickLblPos val="nextTo"/>
        <c:txPr>
          <a:bodyPr/>
          <a:lstStyle/>
          <a:p>
            <a:pPr>
              <a:defRPr sz="1600"/>
            </a:pPr>
            <a:endParaRPr lang="en-US"/>
          </a:p>
        </c:txPr>
        <c:crossAx val="441291440"/>
        <c:crosses val="autoZero"/>
        <c:auto val="1"/>
        <c:lblAlgn val="ctr"/>
        <c:lblOffset val="100"/>
        <c:noMultiLvlLbl val="0"/>
      </c:catAx>
      <c:valAx>
        <c:axId val="441291440"/>
        <c:scaling>
          <c:orientation val="minMax"/>
        </c:scaling>
        <c:delete val="1"/>
        <c:axPos val="l"/>
        <c:numFmt formatCode="_(* #,##0_);_(* \(#,##0\);_(* &quot;-&quot;??_);_(@_)" sourceLinked="1"/>
        <c:majorTickMark val="out"/>
        <c:minorTickMark val="none"/>
        <c:tickLblPos val="nextTo"/>
        <c:crossAx val="441291048"/>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sz="1800" b="1">
                <a:effectLst/>
              </a:rPr>
              <a:t>Cantidad de Expedientes de Enfermedades Profesionales Calificados en  Proceso de Investigación</a:t>
            </a:r>
            <a:endParaRPr lang="es-ES">
              <a:effectLst/>
            </a:endParaRPr>
          </a:p>
        </c:rich>
      </c:tx>
      <c:layout>
        <c:manualLayout>
          <c:xMode val="edge"/>
          <c:yMode val="edge"/>
          <c:x val="0.16412268125234727"/>
          <c:y val="3.6295815964180946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1.7603716306481595E-2"/>
          <c:y val="0.23472350119411053"/>
          <c:w val="0.96787687912312637"/>
          <c:h val="0.60074270208667857"/>
        </c:manualLayout>
      </c:layout>
      <c:bar3DChart>
        <c:barDir val="col"/>
        <c:grouping val="clustered"/>
        <c:varyColors val="0"/>
        <c:ser>
          <c:idx val="0"/>
          <c:order val="0"/>
          <c:tx>
            <c:strRef>
              <c:f>'V.4.21. EC. Enferm. Prof (R)'!$E$4</c:f>
              <c:strCache>
                <c:ptCount val="1"/>
                <c:pt idx="0">
                  <c:v>% Aprobados</c:v>
                </c:pt>
              </c:strCache>
            </c:strRef>
          </c:tx>
          <c:spPr>
            <a:solidFill>
              <a:schemeClr val="accent3">
                <a:lumMod val="75000"/>
              </a:schemeClr>
            </a:solidFill>
          </c:spPr>
          <c:invertIfNegative val="0"/>
          <c:dLbls>
            <c:dLbl>
              <c:idx val="0"/>
              <c:layout>
                <c:manualLayout>
                  <c:x val="8.4951140809864656E-3"/>
                  <c:y val="-1.541290554323571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31A-4CD9-8C97-5A85DD46CFD0}"/>
                </c:ext>
              </c:extLst>
            </c:dLbl>
            <c:dLbl>
              <c:idx val="1"/>
              <c:layout>
                <c:manualLayout>
                  <c:x val="7.78525962327563E-3"/>
                  <c:y val="-1.116353993680626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31A-4CD9-8C97-5A85DD46CFD0}"/>
                </c:ext>
              </c:extLst>
            </c:dLbl>
            <c:dLbl>
              <c:idx val="2"/>
              <c:layout>
                <c:manualLayout>
                  <c:x val="5.3917594563215061E-3"/>
                  <c:y val="-1.29350603023414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31A-4CD9-8C97-5A85DD46CFD0}"/>
                </c:ext>
              </c:extLst>
            </c:dLbl>
            <c:dLbl>
              <c:idx val="3"/>
              <c:layout>
                <c:manualLayout>
                  <c:x val="1.2485878966680538E-2"/>
                  <c:y val="-1.191652295572390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31A-4CD9-8C97-5A85DD46CFD0}"/>
                </c:ext>
              </c:extLst>
            </c:dLbl>
            <c:dLbl>
              <c:idx val="4"/>
              <c:layout>
                <c:manualLayout>
                  <c:x val="9.4307397184570842E-3"/>
                  <c:y val="-1.8053888832174795E-2"/>
                </c:manualLayout>
              </c:layout>
              <c:spPr/>
              <c:txPr>
                <a:bodyPr rot="-5400000" vert="horz"/>
                <a:lstStyle/>
                <a:p>
                  <a:pPr>
                    <a:defRPr sz="18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31A-4CD9-8C97-5A85DD46CFD0}"/>
                </c:ext>
              </c:extLst>
            </c:dLbl>
            <c:dLbl>
              <c:idx val="5"/>
              <c:layout>
                <c:manualLayout>
                  <c:x val="6.8348721790487408E-3"/>
                  <c:y val="-1.47088970296136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31A-4CD9-8C97-5A85DD46CFD0}"/>
                </c:ext>
              </c:extLst>
            </c:dLbl>
            <c:dLbl>
              <c:idx val="6"/>
              <c:layout>
                <c:manualLayout>
                  <c:x val="6.8348721790485976E-3"/>
                  <c:y val="-2.10127100423050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31A-4CD9-8C97-5A85DD46CFD0}"/>
                </c:ext>
              </c:extLst>
            </c:dLbl>
            <c:dLbl>
              <c:idx val="9"/>
              <c:layout>
                <c:manualLayout>
                  <c:x val="1.6954285439277951E-3"/>
                  <c:y val="-2.143354022248536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EAA-4BB6-8E98-659BA1F58667}"/>
                </c:ext>
              </c:extLst>
            </c:dLbl>
            <c:spPr>
              <a:noFill/>
              <a:ln>
                <a:noFill/>
              </a:ln>
              <a:effectLst/>
            </c:spPr>
            <c:txPr>
              <a:bodyPr rot="-5400000" vert="horz"/>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'V.4.21. EC. Enferm. Prof (R)'!$A$5:$A$15</c:f>
              <c:strCache>
                <c:ptCount val="11"/>
                <c:pt idx="0">
                  <c:v>2009</c:v>
                </c:pt>
                <c:pt idx="1">
                  <c:v>2010</c:v>
                </c:pt>
                <c:pt idx="2">
                  <c:v>2011</c:v>
                </c:pt>
                <c:pt idx="3">
                  <c:v>2012</c:v>
                </c:pt>
                <c:pt idx="4">
                  <c:v>2013</c:v>
                </c:pt>
                <c:pt idx="5">
                  <c:v>2014</c:v>
                </c:pt>
                <c:pt idx="6">
                  <c:v>2015</c:v>
                </c:pt>
                <c:pt idx="7">
                  <c:v>2016</c:v>
                </c:pt>
                <c:pt idx="8">
                  <c:v>2017</c:v>
                </c:pt>
                <c:pt idx="9">
                  <c:v>2018</c:v>
                </c:pt>
                <c:pt idx="10">
                  <c:v>Ene.2019</c:v>
                </c:pt>
              </c:strCache>
            </c:strRef>
          </c:cat>
          <c:val>
            <c:numRef>
              <c:f>'V.4.21. EC. Enferm. Prof (R)'!$E$5:$E$15</c:f>
              <c:numCache>
                <c:formatCode>0.0%</c:formatCode>
                <c:ptCount val="11"/>
                <c:pt idx="0">
                  <c:v>0.54081632653061229</c:v>
                </c:pt>
                <c:pt idx="1">
                  <c:v>0.38306451612903225</c:v>
                </c:pt>
                <c:pt idx="2">
                  <c:v>0.57215189873417727</c:v>
                </c:pt>
                <c:pt idx="3">
                  <c:v>0.4321266968325792</c:v>
                </c:pt>
                <c:pt idx="4">
                  <c:v>0.23505976095617531</c:v>
                </c:pt>
                <c:pt idx="5">
                  <c:v>0.2890995260663507</c:v>
                </c:pt>
                <c:pt idx="6">
                  <c:v>0.29565217391304349</c:v>
                </c:pt>
                <c:pt idx="7">
                  <c:v>0.26201923076923078</c:v>
                </c:pt>
                <c:pt idx="8">
                  <c:v>0.29563492063492064</c:v>
                </c:pt>
                <c:pt idx="9">
                  <c:v>0.24971878515185603</c:v>
                </c:pt>
                <c:pt idx="10">
                  <c:v>0.29411764705882354</c:v>
                </c:pt>
              </c:numCache>
            </c:numRef>
          </c:val>
          <c:extLst>
            <c:ext xmlns:c16="http://schemas.microsoft.com/office/drawing/2014/chart" uri="{C3380CC4-5D6E-409C-BE32-E72D297353CC}">
              <c16:uniqueId val="{00000007-631A-4CD9-8C97-5A85DD46CFD0}"/>
            </c:ext>
          </c:extLst>
        </c:ser>
        <c:ser>
          <c:idx val="1"/>
          <c:order val="1"/>
          <c:tx>
            <c:strRef>
              <c:f>'V.4.21. EC. Enferm. Prof (R)'!$F$4</c:f>
              <c:strCache>
                <c:ptCount val="1"/>
                <c:pt idx="0">
                  <c:v>% Declinados</c:v>
                </c:pt>
              </c:strCache>
            </c:strRef>
          </c:tx>
          <c:spPr>
            <a:solidFill>
              <a:srgbClr val="0070C0"/>
            </a:solidFill>
          </c:spPr>
          <c:invertIfNegative val="0"/>
          <c:dLbls>
            <c:dLbl>
              <c:idx val="0"/>
              <c:layout>
                <c:manualLayout>
                  <c:x val="1.1599574972338746E-2"/>
                  <c:y val="-9.111408892280995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631A-4CD9-8C97-5A85DD46CFD0}"/>
                </c:ext>
              </c:extLst>
            </c:dLbl>
            <c:dLbl>
              <c:idx val="1"/>
              <c:layout>
                <c:manualLayout>
                  <c:x val="7.0743910877680647E-3"/>
                  <c:y val="-1.532521470605121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631A-4CD9-8C97-5A85DD46CFD0}"/>
                </c:ext>
              </c:extLst>
            </c:dLbl>
            <c:dLbl>
              <c:idx val="2"/>
              <c:layout>
                <c:manualLayout>
                  <c:x val="7.8626982913895388E-3"/>
                  <c:y val="-8.941818122254594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631A-4CD9-8C97-5A85DD46CFD0}"/>
                </c:ext>
              </c:extLst>
            </c:dLbl>
            <c:dLbl>
              <c:idx val="3"/>
              <c:layout>
                <c:manualLayout>
                  <c:x val="8.1844375196247106E-3"/>
                  <c:y val="-9.469948598278512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631A-4CD9-8C97-5A85DD46CFD0}"/>
                </c:ext>
              </c:extLst>
            </c:dLbl>
            <c:dLbl>
              <c:idx val="4"/>
              <c:layout>
                <c:manualLayout>
                  <c:x val="1.0890428944791314E-2"/>
                  <c:y val="-2.2256430840635801E-2"/>
                </c:manualLayout>
              </c:layout>
              <c:spPr/>
              <c:txPr>
                <a:bodyPr rot="-5400000" vert="horz"/>
                <a:lstStyle/>
                <a:p>
                  <a:pPr>
                    <a:defRPr sz="18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631A-4CD9-8C97-5A85DD46CFD0}"/>
                </c:ext>
              </c:extLst>
            </c:dLbl>
            <c:dLbl>
              <c:idx val="5"/>
              <c:layout>
                <c:manualLayout>
                  <c:x val="7.9452706484194908E-3"/>
                  <c:y val="-1.96545869785500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631A-4CD9-8C97-5A85DD46CFD0}"/>
                </c:ext>
              </c:extLst>
            </c:dLbl>
            <c:dLbl>
              <c:idx val="6"/>
              <c:layout>
                <c:manualLayout>
                  <c:x val="9.6619407866938428E-3"/>
                  <c:y val="-1.56997850705294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631A-4CD9-8C97-5A85DD46CFD0}"/>
                </c:ext>
              </c:extLst>
            </c:dLbl>
            <c:dLbl>
              <c:idx val="7"/>
              <c:layout>
                <c:manualLayout>
                  <c:x val="1.0124918446209732E-2"/>
                  <c:y val="-1.581920763208263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631A-4CD9-8C97-5A85DD46CFD0}"/>
                </c:ext>
              </c:extLst>
            </c:dLbl>
            <c:dLbl>
              <c:idx val="8"/>
              <c:layout>
                <c:manualLayout>
                  <c:x val="3.3908570878558391E-3"/>
                  <c:y val="-1.3639525596127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EAA-4BB6-8E98-659BA1F58667}"/>
                </c:ext>
              </c:extLst>
            </c:dLbl>
            <c:dLbl>
              <c:idx val="9"/>
              <c:layout>
                <c:manualLayout>
                  <c:x val="5.9339999037477179E-3"/>
                  <c:y val="-1.948503656589580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EAA-4BB6-8E98-659BA1F58667}"/>
                </c:ext>
              </c:extLst>
            </c:dLbl>
            <c:spPr>
              <a:noFill/>
              <a:ln>
                <a:noFill/>
              </a:ln>
              <a:effectLst/>
            </c:spPr>
            <c:txPr>
              <a:bodyPr rot="-5400000" vert="horz"/>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'V.4.21. EC. Enferm. Prof (R)'!$A$5:$A$15</c:f>
              <c:strCache>
                <c:ptCount val="11"/>
                <c:pt idx="0">
                  <c:v>2009</c:v>
                </c:pt>
                <c:pt idx="1">
                  <c:v>2010</c:v>
                </c:pt>
                <c:pt idx="2">
                  <c:v>2011</c:v>
                </c:pt>
                <c:pt idx="3">
                  <c:v>2012</c:v>
                </c:pt>
                <c:pt idx="4">
                  <c:v>2013</c:v>
                </c:pt>
                <c:pt idx="5">
                  <c:v>2014</c:v>
                </c:pt>
                <c:pt idx="6">
                  <c:v>2015</c:v>
                </c:pt>
                <c:pt idx="7">
                  <c:v>2016</c:v>
                </c:pt>
                <c:pt idx="8">
                  <c:v>2017</c:v>
                </c:pt>
                <c:pt idx="9">
                  <c:v>2018</c:v>
                </c:pt>
                <c:pt idx="10">
                  <c:v>Ene.2019</c:v>
                </c:pt>
              </c:strCache>
            </c:strRef>
          </c:cat>
          <c:val>
            <c:numRef>
              <c:f>'V.4.21. EC. Enferm. Prof (R)'!$F$5:$F$15</c:f>
              <c:numCache>
                <c:formatCode>0.0%</c:formatCode>
                <c:ptCount val="11"/>
                <c:pt idx="0">
                  <c:v>0.45918367346938777</c:v>
                </c:pt>
                <c:pt idx="1">
                  <c:v>0.61693548387096775</c:v>
                </c:pt>
                <c:pt idx="2">
                  <c:v>0.42784810126582279</c:v>
                </c:pt>
                <c:pt idx="3">
                  <c:v>0.5678733031674208</c:v>
                </c:pt>
                <c:pt idx="4">
                  <c:v>0.76494023904382469</c:v>
                </c:pt>
                <c:pt idx="5">
                  <c:v>0.7109004739336493</c:v>
                </c:pt>
                <c:pt idx="6">
                  <c:v>0.70434782608695656</c:v>
                </c:pt>
                <c:pt idx="7">
                  <c:v>0.73798076923076927</c:v>
                </c:pt>
                <c:pt idx="8">
                  <c:v>0.70436507936507942</c:v>
                </c:pt>
                <c:pt idx="9">
                  <c:v>0.75028121484814403</c:v>
                </c:pt>
                <c:pt idx="10">
                  <c:v>0.70588235294117652</c:v>
                </c:pt>
              </c:numCache>
            </c:numRef>
          </c:val>
          <c:extLst>
            <c:ext xmlns:c16="http://schemas.microsoft.com/office/drawing/2014/chart" uri="{C3380CC4-5D6E-409C-BE32-E72D297353CC}">
              <c16:uniqueId val="{00000010-631A-4CD9-8C97-5A85DD46CFD0}"/>
            </c:ext>
          </c:extLst>
        </c:ser>
        <c:dLbls>
          <c:showLegendKey val="0"/>
          <c:showVal val="0"/>
          <c:showCatName val="0"/>
          <c:showSerName val="0"/>
          <c:showPercent val="0"/>
          <c:showBubbleSize val="0"/>
        </c:dLbls>
        <c:gapWidth val="75"/>
        <c:shape val="cylinder"/>
        <c:axId val="441292224"/>
        <c:axId val="441292616"/>
        <c:axId val="0"/>
      </c:bar3DChart>
      <c:catAx>
        <c:axId val="441292224"/>
        <c:scaling>
          <c:orientation val="minMax"/>
        </c:scaling>
        <c:delete val="0"/>
        <c:axPos val="b"/>
        <c:numFmt formatCode="General" sourceLinked="1"/>
        <c:majorTickMark val="none"/>
        <c:minorTickMark val="none"/>
        <c:tickLblPos val="nextTo"/>
        <c:txPr>
          <a:bodyPr/>
          <a:lstStyle/>
          <a:p>
            <a:pPr>
              <a:defRPr sz="1600"/>
            </a:pPr>
            <a:endParaRPr lang="en-US"/>
          </a:p>
        </c:txPr>
        <c:crossAx val="441292616"/>
        <c:crosses val="autoZero"/>
        <c:auto val="1"/>
        <c:lblAlgn val="ctr"/>
        <c:lblOffset val="100"/>
        <c:noMultiLvlLbl val="0"/>
      </c:catAx>
      <c:valAx>
        <c:axId val="441292616"/>
        <c:scaling>
          <c:orientation val="minMax"/>
        </c:scaling>
        <c:delete val="1"/>
        <c:axPos val="l"/>
        <c:numFmt formatCode="0.0%" sourceLinked="1"/>
        <c:majorTickMark val="out"/>
        <c:minorTickMark val="none"/>
        <c:tickLblPos val="nextTo"/>
        <c:crossAx val="441292224"/>
        <c:crosses val="autoZero"/>
        <c:crossBetween val="between"/>
      </c:valAx>
      <c:spPr>
        <a:noFill/>
        <a:ln w="25400">
          <a:noFill/>
        </a:ln>
      </c:spPr>
    </c:plotArea>
    <c:legend>
      <c:legendPos val="t"/>
      <c:layout>
        <c:manualLayout>
          <c:xMode val="edge"/>
          <c:yMode val="edge"/>
          <c:x val="0.22848933172784164"/>
          <c:y val="9.5603674540682415E-2"/>
          <c:w val="0.49084582713481034"/>
          <c:h val="4.7207657866296125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sz="1800" b="1">
                <a:effectLst/>
              </a:rPr>
              <a:t>Cantidad de Expedientes de Accidentes Laborales Calificados en Proceso de Reinvestigación</a:t>
            </a:r>
            <a:endParaRPr lang="es-ES">
              <a:effectLst/>
            </a:endParaRPr>
          </a:p>
        </c:rich>
      </c:tx>
      <c:overlay val="0"/>
    </c:title>
    <c:autoTitleDeleted val="0"/>
    <c:view3D>
      <c:rotX val="10"/>
      <c:rotY val="20"/>
      <c:depthPercent val="100"/>
      <c:rAngAx val="1"/>
    </c:view3D>
    <c:floor>
      <c:thickness val="0"/>
    </c:floor>
    <c:sideWall>
      <c:thickness val="0"/>
    </c:sideWall>
    <c:backWall>
      <c:thickness val="0"/>
    </c:backWall>
    <c:plotArea>
      <c:layout>
        <c:manualLayout>
          <c:layoutTarget val="inner"/>
          <c:xMode val="edge"/>
          <c:yMode val="edge"/>
          <c:x val="5.1757584406962728E-3"/>
          <c:y val="0.19428537694078754"/>
          <c:w val="0.97730941003805905"/>
          <c:h val="0.67475209270464742"/>
        </c:manualLayout>
      </c:layout>
      <c:bar3DChart>
        <c:barDir val="col"/>
        <c:grouping val="clustered"/>
        <c:varyColors val="0"/>
        <c:ser>
          <c:idx val="0"/>
          <c:order val="0"/>
          <c:tx>
            <c:strRef>
              <c:f>'V.4.22.EC. Accid Lab.(R)'!$E$3</c:f>
              <c:strCache>
                <c:ptCount val="1"/>
                <c:pt idx="0">
                  <c:v>% Aprobados</c:v>
                </c:pt>
              </c:strCache>
            </c:strRef>
          </c:tx>
          <c:spPr>
            <a:solidFill>
              <a:schemeClr val="accent3">
                <a:lumMod val="75000"/>
              </a:schemeClr>
            </a:solidFill>
          </c:spPr>
          <c:invertIfNegative val="0"/>
          <c:dLbls>
            <c:dLbl>
              <c:idx val="0"/>
              <c:layout>
                <c:manualLayout>
                  <c:x val="1.180432243732326E-2"/>
                  <c:y val="-1.34970463553861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508-4228-AD88-C3B90210D267}"/>
                </c:ext>
              </c:extLst>
            </c:dLbl>
            <c:dLbl>
              <c:idx val="1"/>
              <c:layout>
                <c:manualLayout>
                  <c:x val="1.0859709718806254E-2"/>
                  <c:y val="-1.56188625152400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508-4228-AD88-C3B90210D267}"/>
                </c:ext>
              </c:extLst>
            </c:dLbl>
            <c:dLbl>
              <c:idx val="2"/>
              <c:layout>
                <c:manualLayout>
                  <c:x val="5.8926149951523225E-3"/>
                  <c:y val="-1.940385733743476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508-4228-AD88-C3B90210D267}"/>
                </c:ext>
              </c:extLst>
            </c:dLbl>
            <c:dLbl>
              <c:idx val="3"/>
              <c:layout>
                <c:manualLayout>
                  <c:x val="-3.2376799219121513E-4"/>
                  <c:y val="-6.9093735607829122E-3"/>
                </c:manualLayout>
              </c:layout>
              <c:spPr/>
              <c:txPr>
                <a:bodyPr/>
                <a:lstStyle/>
                <a:p>
                  <a:pPr>
                    <a:defRPr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508-4228-AD88-C3B90210D267}"/>
                </c:ext>
              </c:extLst>
            </c:dLbl>
            <c:dLbl>
              <c:idx val="4"/>
              <c:layout>
                <c:manualLayout>
                  <c:x val="-1.0107077890113218E-4"/>
                  <c:y val="-5.19288284890795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508-4228-AD88-C3B90210D267}"/>
                </c:ext>
              </c:extLst>
            </c:dLbl>
            <c:dLbl>
              <c:idx val="5"/>
              <c:layout>
                <c:manualLayout>
                  <c:x val="-2.4551858799327746E-3"/>
                  <c:y val="-3.168416457779056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508-4228-AD88-C3B90210D267}"/>
                </c:ext>
              </c:extLst>
            </c:dLbl>
            <c:dLbl>
              <c:idx val="6"/>
              <c:layout>
                <c:manualLayout>
                  <c:x val="3.7261558500902973E-3"/>
                  <c:y val="-2.939626444449063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508-4228-AD88-C3B90210D267}"/>
                </c:ext>
              </c:extLst>
            </c:dLbl>
            <c:spPr>
              <a:noFill/>
              <a:ln>
                <a:noFill/>
              </a:ln>
              <a:effectLst/>
            </c:spPr>
            <c:txPr>
              <a:bodyPr/>
              <a:lstStyle/>
              <a:p>
                <a:pPr>
                  <a:defRPr sz="1400">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'V.4.22.EC. Accid Lab.(R)'!$A$4:$A$14</c:f>
              <c:strCache>
                <c:ptCount val="11"/>
                <c:pt idx="0">
                  <c:v>2009</c:v>
                </c:pt>
                <c:pt idx="1">
                  <c:v>2010</c:v>
                </c:pt>
                <c:pt idx="2">
                  <c:v>2011</c:v>
                </c:pt>
                <c:pt idx="3">
                  <c:v>2012</c:v>
                </c:pt>
                <c:pt idx="4">
                  <c:v>2013</c:v>
                </c:pt>
                <c:pt idx="5">
                  <c:v>2014</c:v>
                </c:pt>
                <c:pt idx="6">
                  <c:v>2015</c:v>
                </c:pt>
                <c:pt idx="7">
                  <c:v>2016</c:v>
                </c:pt>
                <c:pt idx="8">
                  <c:v>2017</c:v>
                </c:pt>
                <c:pt idx="9">
                  <c:v>2018</c:v>
                </c:pt>
                <c:pt idx="10">
                  <c:v>Ene.2019</c:v>
                </c:pt>
              </c:strCache>
            </c:strRef>
          </c:cat>
          <c:val>
            <c:numRef>
              <c:f>'V.4.22.EC. Accid Lab.(R)'!$E$4:$E$14</c:f>
              <c:numCache>
                <c:formatCode>0.0%</c:formatCode>
                <c:ptCount val="11"/>
                <c:pt idx="0">
                  <c:v>0.58940397350993379</c:v>
                </c:pt>
                <c:pt idx="1">
                  <c:v>0.6095890410958904</c:v>
                </c:pt>
                <c:pt idx="2">
                  <c:v>0.5</c:v>
                </c:pt>
                <c:pt idx="3">
                  <c:v>0.36885245901639346</c:v>
                </c:pt>
                <c:pt idx="4">
                  <c:v>0.37264150943396224</c:v>
                </c:pt>
                <c:pt idx="5">
                  <c:v>0.36464088397790057</c:v>
                </c:pt>
                <c:pt idx="6">
                  <c:v>0.36</c:v>
                </c:pt>
                <c:pt idx="7">
                  <c:v>0.42138364779874216</c:v>
                </c:pt>
                <c:pt idx="8">
                  <c:v>0.37577639751552794</c:v>
                </c:pt>
                <c:pt idx="9">
                  <c:v>0.54320987654320985</c:v>
                </c:pt>
                <c:pt idx="10">
                  <c:v>0.68085106382978722</c:v>
                </c:pt>
              </c:numCache>
            </c:numRef>
          </c:val>
          <c:extLst>
            <c:ext xmlns:c16="http://schemas.microsoft.com/office/drawing/2014/chart" uri="{C3380CC4-5D6E-409C-BE32-E72D297353CC}">
              <c16:uniqueId val="{00000007-3508-4228-AD88-C3B90210D267}"/>
            </c:ext>
          </c:extLst>
        </c:ser>
        <c:ser>
          <c:idx val="1"/>
          <c:order val="1"/>
          <c:tx>
            <c:strRef>
              <c:f>'V.4.22.EC. Accid Lab.(R)'!$F$3</c:f>
              <c:strCache>
                <c:ptCount val="1"/>
                <c:pt idx="0">
                  <c:v>% Declinados</c:v>
                </c:pt>
              </c:strCache>
            </c:strRef>
          </c:tx>
          <c:spPr>
            <a:solidFill>
              <a:srgbClr val="0070C0"/>
            </a:solidFill>
          </c:spPr>
          <c:invertIfNegative val="0"/>
          <c:dLbls>
            <c:dLbl>
              <c:idx val="0"/>
              <c:layout>
                <c:manualLayout>
                  <c:x val="9.9589354830069352E-3"/>
                  <c:y val="-1.1456372526513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3508-4228-AD88-C3B90210D267}"/>
                </c:ext>
              </c:extLst>
            </c:dLbl>
            <c:dLbl>
              <c:idx val="1"/>
              <c:layout>
                <c:manualLayout>
                  <c:x val="9.0761415128465753E-3"/>
                  <c:y val="-7.507817720847499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3508-4228-AD88-C3B90210D267}"/>
                </c:ext>
              </c:extLst>
            </c:dLbl>
            <c:dLbl>
              <c:idx val="2"/>
              <c:layout>
                <c:manualLayout>
                  <c:x val="1.6744910171427003E-2"/>
                  <c:y val="-1.549611282004193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3508-4228-AD88-C3B90210D267}"/>
                </c:ext>
              </c:extLst>
            </c:dLbl>
            <c:dLbl>
              <c:idx val="3"/>
              <c:layout>
                <c:manualLayout>
                  <c:x val="1.0534396665235351E-2"/>
                  <c:y val="-1.0016534543358381E-2"/>
                </c:manualLayout>
              </c:layout>
              <c:spPr/>
              <c:txPr>
                <a:bodyPr/>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3508-4228-AD88-C3B90210D267}"/>
                </c:ext>
              </c:extLst>
            </c:dLbl>
            <c:dLbl>
              <c:idx val="4"/>
              <c:layout>
                <c:manualLayout>
                  <c:x val="5.8852931344024794E-3"/>
                  <c:y val="-8.098450994495711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3508-4228-AD88-C3B90210D267}"/>
                </c:ext>
              </c:extLst>
            </c:dLbl>
            <c:dLbl>
              <c:idx val="5"/>
              <c:layout>
                <c:manualLayout>
                  <c:x val="9.4164690150438293E-3"/>
                  <c:y val="-1.01228644741339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3508-4228-AD88-C3B90210D267}"/>
                </c:ext>
              </c:extLst>
            </c:dLbl>
            <c:dLbl>
              <c:idx val="6"/>
              <c:layout>
                <c:manualLayout>
                  <c:x val="8.2394103881633495E-3"/>
                  <c:y val="-1.012286447413396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3508-4228-AD88-C3B90210D267}"/>
                </c:ext>
              </c:extLst>
            </c:dLbl>
            <c:dLbl>
              <c:idx val="8"/>
              <c:layout>
                <c:manualLayout>
                  <c:x val="5.1152059115174347E-3"/>
                  <c:y val="-7.775042572900689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658-4AEB-9583-87AC4DAEB797}"/>
                </c:ext>
              </c:extLst>
            </c:dLbl>
            <c:dLbl>
              <c:idx val="9"/>
              <c:layout>
                <c:manualLayout>
                  <c:x val="9.174520995763236E-3"/>
                  <c:y val="-1.25707244654154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E39-4626-AB57-D2294F5A228F}"/>
                </c:ext>
              </c:extLst>
            </c:dLbl>
            <c:dLbl>
              <c:idx val="10"/>
              <c:layout>
                <c:manualLayout>
                  <c:x val="1.084261572226552E-2"/>
                  <c:y val="-3.59163556154733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E25-4F98-A076-F51937029529}"/>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'V.4.22.EC. Accid Lab.(R)'!$A$4:$A$14</c:f>
              <c:strCache>
                <c:ptCount val="11"/>
                <c:pt idx="0">
                  <c:v>2009</c:v>
                </c:pt>
                <c:pt idx="1">
                  <c:v>2010</c:v>
                </c:pt>
                <c:pt idx="2">
                  <c:v>2011</c:v>
                </c:pt>
                <c:pt idx="3">
                  <c:v>2012</c:v>
                </c:pt>
                <c:pt idx="4">
                  <c:v>2013</c:v>
                </c:pt>
                <c:pt idx="5">
                  <c:v>2014</c:v>
                </c:pt>
                <c:pt idx="6">
                  <c:v>2015</c:v>
                </c:pt>
                <c:pt idx="7">
                  <c:v>2016</c:v>
                </c:pt>
                <c:pt idx="8">
                  <c:v>2017</c:v>
                </c:pt>
                <c:pt idx="9">
                  <c:v>2018</c:v>
                </c:pt>
                <c:pt idx="10">
                  <c:v>Ene.2019</c:v>
                </c:pt>
              </c:strCache>
            </c:strRef>
          </c:cat>
          <c:val>
            <c:numRef>
              <c:f>'V.4.22.EC. Accid Lab.(R)'!$F$4:$F$14</c:f>
              <c:numCache>
                <c:formatCode>0.0%</c:formatCode>
                <c:ptCount val="11"/>
                <c:pt idx="0">
                  <c:v>0.37748344370860926</c:v>
                </c:pt>
                <c:pt idx="1">
                  <c:v>0.3904109589041096</c:v>
                </c:pt>
                <c:pt idx="2">
                  <c:v>0.5</c:v>
                </c:pt>
                <c:pt idx="3">
                  <c:v>0.63114754098360659</c:v>
                </c:pt>
                <c:pt idx="4">
                  <c:v>0.62735849056603776</c:v>
                </c:pt>
                <c:pt idx="5">
                  <c:v>0.63535911602209949</c:v>
                </c:pt>
                <c:pt idx="6">
                  <c:v>0.64</c:v>
                </c:pt>
                <c:pt idx="7">
                  <c:v>0.57861635220125784</c:v>
                </c:pt>
                <c:pt idx="8">
                  <c:v>0.62422360248447206</c:v>
                </c:pt>
                <c:pt idx="9">
                  <c:v>0.4567901234567901</c:v>
                </c:pt>
                <c:pt idx="10">
                  <c:v>0.31914893617021278</c:v>
                </c:pt>
              </c:numCache>
            </c:numRef>
          </c:val>
          <c:extLst>
            <c:ext xmlns:c16="http://schemas.microsoft.com/office/drawing/2014/chart" uri="{C3380CC4-5D6E-409C-BE32-E72D297353CC}">
              <c16:uniqueId val="{0000000F-3508-4228-AD88-C3B90210D267}"/>
            </c:ext>
          </c:extLst>
        </c:ser>
        <c:dLbls>
          <c:showLegendKey val="0"/>
          <c:showVal val="0"/>
          <c:showCatName val="0"/>
          <c:showSerName val="0"/>
          <c:showPercent val="0"/>
          <c:showBubbleSize val="0"/>
        </c:dLbls>
        <c:gapWidth val="75"/>
        <c:shape val="cylinder"/>
        <c:axId val="441293400"/>
        <c:axId val="441293792"/>
        <c:axId val="0"/>
      </c:bar3DChart>
      <c:catAx>
        <c:axId val="441293400"/>
        <c:scaling>
          <c:orientation val="minMax"/>
        </c:scaling>
        <c:delete val="0"/>
        <c:axPos val="b"/>
        <c:numFmt formatCode="General" sourceLinked="1"/>
        <c:majorTickMark val="none"/>
        <c:minorTickMark val="none"/>
        <c:tickLblPos val="nextTo"/>
        <c:txPr>
          <a:bodyPr/>
          <a:lstStyle/>
          <a:p>
            <a:pPr>
              <a:defRPr sz="1400"/>
            </a:pPr>
            <a:endParaRPr lang="en-US"/>
          </a:p>
        </c:txPr>
        <c:crossAx val="441293792"/>
        <c:crosses val="autoZero"/>
        <c:auto val="1"/>
        <c:lblAlgn val="ctr"/>
        <c:lblOffset val="100"/>
        <c:noMultiLvlLbl val="0"/>
      </c:catAx>
      <c:valAx>
        <c:axId val="441293792"/>
        <c:scaling>
          <c:orientation val="minMax"/>
        </c:scaling>
        <c:delete val="1"/>
        <c:axPos val="l"/>
        <c:numFmt formatCode="0.0%" sourceLinked="1"/>
        <c:majorTickMark val="out"/>
        <c:minorTickMark val="none"/>
        <c:tickLblPos val="nextTo"/>
        <c:crossAx val="441293400"/>
        <c:crosses val="autoZero"/>
        <c:crossBetween val="between"/>
      </c:valAx>
      <c:spPr>
        <a:noFill/>
        <a:ln w="25400">
          <a:noFill/>
        </a:ln>
      </c:spPr>
    </c:plotArea>
    <c:legend>
      <c:legendPos val="t"/>
      <c:layout>
        <c:manualLayout>
          <c:xMode val="edge"/>
          <c:yMode val="edge"/>
          <c:x val="0.25084920141278427"/>
          <c:y val="7.0282651820485528E-2"/>
          <c:w val="0.47108656826809947"/>
          <c:h val="4.5374337889046719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Casos Aprobados en Proceso de Reinvestigación por Tipo de Accidente</a:t>
            </a:r>
          </a:p>
        </c:rich>
      </c:tx>
      <c:layout>
        <c:manualLayout>
          <c:xMode val="edge"/>
          <c:yMode val="edge"/>
          <c:x val="0.20493174608960021"/>
          <c:y val="2.018736236022993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5.7973141889954498E-2"/>
          <c:y val="0.20478801774458658"/>
          <c:w val="0.92365424290082532"/>
          <c:h val="0.64899764249554814"/>
        </c:manualLayout>
      </c:layout>
      <c:bar3DChart>
        <c:barDir val="col"/>
        <c:grouping val="clustered"/>
        <c:varyColors val="0"/>
        <c:ser>
          <c:idx val="0"/>
          <c:order val="0"/>
          <c:tx>
            <c:strRef>
              <c:f>'V.4.23. Accid. Aprobxtipo'!$G$3</c:f>
              <c:strCache>
                <c:ptCount val="1"/>
                <c:pt idx="0">
                  <c:v>%   Trabajo</c:v>
                </c:pt>
              </c:strCache>
            </c:strRef>
          </c:tx>
          <c:spPr>
            <a:solidFill>
              <a:srgbClr val="0070C0"/>
            </a:solidFill>
          </c:spPr>
          <c:invertIfNegative val="0"/>
          <c:dLbls>
            <c:dLbl>
              <c:idx val="0"/>
              <c:layout>
                <c:manualLayout>
                  <c:x val="4.37945267703959E-3"/>
                  <c:y val="-2.474575924422164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218-421F-83AA-684820CE14E9}"/>
                </c:ext>
              </c:extLst>
            </c:dLbl>
            <c:dLbl>
              <c:idx val="1"/>
              <c:layout>
                <c:manualLayout>
                  <c:x val="1.0948631692598975E-3"/>
                  <c:y val="-2.88700524515919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218-421F-83AA-684820CE14E9}"/>
                </c:ext>
              </c:extLst>
            </c:dLbl>
            <c:dLbl>
              <c:idx val="2"/>
              <c:layout>
                <c:manualLayout>
                  <c:x val="-4.58302613004569E-3"/>
                  <c:y val="-2.101373402825044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218-421F-83AA-684820CE14E9}"/>
                </c:ext>
              </c:extLst>
            </c:dLbl>
            <c:dLbl>
              <c:idx val="3"/>
              <c:spPr/>
              <c:txPr>
                <a:bodyPr/>
                <a:lstStyle/>
                <a:p>
                  <a:pPr>
                    <a:defRPr sz="1200" b="0"/>
                  </a:pPr>
                  <a:endParaRPr lang="en-US"/>
                </a:p>
              </c:txPr>
              <c:showLegendKey val="0"/>
              <c:showVal val="1"/>
              <c:showCatName val="0"/>
              <c:showSerName val="0"/>
              <c:showPercent val="0"/>
              <c:showBubbleSize val="0"/>
              <c:extLst>
                <c:ext xmlns:c16="http://schemas.microsoft.com/office/drawing/2014/chart" uri="{C3380CC4-5D6E-409C-BE32-E72D297353CC}">
                  <c16:uniqueId val="{00000003-B218-421F-83AA-684820CE14E9}"/>
                </c:ext>
              </c:extLst>
            </c:dLbl>
            <c:dLbl>
              <c:idx val="5"/>
              <c:layout>
                <c:manualLayout>
                  <c:x val="-5.6457848792366618E-3"/>
                  <c:y val="-6.121593156669403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218-421F-83AA-684820CE14E9}"/>
                </c:ext>
              </c:extLst>
            </c:dLbl>
            <c:dLbl>
              <c:idx val="6"/>
              <c:layout>
                <c:manualLayout>
                  <c:x val="0"/>
                  <c:y val="-2.04053105222314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218-421F-83AA-684820CE14E9}"/>
                </c:ext>
              </c:extLst>
            </c:dLbl>
            <c:spPr>
              <a:noFill/>
              <a:ln>
                <a:noFill/>
              </a:ln>
              <a:effectLst/>
            </c:spPr>
            <c:txPr>
              <a:bodyPr/>
              <a:lstStyle/>
              <a:p>
                <a:pPr>
                  <a:defRPr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'V.4.23. Accid. Aprobxtipo'!$A$4:$A$14</c:f>
              <c:strCache>
                <c:ptCount val="11"/>
                <c:pt idx="0">
                  <c:v>2009</c:v>
                </c:pt>
                <c:pt idx="1">
                  <c:v>2010</c:v>
                </c:pt>
                <c:pt idx="2">
                  <c:v>2011</c:v>
                </c:pt>
                <c:pt idx="3">
                  <c:v>2012</c:v>
                </c:pt>
                <c:pt idx="4">
                  <c:v>2013</c:v>
                </c:pt>
                <c:pt idx="5">
                  <c:v>2014</c:v>
                </c:pt>
                <c:pt idx="6">
                  <c:v>2015</c:v>
                </c:pt>
                <c:pt idx="7">
                  <c:v>2016</c:v>
                </c:pt>
                <c:pt idx="8">
                  <c:v>2017</c:v>
                </c:pt>
                <c:pt idx="9">
                  <c:v>2018</c:v>
                </c:pt>
                <c:pt idx="10">
                  <c:v>Ene.2019</c:v>
                </c:pt>
              </c:strCache>
            </c:strRef>
          </c:cat>
          <c:val>
            <c:numRef>
              <c:f>'V.4.23. Accid. Aprobxtipo'!$G$4:$G$14</c:f>
              <c:numCache>
                <c:formatCode>0.00%</c:formatCode>
                <c:ptCount val="11"/>
                <c:pt idx="0">
                  <c:v>0.52307692307692311</c:v>
                </c:pt>
                <c:pt idx="1">
                  <c:v>0.2247191011235955</c:v>
                </c:pt>
                <c:pt idx="2">
                  <c:v>0.33720930232558138</c:v>
                </c:pt>
                <c:pt idx="3">
                  <c:v>0.33333333333333331</c:v>
                </c:pt>
                <c:pt idx="4">
                  <c:v>0.50632911392405067</c:v>
                </c:pt>
                <c:pt idx="5">
                  <c:v>0.46969696969696972</c:v>
                </c:pt>
                <c:pt idx="6">
                  <c:v>0.51515151515151514</c:v>
                </c:pt>
                <c:pt idx="7">
                  <c:v>0.58955223880597019</c:v>
                </c:pt>
                <c:pt idx="8">
                  <c:v>0.46280991735537191</c:v>
                </c:pt>
                <c:pt idx="9">
                  <c:v>0.47443181818181818</c:v>
                </c:pt>
                <c:pt idx="10">
                  <c:v>0.390625</c:v>
                </c:pt>
              </c:numCache>
            </c:numRef>
          </c:val>
          <c:extLst>
            <c:ext xmlns:c16="http://schemas.microsoft.com/office/drawing/2014/chart" uri="{C3380CC4-5D6E-409C-BE32-E72D297353CC}">
              <c16:uniqueId val="{00000006-B218-421F-83AA-684820CE14E9}"/>
            </c:ext>
          </c:extLst>
        </c:ser>
        <c:ser>
          <c:idx val="1"/>
          <c:order val="1"/>
          <c:tx>
            <c:strRef>
              <c:f>'V.4.23. Accid. Aprobxtipo'!$H$3</c:f>
              <c:strCache>
                <c:ptCount val="1"/>
                <c:pt idx="0">
                  <c:v>%   Trayecto</c:v>
                </c:pt>
              </c:strCache>
            </c:strRef>
          </c:tx>
          <c:spPr>
            <a:solidFill>
              <a:schemeClr val="accent3">
                <a:lumMod val="75000"/>
              </a:schemeClr>
            </a:solidFill>
          </c:spPr>
          <c:invertIfNegative val="0"/>
          <c:dLbls>
            <c:dLbl>
              <c:idx val="0"/>
              <c:layout>
                <c:manualLayout>
                  <c:x val="1.2188923760573568E-2"/>
                  <c:y val="-6.225697452135383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B218-421F-83AA-684820CE14E9}"/>
                </c:ext>
              </c:extLst>
            </c:dLbl>
            <c:dLbl>
              <c:idx val="1"/>
              <c:layout>
                <c:manualLayout>
                  <c:x val="9.8537685233390775E-3"/>
                  <c:y val="-2.474575924422164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B218-421F-83AA-684820CE14E9}"/>
                </c:ext>
              </c:extLst>
            </c:dLbl>
            <c:dLbl>
              <c:idx val="2"/>
              <c:layout>
                <c:manualLayout>
                  <c:x val="1.4233221200378668E-2"/>
                  <c:y val="-1.855931943316623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B218-421F-83AA-684820CE14E9}"/>
                </c:ext>
              </c:extLst>
            </c:dLbl>
            <c:dLbl>
              <c:idx val="3"/>
              <c:spPr/>
              <c:txPr>
                <a:bodyPr/>
                <a:lstStyle/>
                <a:p>
                  <a:pPr>
                    <a:defRPr sz="1200" b="0"/>
                  </a:pPr>
                  <a:endParaRPr lang="en-US"/>
                </a:p>
              </c:txPr>
              <c:showLegendKey val="0"/>
              <c:showVal val="1"/>
              <c:showCatName val="0"/>
              <c:showSerName val="0"/>
              <c:showPercent val="0"/>
              <c:showBubbleSize val="0"/>
              <c:extLst>
                <c:ext xmlns:c16="http://schemas.microsoft.com/office/drawing/2014/chart" uri="{C3380CC4-5D6E-409C-BE32-E72D297353CC}">
                  <c16:uniqueId val="{0000000A-B218-421F-83AA-684820CE14E9}"/>
                </c:ext>
              </c:extLst>
            </c:dLbl>
            <c:dLbl>
              <c:idx val="4"/>
              <c:layout>
                <c:manualLayout>
                  <c:x val="2.0622998089919034E-2"/>
                  <c:y val="-6.188592470313583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B218-421F-83AA-684820CE14E9}"/>
                </c:ext>
              </c:extLst>
            </c:dLbl>
            <c:dLbl>
              <c:idx val="5"/>
              <c:layout>
                <c:manualLayout>
                  <c:x val="1.5771655652644368E-2"/>
                  <c:y val="-1.639333726443515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B218-421F-83AA-684820CE14E9}"/>
                </c:ext>
              </c:extLst>
            </c:dLbl>
            <c:dLbl>
              <c:idx val="6"/>
              <c:layout>
                <c:manualLayout>
                  <c:x val="1.8066511613557316E-2"/>
                  <c:y val="-7.4818607603908702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B218-421F-83AA-684820CE14E9}"/>
                </c:ext>
              </c:extLst>
            </c:dLbl>
            <c:spPr>
              <a:noFill/>
              <a:ln>
                <a:noFill/>
              </a:ln>
              <a:effectLst/>
            </c:spPr>
            <c:txPr>
              <a:bodyPr/>
              <a:lstStyle/>
              <a:p>
                <a:pPr>
                  <a:defRPr sz="1200" b="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'V.4.23. Accid. Aprobxtipo'!$A$4:$A$14</c:f>
              <c:strCache>
                <c:ptCount val="11"/>
                <c:pt idx="0">
                  <c:v>2009</c:v>
                </c:pt>
                <c:pt idx="1">
                  <c:v>2010</c:v>
                </c:pt>
                <c:pt idx="2">
                  <c:v>2011</c:v>
                </c:pt>
                <c:pt idx="3">
                  <c:v>2012</c:v>
                </c:pt>
                <c:pt idx="4">
                  <c:v>2013</c:v>
                </c:pt>
                <c:pt idx="5">
                  <c:v>2014</c:v>
                </c:pt>
                <c:pt idx="6">
                  <c:v>2015</c:v>
                </c:pt>
                <c:pt idx="7">
                  <c:v>2016</c:v>
                </c:pt>
                <c:pt idx="8">
                  <c:v>2017</c:v>
                </c:pt>
                <c:pt idx="9">
                  <c:v>2018</c:v>
                </c:pt>
                <c:pt idx="10">
                  <c:v>Ene.2019</c:v>
                </c:pt>
              </c:strCache>
            </c:strRef>
          </c:cat>
          <c:val>
            <c:numRef>
              <c:f>'V.4.23. Accid. Aprobxtipo'!$H$4:$H$14</c:f>
              <c:numCache>
                <c:formatCode>0.00%</c:formatCode>
                <c:ptCount val="11"/>
                <c:pt idx="0">
                  <c:v>0.43076923076923079</c:v>
                </c:pt>
                <c:pt idx="1">
                  <c:v>0.7191011235955056</c:v>
                </c:pt>
                <c:pt idx="2">
                  <c:v>0.62790697674418605</c:v>
                </c:pt>
                <c:pt idx="3">
                  <c:v>0.57777777777777772</c:v>
                </c:pt>
                <c:pt idx="4">
                  <c:v>0.48101265822784811</c:v>
                </c:pt>
                <c:pt idx="5">
                  <c:v>0.48484848484848486</c:v>
                </c:pt>
                <c:pt idx="6">
                  <c:v>0.48484848484848486</c:v>
                </c:pt>
                <c:pt idx="7">
                  <c:v>0.39552238805970147</c:v>
                </c:pt>
                <c:pt idx="8">
                  <c:v>0.49586776859504134</c:v>
                </c:pt>
                <c:pt idx="9">
                  <c:v>0.45738636363636365</c:v>
                </c:pt>
                <c:pt idx="10">
                  <c:v>0.546875</c:v>
                </c:pt>
              </c:numCache>
            </c:numRef>
          </c:val>
          <c:extLst>
            <c:ext xmlns:c16="http://schemas.microsoft.com/office/drawing/2014/chart" uri="{C3380CC4-5D6E-409C-BE32-E72D297353CC}">
              <c16:uniqueId val="{0000000E-B218-421F-83AA-684820CE14E9}"/>
            </c:ext>
          </c:extLst>
        </c:ser>
        <c:ser>
          <c:idx val="2"/>
          <c:order val="2"/>
          <c:tx>
            <c:strRef>
              <c:f>'V.4.23. Accid. Aprobxtipo'!$I$3</c:f>
              <c:strCache>
                <c:ptCount val="1"/>
                <c:pt idx="0">
                  <c:v>%  Conexo</c:v>
                </c:pt>
              </c:strCache>
            </c:strRef>
          </c:tx>
          <c:spPr>
            <a:solidFill>
              <a:srgbClr val="FFC000"/>
            </a:solidFill>
          </c:spPr>
          <c:invertIfNegative val="0"/>
          <c:dLbls>
            <c:dLbl>
              <c:idx val="0"/>
              <c:layout>
                <c:manualLayout>
                  <c:x val="7.6640421848192825E-3"/>
                  <c:y val="-3.50564922626473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B218-421F-83AA-684820CE14E9}"/>
                </c:ext>
              </c:extLst>
            </c:dLbl>
            <c:dLbl>
              <c:idx val="1"/>
              <c:layout>
                <c:manualLayout>
                  <c:x val="4.37945267703959E-3"/>
                  <c:y val="-3.093219905527705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B218-421F-83AA-684820CE14E9}"/>
                </c:ext>
              </c:extLst>
            </c:dLbl>
            <c:dLbl>
              <c:idx val="2"/>
              <c:layout>
                <c:manualLayout>
                  <c:x val="9.8537685233390775E-3"/>
                  <c:y val="-3.093219905527705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B218-421F-83AA-684820CE14E9}"/>
                </c:ext>
              </c:extLst>
            </c:dLbl>
            <c:dLbl>
              <c:idx val="3"/>
              <c:layout>
                <c:manualLayout>
                  <c:x val="1.1322363947136546E-2"/>
                  <c:y val="-1.6486695026162082E-2"/>
                </c:manualLayout>
              </c:layout>
              <c:spPr/>
              <c:txPr>
                <a:bodyPr/>
                <a:lstStyle/>
                <a:p>
                  <a:pPr>
                    <a:defRPr sz="12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B218-421F-83AA-684820CE14E9}"/>
                </c:ext>
              </c:extLst>
            </c:dLbl>
            <c:spPr>
              <a:noFill/>
              <a:ln>
                <a:noFill/>
              </a:ln>
              <a:effectLst/>
            </c:spPr>
            <c:txPr>
              <a:bodyPr/>
              <a:lstStyle/>
              <a:p>
                <a:pPr>
                  <a:defRPr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'V.4.23. Accid. Aprobxtipo'!$A$4:$A$14</c:f>
              <c:strCache>
                <c:ptCount val="11"/>
                <c:pt idx="0">
                  <c:v>2009</c:v>
                </c:pt>
                <c:pt idx="1">
                  <c:v>2010</c:v>
                </c:pt>
                <c:pt idx="2">
                  <c:v>2011</c:v>
                </c:pt>
                <c:pt idx="3">
                  <c:v>2012</c:v>
                </c:pt>
                <c:pt idx="4">
                  <c:v>2013</c:v>
                </c:pt>
                <c:pt idx="5">
                  <c:v>2014</c:v>
                </c:pt>
                <c:pt idx="6">
                  <c:v>2015</c:v>
                </c:pt>
                <c:pt idx="7">
                  <c:v>2016</c:v>
                </c:pt>
                <c:pt idx="8">
                  <c:v>2017</c:v>
                </c:pt>
                <c:pt idx="9">
                  <c:v>2018</c:v>
                </c:pt>
                <c:pt idx="10">
                  <c:v>Ene.2019</c:v>
                </c:pt>
              </c:strCache>
            </c:strRef>
          </c:cat>
          <c:val>
            <c:numRef>
              <c:f>'V.4.23. Accid. Aprobxtipo'!$I$4:$I$14</c:f>
              <c:numCache>
                <c:formatCode>0.00%</c:formatCode>
                <c:ptCount val="11"/>
                <c:pt idx="0">
                  <c:v>3.0769230769230771E-2</c:v>
                </c:pt>
                <c:pt idx="1">
                  <c:v>5.6179775280898875E-2</c:v>
                </c:pt>
                <c:pt idx="2">
                  <c:v>3.4883720930232558E-2</c:v>
                </c:pt>
                <c:pt idx="3">
                  <c:v>8.8888888888888892E-2</c:v>
                </c:pt>
                <c:pt idx="4">
                  <c:v>1.2658227848101266E-2</c:v>
                </c:pt>
                <c:pt idx="5">
                  <c:v>4.5454545454545456E-2</c:v>
                </c:pt>
                <c:pt idx="6">
                  <c:v>0</c:v>
                </c:pt>
                <c:pt idx="7">
                  <c:v>1.4925373134328358E-2</c:v>
                </c:pt>
                <c:pt idx="8">
                  <c:v>4.1322314049586778E-2</c:v>
                </c:pt>
                <c:pt idx="9">
                  <c:v>6.8181818181818177E-2</c:v>
                </c:pt>
                <c:pt idx="10">
                  <c:v>6.25E-2</c:v>
                </c:pt>
              </c:numCache>
            </c:numRef>
          </c:val>
          <c:extLst>
            <c:ext xmlns:c16="http://schemas.microsoft.com/office/drawing/2014/chart" uri="{C3380CC4-5D6E-409C-BE32-E72D297353CC}">
              <c16:uniqueId val="{00000013-B218-421F-83AA-684820CE14E9}"/>
            </c:ext>
          </c:extLst>
        </c:ser>
        <c:ser>
          <c:idx val="3"/>
          <c:order val="3"/>
          <c:tx>
            <c:strRef>
              <c:f>'V.4.23. Accid. Aprobxtipo'!$J$3</c:f>
              <c:strCache>
                <c:ptCount val="1"/>
                <c:pt idx="0">
                  <c:v>% No Especificados</c:v>
                </c:pt>
              </c:strCache>
            </c:strRef>
          </c:tx>
          <c:spPr>
            <a:solidFill>
              <a:schemeClr val="accent4">
                <a:lumMod val="60000"/>
                <a:lumOff val="40000"/>
              </a:schemeClr>
            </a:solidFill>
          </c:spPr>
          <c:invertIfNegative val="0"/>
          <c:dLbls>
            <c:dLbl>
              <c:idx val="0"/>
              <c:layout>
                <c:manualLayout>
                  <c:x val="9.8537685233391174E-3"/>
                  <c:y val="-2.062146603685137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B218-421F-83AA-684820CE14E9}"/>
                </c:ext>
              </c:extLst>
            </c:dLbl>
            <c:dLbl>
              <c:idx val="1"/>
              <c:layout>
                <c:manualLayout>
                  <c:x val="8.75890535407918E-3"/>
                  <c:y val="-2.268361264053650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B218-421F-83AA-684820CE14E9}"/>
                </c:ext>
              </c:extLst>
            </c:dLbl>
            <c:dLbl>
              <c:idx val="2"/>
              <c:layout>
                <c:manualLayout>
                  <c:x val="1.0948631692598975E-2"/>
                  <c:y val="-2.268361264053650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B218-421F-83AA-684820CE14E9}"/>
                </c:ext>
              </c:extLst>
            </c:dLbl>
            <c:dLbl>
              <c:idx val="3"/>
              <c:layout>
                <c:manualLayout>
                  <c:x val="1.2580404385707089E-2"/>
                  <c:y val="-1.85475319044324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B218-421F-83AA-684820CE14E9}"/>
                </c:ext>
              </c:extLst>
            </c:dLbl>
            <c:dLbl>
              <c:idx val="6"/>
              <c:layout>
                <c:manualLayout>
                  <c:x val="1.2363355933406216E-2"/>
                  <c:y val="-2.057787201470977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B218-421F-83AA-684820CE14E9}"/>
                </c:ext>
              </c:extLst>
            </c:dLbl>
            <c:spPr>
              <a:noFill/>
              <a:ln>
                <a:noFill/>
              </a:ln>
              <a:effectLst/>
            </c:spPr>
            <c:txPr>
              <a:bodyPr/>
              <a:lstStyle/>
              <a:p>
                <a:pPr>
                  <a:defRPr sz="1200" b="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'V.4.23. Accid. Aprobxtipo'!$A$4:$A$14</c:f>
              <c:strCache>
                <c:ptCount val="11"/>
                <c:pt idx="0">
                  <c:v>2009</c:v>
                </c:pt>
                <c:pt idx="1">
                  <c:v>2010</c:v>
                </c:pt>
                <c:pt idx="2">
                  <c:v>2011</c:v>
                </c:pt>
                <c:pt idx="3">
                  <c:v>2012</c:v>
                </c:pt>
                <c:pt idx="4">
                  <c:v>2013</c:v>
                </c:pt>
                <c:pt idx="5">
                  <c:v>2014</c:v>
                </c:pt>
                <c:pt idx="6">
                  <c:v>2015</c:v>
                </c:pt>
                <c:pt idx="7">
                  <c:v>2016</c:v>
                </c:pt>
                <c:pt idx="8">
                  <c:v>2017</c:v>
                </c:pt>
                <c:pt idx="9">
                  <c:v>2018</c:v>
                </c:pt>
                <c:pt idx="10">
                  <c:v>Ene.2019</c:v>
                </c:pt>
              </c:strCache>
            </c:strRef>
          </c:cat>
          <c:val>
            <c:numRef>
              <c:f>'V.4.23. Accid. Aprobxtipo'!$J$4:$J$14</c:f>
              <c:numCache>
                <c:formatCode>0.00%</c:formatCode>
                <c:ptCount val="11"/>
                <c:pt idx="0">
                  <c:v>1.5384615384615385E-2</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19-B218-421F-83AA-684820CE14E9}"/>
            </c:ext>
          </c:extLst>
        </c:ser>
        <c:dLbls>
          <c:showLegendKey val="0"/>
          <c:showVal val="0"/>
          <c:showCatName val="0"/>
          <c:showSerName val="0"/>
          <c:showPercent val="0"/>
          <c:showBubbleSize val="0"/>
        </c:dLbls>
        <c:gapWidth val="75"/>
        <c:shape val="cylinder"/>
        <c:axId val="441294576"/>
        <c:axId val="441294968"/>
        <c:axId val="0"/>
      </c:bar3DChart>
      <c:catAx>
        <c:axId val="441294576"/>
        <c:scaling>
          <c:orientation val="minMax"/>
        </c:scaling>
        <c:delete val="0"/>
        <c:axPos val="b"/>
        <c:numFmt formatCode="General" sourceLinked="1"/>
        <c:majorTickMark val="none"/>
        <c:minorTickMark val="none"/>
        <c:tickLblPos val="nextTo"/>
        <c:txPr>
          <a:bodyPr/>
          <a:lstStyle/>
          <a:p>
            <a:pPr>
              <a:defRPr sz="1400"/>
            </a:pPr>
            <a:endParaRPr lang="en-US"/>
          </a:p>
        </c:txPr>
        <c:crossAx val="441294968"/>
        <c:crosses val="autoZero"/>
        <c:auto val="1"/>
        <c:lblAlgn val="ctr"/>
        <c:lblOffset val="100"/>
        <c:noMultiLvlLbl val="0"/>
      </c:catAx>
      <c:valAx>
        <c:axId val="441294968"/>
        <c:scaling>
          <c:orientation val="minMax"/>
        </c:scaling>
        <c:delete val="0"/>
        <c:axPos val="l"/>
        <c:numFmt formatCode="0.00%" sourceLinked="1"/>
        <c:majorTickMark val="none"/>
        <c:minorTickMark val="none"/>
        <c:tickLblPos val="nextTo"/>
        <c:spPr>
          <a:ln w="9525">
            <a:noFill/>
          </a:ln>
        </c:spPr>
        <c:crossAx val="441294576"/>
        <c:crosses val="autoZero"/>
        <c:crossBetween val="between"/>
      </c:valAx>
      <c:spPr>
        <a:noFill/>
        <a:ln w="25400">
          <a:noFill/>
        </a:ln>
      </c:spPr>
    </c:plotArea>
    <c:legend>
      <c:legendPos val="t"/>
      <c:layout>
        <c:manualLayout>
          <c:xMode val="edge"/>
          <c:yMode val="edge"/>
          <c:x val="0.23657514669610638"/>
          <c:y val="7.8100816136713117E-2"/>
          <c:w val="0.46753230415059238"/>
          <c:h val="4.2254458182455462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Casos Aprobados en Proceso de Reinvestigación por  Grado de Lesión</a:t>
            </a:r>
          </a:p>
        </c:rich>
      </c:tx>
      <c:layout>
        <c:manualLayout>
          <c:xMode val="edge"/>
          <c:yMode val="edge"/>
          <c:x val="0.19594988312109773"/>
          <c:y val="3.0369828504122339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6.0875180455934604E-2"/>
          <c:y val="0.16668913788812526"/>
          <c:w val="0.90562580246828295"/>
          <c:h val="0.67470231657512669"/>
        </c:manualLayout>
      </c:layout>
      <c:bar3DChart>
        <c:barDir val="col"/>
        <c:grouping val="clustered"/>
        <c:varyColors val="0"/>
        <c:ser>
          <c:idx val="0"/>
          <c:order val="0"/>
          <c:tx>
            <c:strRef>
              <c:f>'V.4.24. Accid. Aprob xLesión '!$H$3</c:f>
              <c:strCache>
                <c:ptCount val="1"/>
                <c:pt idx="0">
                  <c:v>%   Leve</c:v>
                </c:pt>
              </c:strCache>
            </c:strRef>
          </c:tx>
          <c:spPr>
            <a:solidFill>
              <a:schemeClr val="accent6">
                <a:lumMod val="50000"/>
              </a:schemeClr>
            </a:solidFill>
          </c:spPr>
          <c:invertIfNegative val="0"/>
          <c:dLbls>
            <c:dLbl>
              <c:idx val="0"/>
              <c:layout>
                <c:manualLayout>
                  <c:x val="2.0865332665926531E-3"/>
                  <c:y val="-5.794622105217431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DED-42B8-8561-D438F69D47DB}"/>
                </c:ext>
              </c:extLst>
            </c:dLbl>
            <c:dLbl>
              <c:idx val="1"/>
              <c:layout>
                <c:manualLayout>
                  <c:x val="3.3877955767914023E-3"/>
                  <c:y val="-7.813098442420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DED-42B8-8561-D438F69D47DB}"/>
                </c:ext>
              </c:extLst>
            </c:dLbl>
            <c:dLbl>
              <c:idx val="2"/>
              <c:layout>
                <c:manualLayout>
                  <c:x val="3.2845633433965008E-3"/>
                  <c:y val="-9.971622736695223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DED-42B8-8561-D438F69D47DB}"/>
                </c:ext>
              </c:extLst>
            </c:dLbl>
            <c:dLbl>
              <c:idx val="3"/>
              <c:layout>
                <c:manualLayout>
                  <c:x val="4.5857873991046946E-3"/>
                  <c:y val="-2.2756355945551874E-3"/>
                </c:manualLayout>
              </c:layout>
              <c:spPr/>
              <c:txPr>
                <a:bodyPr rot="-5400000" vert="horz"/>
                <a:lstStyle/>
                <a:p>
                  <a:pPr>
                    <a:defRPr sz="12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DED-42B8-8561-D438F69D47DB}"/>
                </c:ext>
              </c:extLst>
            </c:dLbl>
            <c:dLbl>
              <c:idx val="4"/>
              <c:layout>
                <c:manualLayout>
                  <c:x val="6.8786810986571677E-3"/>
                  <c:y val="2.10568830971591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DED-42B8-8561-D438F69D47DB}"/>
                </c:ext>
              </c:extLst>
            </c:dLbl>
            <c:spPr>
              <a:noFill/>
              <a:ln>
                <a:noFill/>
              </a:ln>
              <a:effectLst/>
            </c:spPr>
            <c:txPr>
              <a:bodyPr rot="-5400000" vert="horz"/>
              <a:lstStyle/>
              <a:p>
                <a:pPr>
                  <a:defRPr sz="1200" b="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'V.4.24. Accid. Aprob xLesión '!$A$4:$A$14</c:f>
              <c:strCache>
                <c:ptCount val="11"/>
                <c:pt idx="0">
                  <c:v>2009</c:v>
                </c:pt>
                <c:pt idx="1">
                  <c:v>2010</c:v>
                </c:pt>
                <c:pt idx="2">
                  <c:v>2011</c:v>
                </c:pt>
                <c:pt idx="3">
                  <c:v>2012</c:v>
                </c:pt>
                <c:pt idx="4">
                  <c:v>2013</c:v>
                </c:pt>
                <c:pt idx="5">
                  <c:v>2014</c:v>
                </c:pt>
                <c:pt idx="6">
                  <c:v>2015</c:v>
                </c:pt>
                <c:pt idx="7">
                  <c:v>2016</c:v>
                </c:pt>
                <c:pt idx="8">
                  <c:v>2017</c:v>
                </c:pt>
                <c:pt idx="9">
                  <c:v>2018</c:v>
                </c:pt>
                <c:pt idx="10">
                  <c:v>Ene.2019</c:v>
                </c:pt>
              </c:strCache>
            </c:strRef>
          </c:cat>
          <c:val>
            <c:numRef>
              <c:f>'V.4.24. Accid. Aprob xLesión '!$H$4:$H$14</c:f>
              <c:numCache>
                <c:formatCode>0.00%</c:formatCode>
                <c:ptCount val="11"/>
                <c:pt idx="0">
                  <c:v>0.16923076923076924</c:v>
                </c:pt>
                <c:pt idx="1">
                  <c:v>7.8651685393258425E-2</c:v>
                </c:pt>
                <c:pt idx="2">
                  <c:v>6.9767441860465115E-2</c:v>
                </c:pt>
                <c:pt idx="3">
                  <c:v>0.13333333333333333</c:v>
                </c:pt>
                <c:pt idx="4">
                  <c:v>0.10126582278481013</c:v>
                </c:pt>
                <c:pt idx="5">
                  <c:v>0.10606060606060606</c:v>
                </c:pt>
                <c:pt idx="6">
                  <c:v>0.22222222222222221</c:v>
                </c:pt>
                <c:pt idx="7">
                  <c:v>0.23880597014925373</c:v>
                </c:pt>
                <c:pt idx="8">
                  <c:v>0.28099173553719009</c:v>
                </c:pt>
                <c:pt idx="9">
                  <c:v>0.25852272727272729</c:v>
                </c:pt>
                <c:pt idx="10">
                  <c:v>0.203125</c:v>
                </c:pt>
              </c:numCache>
            </c:numRef>
          </c:val>
          <c:extLst>
            <c:ext xmlns:c16="http://schemas.microsoft.com/office/drawing/2014/chart" uri="{C3380CC4-5D6E-409C-BE32-E72D297353CC}">
              <c16:uniqueId val="{00000005-EDED-42B8-8561-D438F69D47DB}"/>
            </c:ext>
          </c:extLst>
        </c:ser>
        <c:ser>
          <c:idx val="1"/>
          <c:order val="1"/>
          <c:tx>
            <c:strRef>
              <c:f>'V.4.24. Accid. Aprob xLesión '!$I$3</c:f>
              <c:strCache>
                <c:ptCount val="1"/>
                <c:pt idx="0">
                  <c:v>% Moderado</c:v>
                </c:pt>
              </c:strCache>
            </c:strRef>
          </c:tx>
          <c:spPr>
            <a:solidFill>
              <a:schemeClr val="accent3">
                <a:lumMod val="75000"/>
              </a:schemeClr>
            </a:solidFill>
          </c:spPr>
          <c:invertIfNegative val="0"/>
          <c:dLbls>
            <c:dLbl>
              <c:idx val="0"/>
              <c:layout>
                <c:manualLayout>
                  <c:x val="6.569179015559385E-3"/>
                  <c:y val="-2.474575924422164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DED-42B8-8561-D438F69D47DB}"/>
                </c:ext>
              </c:extLst>
            </c:dLbl>
            <c:dLbl>
              <c:idx val="1"/>
              <c:layout>
                <c:manualLayout>
                  <c:x val="9.8537685233390775E-3"/>
                  <c:y val="-2.474575924422164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EDED-42B8-8561-D438F69D47DB}"/>
                </c:ext>
              </c:extLst>
            </c:dLbl>
            <c:dLbl>
              <c:idx val="2"/>
              <c:layout>
                <c:manualLayout>
                  <c:x val="1.4233221200378668E-2"/>
                  <c:y val="-1.855931943316623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EDED-42B8-8561-D438F69D47DB}"/>
                </c:ext>
              </c:extLst>
            </c:dLbl>
            <c:dLbl>
              <c:idx val="3"/>
              <c:layout>
                <c:manualLayout>
                  <c:x val="1.0817085544029667E-2"/>
                  <c:y val="-1.9169747019716455E-2"/>
                </c:manualLayout>
              </c:layout>
              <c:spPr/>
              <c:txPr>
                <a:bodyPr rot="-5400000" vert="horz"/>
                <a:lstStyle/>
                <a:p>
                  <a:pPr>
                    <a:defRPr sz="12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EDED-42B8-8561-D438F69D47DB}"/>
                </c:ext>
              </c:extLst>
            </c:dLbl>
            <c:spPr>
              <a:noFill/>
              <a:ln>
                <a:noFill/>
              </a:ln>
              <a:effectLst/>
            </c:spPr>
            <c:txPr>
              <a:bodyPr rot="-5400000" vert="horz"/>
              <a:lstStyle/>
              <a:p>
                <a:pPr>
                  <a:defRPr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'V.4.24. Accid. Aprob xLesión '!$A$4:$A$14</c:f>
              <c:strCache>
                <c:ptCount val="11"/>
                <c:pt idx="0">
                  <c:v>2009</c:v>
                </c:pt>
                <c:pt idx="1">
                  <c:v>2010</c:v>
                </c:pt>
                <c:pt idx="2">
                  <c:v>2011</c:v>
                </c:pt>
                <c:pt idx="3">
                  <c:v>2012</c:v>
                </c:pt>
                <c:pt idx="4">
                  <c:v>2013</c:v>
                </c:pt>
                <c:pt idx="5">
                  <c:v>2014</c:v>
                </c:pt>
                <c:pt idx="6">
                  <c:v>2015</c:v>
                </c:pt>
                <c:pt idx="7">
                  <c:v>2016</c:v>
                </c:pt>
                <c:pt idx="8">
                  <c:v>2017</c:v>
                </c:pt>
                <c:pt idx="9">
                  <c:v>2018</c:v>
                </c:pt>
                <c:pt idx="10">
                  <c:v>Ene.2019</c:v>
                </c:pt>
              </c:strCache>
            </c:strRef>
          </c:cat>
          <c:val>
            <c:numRef>
              <c:f>'V.4.24. Accid. Aprob xLesión '!$I$4:$I$14</c:f>
              <c:numCache>
                <c:formatCode>0.00%</c:formatCode>
                <c:ptCount val="11"/>
                <c:pt idx="0">
                  <c:v>0.76923076923076927</c:v>
                </c:pt>
                <c:pt idx="1">
                  <c:v>0.6741573033707865</c:v>
                </c:pt>
                <c:pt idx="2">
                  <c:v>0.7441860465116279</c:v>
                </c:pt>
                <c:pt idx="3">
                  <c:v>0.57777777777777772</c:v>
                </c:pt>
                <c:pt idx="4">
                  <c:v>0.73417721518987344</c:v>
                </c:pt>
                <c:pt idx="5">
                  <c:v>0.74242424242424243</c:v>
                </c:pt>
                <c:pt idx="6">
                  <c:v>0.66666666666666663</c:v>
                </c:pt>
                <c:pt idx="7">
                  <c:v>0.61940298507462688</c:v>
                </c:pt>
                <c:pt idx="8">
                  <c:v>0.64462809917355368</c:v>
                </c:pt>
                <c:pt idx="9">
                  <c:v>0.68181818181818177</c:v>
                </c:pt>
                <c:pt idx="10">
                  <c:v>0.671875</c:v>
                </c:pt>
              </c:numCache>
            </c:numRef>
          </c:val>
          <c:extLst>
            <c:ext xmlns:c16="http://schemas.microsoft.com/office/drawing/2014/chart" uri="{C3380CC4-5D6E-409C-BE32-E72D297353CC}">
              <c16:uniqueId val="{0000000A-EDED-42B8-8561-D438F69D47DB}"/>
            </c:ext>
          </c:extLst>
        </c:ser>
        <c:ser>
          <c:idx val="2"/>
          <c:order val="2"/>
          <c:tx>
            <c:strRef>
              <c:f>'V.4.24. Accid. Aprob xLesión '!$J$3</c:f>
              <c:strCache>
                <c:ptCount val="1"/>
                <c:pt idx="0">
                  <c:v>%  Grave</c:v>
                </c:pt>
              </c:strCache>
            </c:strRef>
          </c:tx>
          <c:spPr>
            <a:solidFill>
              <a:srgbClr val="0070C0"/>
            </a:solidFill>
          </c:spPr>
          <c:invertIfNegative val="0"/>
          <c:dLbls>
            <c:dLbl>
              <c:idx val="0"/>
              <c:layout>
                <c:manualLayout>
                  <c:x val="1.931808077575614E-3"/>
                  <c:y val="-5.576923778394046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EDED-42B8-8561-D438F69D47DB}"/>
                </c:ext>
              </c:extLst>
            </c:dLbl>
            <c:dLbl>
              <c:idx val="1"/>
              <c:layout>
                <c:manualLayout>
                  <c:x val="4.4381936511217798E-3"/>
                  <c:y val="-7.793865383843766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EDED-42B8-8561-D438F69D47DB}"/>
                </c:ext>
              </c:extLst>
            </c:dLbl>
            <c:dLbl>
              <c:idx val="2"/>
              <c:layout>
                <c:manualLayout>
                  <c:x val="2.9665891987555185E-3"/>
                  <c:y val="-5.445442610708712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EDED-42B8-8561-D438F69D47DB}"/>
                </c:ext>
              </c:extLst>
            </c:dLbl>
            <c:dLbl>
              <c:idx val="3"/>
              <c:layout>
                <c:manualLayout>
                  <c:x val="5.2511779290024419E-3"/>
                  <c:y val="-8.5927005237029213E-3"/>
                </c:manualLayout>
              </c:layout>
              <c:spPr/>
              <c:txPr>
                <a:bodyPr rot="-5400000" vert="horz"/>
                <a:lstStyle/>
                <a:p>
                  <a:pPr>
                    <a:defRPr sz="12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EDED-42B8-8561-D438F69D47DB}"/>
                </c:ext>
              </c:extLst>
            </c:dLbl>
            <c:spPr>
              <a:noFill/>
              <a:ln>
                <a:noFill/>
              </a:ln>
              <a:effectLst/>
            </c:spPr>
            <c:txPr>
              <a:bodyPr rot="-5400000" vert="horz"/>
              <a:lstStyle/>
              <a:p>
                <a:pPr>
                  <a:defRPr sz="1200" b="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'V.4.24. Accid. Aprob xLesión '!$A$4:$A$14</c:f>
              <c:strCache>
                <c:ptCount val="11"/>
                <c:pt idx="0">
                  <c:v>2009</c:v>
                </c:pt>
                <c:pt idx="1">
                  <c:v>2010</c:v>
                </c:pt>
                <c:pt idx="2">
                  <c:v>2011</c:v>
                </c:pt>
                <c:pt idx="3">
                  <c:v>2012</c:v>
                </c:pt>
                <c:pt idx="4">
                  <c:v>2013</c:v>
                </c:pt>
                <c:pt idx="5">
                  <c:v>2014</c:v>
                </c:pt>
                <c:pt idx="6">
                  <c:v>2015</c:v>
                </c:pt>
                <c:pt idx="7">
                  <c:v>2016</c:v>
                </c:pt>
                <c:pt idx="8">
                  <c:v>2017</c:v>
                </c:pt>
                <c:pt idx="9">
                  <c:v>2018</c:v>
                </c:pt>
                <c:pt idx="10">
                  <c:v>Ene.2019</c:v>
                </c:pt>
              </c:strCache>
            </c:strRef>
          </c:cat>
          <c:val>
            <c:numRef>
              <c:f>'V.4.24. Accid. Aprob xLesión '!$J$4:$J$14</c:f>
              <c:numCache>
                <c:formatCode>0.00%</c:formatCode>
                <c:ptCount val="11"/>
                <c:pt idx="0">
                  <c:v>3.0769230769230771E-2</c:v>
                </c:pt>
                <c:pt idx="1">
                  <c:v>0.15730337078651685</c:v>
                </c:pt>
                <c:pt idx="2">
                  <c:v>0.11627906976744186</c:v>
                </c:pt>
                <c:pt idx="3">
                  <c:v>0.22222222222222221</c:v>
                </c:pt>
                <c:pt idx="4">
                  <c:v>0.10126582278481013</c:v>
                </c:pt>
                <c:pt idx="5">
                  <c:v>0.12121212121212122</c:v>
                </c:pt>
                <c:pt idx="6">
                  <c:v>5.0505050505050504E-2</c:v>
                </c:pt>
                <c:pt idx="7">
                  <c:v>5.2238805970149252E-2</c:v>
                </c:pt>
                <c:pt idx="8">
                  <c:v>4.1322314049586778E-2</c:v>
                </c:pt>
                <c:pt idx="9">
                  <c:v>3.4090909090909088E-2</c:v>
                </c:pt>
                <c:pt idx="10">
                  <c:v>4.6875E-2</c:v>
                </c:pt>
              </c:numCache>
            </c:numRef>
          </c:val>
          <c:extLst>
            <c:ext xmlns:c16="http://schemas.microsoft.com/office/drawing/2014/chart" uri="{C3380CC4-5D6E-409C-BE32-E72D297353CC}">
              <c16:uniqueId val="{0000000F-EDED-42B8-8561-D438F69D47DB}"/>
            </c:ext>
          </c:extLst>
        </c:ser>
        <c:ser>
          <c:idx val="3"/>
          <c:order val="3"/>
          <c:tx>
            <c:strRef>
              <c:f>'V.4.24. Accid. Aprob xLesión '!$K$3</c:f>
              <c:strCache>
                <c:ptCount val="1"/>
                <c:pt idx="0">
                  <c:v>% Mortal</c:v>
                </c:pt>
              </c:strCache>
            </c:strRef>
          </c:tx>
          <c:spPr>
            <a:solidFill>
              <a:schemeClr val="accent1">
                <a:lumMod val="50000"/>
              </a:schemeClr>
            </a:solidFill>
          </c:spPr>
          <c:invertIfNegative val="0"/>
          <c:dLbls>
            <c:dLbl>
              <c:idx val="0"/>
              <c:layout>
                <c:manualLayout>
                  <c:x val="4.1215215606481455E-3"/>
                  <c:y val="-3.775979965785051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EDED-42B8-8561-D438F69D47DB}"/>
                </c:ext>
              </c:extLst>
            </c:dLbl>
            <c:dLbl>
              <c:idx val="1"/>
              <c:layout>
                <c:manualLayout>
                  <c:x val="4.1731568045908001E-3"/>
                  <c:y val="-5.838062289244641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EDED-42B8-8561-D438F69D47DB}"/>
                </c:ext>
              </c:extLst>
            </c:dLbl>
            <c:dLbl>
              <c:idx val="2"/>
              <c:layout>
                <c:manualLayout>
                  <c:x val="2.9234394669292963E-3"/>
                  <c:y val="-9.903698749287464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EDED-42B8-8561-D438F69D47DB}"/>
                </c:ext>
              </c:extLst>
            </c:dLbl>
            <c:dLbl>
              <c:idx val="3"/>
              <c:layout>
                <c:manualLayout>
                  <c:x val="5.8161866559905684E-3"/>
                  <c:y val="-8.6170734513824638E-3"/>
                </c:manualLayout>
              </c:layout>
              <c:spPr/>
              <c:txPr>
                <a:bodyPr rot="-5400000" vert="horz"/>
                <a:lstStyle/>
                <a:p>
                  <a:pPr>
                    <a:defRPr sz="12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EDED-42B8-8561-D438F69D47DB}"/>
                </c:ext>
              </c:extLst>
            </c:dLbl>
            <c:spPr>
              <a:noFill/>
              <a:ln>
                <a:noFill/>
              </a:ln>
              <a:effectLst/>
            </c:spPr>
            <c:txPr>
              <a:bodyPr rot="-5400000" vert="horz"/>
              <a:lstStyle/>
              <a:p>
                <a:pPr>
                  <a:defRPr sz="1200" b="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'V.4.24. Accid. Aprob xLesión '!$A$4:$A$14</c:f>
              <c:strCache>
                <c:ptCount val="11"/>
                <c:pt idx="0">
                  <c:v>2009</c:v>
                </c:pt>
                <c:pt idx="1">
                  <c:v>2010</c:v>
                </c:pt>
                <c:pt idx="2">
                  <c:v>2011</c:v>
                </c:pt>
                <c:pt idx="3">
                  <c:v>2012</c:v>
                </c:pt>
                <c:pt idx="4">
                  <c:v>2013</c:v>
                </c:pt>
                <c:pt idx="5">
                  <c:v>2014</c:v>
                </c:pt>
                <c:pt idx="6">
                  <c:v>2015</c:v>
                </c:pt>
                <c:pt idx="7">
                  <c:v>2016</c:v>
                </c:pt>
                <c:pt idx="8">
                  <c:v>2017</c:v>
                </c:pt>
                <c:pt idx="9">
                  <c:v>2018</c:v>
                </c:pt>
                <c:pt idx="10">
                  <c:v>Ene.2019</c:v>
                </c:pt>
              </c:strCache>
            </c:strRef>
          </c:cat>
          <c:val>
            <c:numRef>
              <c:f>'V.4.24. Accid. Aprob xLesión '!$K$4:$K$14</c:f>
              <c:numCache>
                <c:formatCode>0.00%</c:formatCode>
                <c:ptCount val="11"/>
                <c:pt idx="0">
                  <c:v>3.0769230769230771E-2</c:v>
                </c:pt>
                <c:pt idx="1">
                  <c:v>8.98876404494382E-2</c:v>
                </c:pt>
                <c:pt idx="2">
                  <c:v>6.9767441860465115E-2</c:v>
                </c:pt>
                <c:pt idx="3">
                  <c:v>6.6666666666666666E-2</c:v>
                </c:pt>
                <c:pt idx="4">
                  <c:v>6.3291139240506333E-2</c:v>
                </c:pt>
                <c:pt idx="5">
                  <c:v>3.0303030303030304E-2</c:v>
                </c:pt>
                <c:pt idx="6">
                  <c:v>6.0606060606060608E-2</c:v>
                </c:pt>
                <c:pt idx="7">
                  <c:v>8.9552238805970144E-2</c:v>
                </c:pt>
                <c:pt idx="8">
                  <c:v>2.4793388429752067E-2</c:v>
                </c:pt>
                <c:pt idx="9">
                  <c:v>2.2727272727272728E-2</c:v>
                </c:pt>
                <c:pt idx="10">
                  <c:v>7.8125E-2</c:v>
                </c:pt>
              </c:numCache>
            </c:numRef>
          </c:val>
          <c:extLst>
            <c:ext xmlns:c16="http://schemas.microsoft.com/office/drawing/2014/chart" uri="{C3380CC4-5D6E-409C-BE32-E72D297353CC}">
              <c16:uniqueId val="{00000014-EDED-42B8-8561-D438F69D47DB}"/>
            </c:ext>
          </c:extLst>
        </c:ser>
        <c:dLbls>
          <c:showLegendKey val="0"/>
          <c:showVal val="0"/>
          <c:showCatName val="0"/>
          <c:showSerName val="0"/>
          <c:showPercent val="0"/>
          <c:showBubbleSize val="0"/>
        </c:dLbls>
        <c:gapWidth val="75"/>
        <c:shape val="cylinder"/>
        <c:axId val="441295752"/>
        <c:axId val="441296144"/>
        <c:axId val="0"/>
      </c:bar3DChart>
      <c:catAx>
        <c:axId val="441295752"/>
        <c:scaling>
          <c:orientation val="minMax"/>
        </c:scaling>
        <c:delete val="0"/>
        <c:axPos val="b"/>
        <c:numFmt formatCode="General" sourceLinked="1"/>
        <c:majorTickMark val="none"/>
        <c:minorTickMark val="none"/>
        <c:tickLblPos val="nextTo"/>
        <c:txPr>
          <a:bodyPr/>
          <a:lstStyle/>
          <a:p>
            <a:pPr>
              <a:defRPr sz="1200"/>
            </a:pPr>
            <a:endParaRPr lang="en-US"/>
          </a:p>
        </c:txPr>
        <c:crossAx val="441296144"/>
        <c:crosses val="autoZero"/>
        <c:auto val="1"/>
        <c:lblAlgn val="ctr"/>
        <c:lblOffset val="100"/>
        <c:noMultiLvlLbl val="0"/>
      </c:catAx>
      <c:valAx>
        <c:axId val="441296144"/>
        <c:scaling>
          <c:orientation val="minMax"/>
        </c:scaling>
        <c:delete val="0"/>
        <c:axPos val="l"/>
        <c:numFmt formatCode="0.00%" sourceLinked="1"/>
        <c:majorTickMark val="none"/>
        <c:minorTickMark val="none"/>
        <c:tickLblPos val="nextTo"/>
        <c:spPr>
          <a:ln w="9525">
            <a:noFill/>
          </a:ln>
        </c:spPr>
        <c:crossAx val="441295752"/>
        <c:crosses val="autoZero"/>
        <c:crossBetween val="between"/>
      </c:valAx>
      <c:spPr>
        <a:noFill/>
        <a:ln w="25400">
          <a:noFill/>
        </a:ln>
      </c:spPr>
    </c:plotArea>
    <c:legend>
      <c:legendPos val="t"/>
      <c:layout>
        <c:manualLayout>
          <c:xMode val="edge"/>
          <c:yMode val="edge"/>
          <c:x val="0.15360094893301454"/>
          <c:y val="8.5786073342284441E-2"/>
          <c:w val="0.66046815172727469"/>
          <c:h val="4.3671970911627972E-2"/>
        </c:manualLayout>
      </c:layout>
      <c:overlay val="0"/>
      <c:txPr>
        <a:bodyPr/>
        <a:lstStyle/>
        <a:p>
          <a:pPr>
            <a:defRPr sz="12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sz="1800" b="1">
                <a:effectLst/>
              </a:rPr>
              <a:t>Casos Aprobados en Proceso de Reinvestigación por Circunstancia del Suceso</a:t>
            </a:r>
            <a:endParaRPr lang="es-ES">
              <a:effectLst/>
            </a:endParaRPr>
          </a:p>
        </c:rich>
      </c:tx>
      <c:overlay val="0"/>
    </c:title>
    <c:autoTitleDeleted val="0"/>
    <c:view3D>
      <c:rotX val="15"/>
      <c:rotY val="20"/>
      <c:rAngAx val="1"/>
    </c:view3D>
    <c:floor>
      <c:thickness val="0"/>
    </c:floor>
    <c:sideWall>
      <c:thickness val="0"/>
      <c:spPr>
        <a:ln>
          <a:noFill/>
        </a:ln>
      </c:spPr>
    </c:sideWall>
    <c:backWall>
      <c:thickness val="0"/>
      <c:spPr>
        <a:ln>
          <a:noFill/>
        </a:ln>
      </c:spPr>
    </c:backWall>
    <c:plotArea>
      <c:layout>
        <c:manualLayout>
          <c:layoutTarget val="inner"/>
          <c:xMode val="edge"/>
          <c:yMode val="edge"/>
          <c:x val="5.0216294683186932E-2"/>
          <c:y val="0.23761216544117941"/>
          <c:w val="0.93600790104003406"/>
          <c:h val="0.64336427212608394"/>
        </c:manualLayout>
      </c:layout>
      <c:bar3DChart>
        <c:barDir val="col"/>
        <c:grouping val="clustered"/>
        <c:varyColors val="0"/>
        <c:ser>
          <c:idx val="0"/>
          <c:order val="0"/>
          <c:tx>
            <c:strRef>
              <c:f>'V.4.25.Accid.Aprob Según suc.'!$I$3</c:f>
              <c:strCache>
                <c:ptCount val="1"/>
                <c:pt idx="0">
                  <c:v>% Acto Fuera de Norma</c:v>
                </c:pt>
              </c:strCache>
            </c:strRef>
          </c:tx>
          <c:spPr>
            <a:solidFill>
              <a:schemeClr val="accent4">
                <a:lumMod val="75000"/>
              </a:schemeClr>
            </a:solidFill>
          </c:spPr>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'V.4.25.Accid.Aprob Según suc.'!$A$4:$A$14</c:f>
              <c:strCache>
                <c:ptCount val="11"/>
                <c:pt idx="0">
                  <c:v>2009</c:v>
                </c:pt>
                <c:pt idx="1">
                  <c:v>2010</c:v>
                </c:pt>
                <c:pt idx="2">
                  <c:v>2011</c:v>
                </c:pt>
                <c:pt idx="3">
                  <c:v>2012</c:v>
                </c:pt>
                <c:pt idx="4">
                  <c:v>2013</c:v>
                </c:pt>
                <c:pt idx="5">
                  <c:v>2014</c:v>
                </c:pt>
                <c:pt idx="6">
                  <c:v>2015</c:v>
                </c:pt>
                <c:pt idx="7">
                  <c:v>2016</c:v>
                </c:pt>
                <c:pt idx="8">
                  <c:v>2017</c:v>
                </c:pt>
                <c:pt idx="9">
                  <c:v>2018</c:v>
                </c:pt>
                <c:pt idx="10">
                  <c:v>Ene.2019</c:v>
                </c:pt>
              </c:strCache>
            </c:strRef>
          </c:cat>
          <c:val>
            <c:numRef>
              <c:f>'V.4.25.Accid.Aprob Según suc.'!$I$4:$I$14</c:f>
              <c:numCache>
                <c:formatCode>0.0%</c:formatCode>
                <c:ptCount val="11"/>
                <c:pt idx="0">
                  <c:v>0.2</c:v>
                </c:pt>
                <c:pt idx="1">
                  <c:v>7.8651685393258425E-2</c:v>
                </c:pt>
                <c:pt idx="2">
                  <c:v>0.16279069767441862</c:v>
                </c:pt>
                <c:pt idx="3">
                  <c:v>2.2222222222222223E-2</c:v>
                </c:pt>
                <c:pt idx="4">
                  <c:v>2.5316455696202531E-2</c:v>
                </c:pt>
                <c:pt idx="5">
                  <c:v>3.0303030303030304E-2</c:v>
                </c:pt>
                <c:pt idx="6">
                  <c:v>3.0303030303030304E-2</c:v>
                </c:pt>
                <c:pt idx="7">
                  <c:v>7.462686567164179E-3</c:v>
                </c:pt>
                <c:pt idx="8">
                  <c:v>9.9173553719008267E-2</c:v>
                </c:pt>
                <c:pt idx="9">
                  <c:v>7.3863636363636367E-2</c:v>
                </c:pt>
                <c:pt idx="10">
                  <c:v>3.125E-2</c:v>
                </c:pt>
              </c:numCache>
            </c:numRef>
          </c:val>
          <c:extLst>
            <c:ext xmlns:c16="http://schemas.microsoft.com/office/drawing/2014/chart" uri="{C3380CC4-5D6E-409C-BE32-E72D297353CC}">
              <c16:uniqueId val="{00000000-EAAE-445E-9B24-85FF08FE073F}"/>
            </c:ext>
          </c:extLst>
        </c:ser>
        <c:ser>
          <c:idx val="1"/>
          <c:order val="1"/>
          <c:tx>
            <c:strRef>
              <c:f>'V.4.25.Accid.Aprob Según suc.'!$J$3</c:f>
              <c:strCache>
                <c:ptCount val="1"/>
                <c:pt idx="0">
                  <c:v>% Condición Fuera de Norma</c:v>
                </c:pt>
              </c:strCache>
            </c:strRef>
          </c:tx>
          <c:spPr>
            <a:solidFill>
              <a:srgbClr val="0070C0"/>
            </a:solidFill>
          </c:spPr>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'V.4.25.Accid.Aprob Según suc.'!$A$4:$A$14</c:f>
              <c:strCache>
                <c:ptCount val="11"/>
                <c:pt idx="0">
                  <c:v>2009</c:v>
                </c:pt>
                <c:pt idx="1">
                  <c:v>2010</c:v>
                </c:pt>
                <c:pt idx="2">
                  <c:v>2011</c:v>
                </c:pt>
                <c:pt idx="3">
                  <c:v>2012</c:v>
                </c:pt>
                <c:pt idx="4">
                  <c:v>2013</c:v>
                </c:pt>
                <c:pt idx="5">
                  <c:v>2014</c:v>
                </c:pt>
                <c:pt idx="6">
                  <c:v>2015</c:v>
                </c:pt>
                <c:pt idx="7">
                  <c:v>2016</c:v>
                </c:pt>
                <c:pt idx="8">
                  <c:v>2017</c:v>
                </c:pt>
                <c:pt idx="9">
                  <c:v>2018</c:v>
                </c:pt>
                <c:pt idx="10">
                  <c:v>Ene.2019</c:v>
                </c:pt>
              </c:strCache>
            </c:strRef>
          </c:cat>
          <c:val>
            <c:numRef>
              <c:f>'V.4.25.Accid.Aprob Según suc.'!$J$4:$J$14</c:f>
              <c:numCache>
                <c:formatCode>0.0%</c:formatCode>
                <c:ptCount val="11"/>
                <c:pt idx="0">
                  <c:v>6.1538461538461542E-2</c:v>
                </c:pt>
                <c:pt idx="1">
                  <c:v>8.98876404494382E-2</c:v>
                </c:pt>
                <c:pt idx="2">
                  <c:v>6.9767441860465115E-2</c:v>
                </c:pt>
                <c:pt idx="3">
                  <c:v>0</c:v>
                </c:pt>
                <c:pt idx="4">
                  <c:v>2.5316455696202531E-2</c:v>
                </c:pt>
                <c:pt idx="5">
                  <c:v>0.18181818181818182</c:v>
                </c:pt>
                <c:pt idx="6">
                  <c:v>4.0404040404040407E-2</c:v>
                </c:pt>
                <c:pt idx="7">
                  <c:v>0.2462686567164179</c:v>
                </c:pt>
                <c:pt idx="8">
                  <c:v>9.9173553719008267E-2</c:v>
                </c:pt>
                <c:pt idx="9">
                  <c:v>0.28693181818181818</c:v>
                </c:pt>
                <c:pt idx="10">
                  <c:v>0.390625</c:v>
                </c:pt>
              </c:numCache>
            </c:numRef>
          </c:val>
          <c:extLst>
            <c:ext xmlns:c16="http://schemas.microsoft.com/office/drawing/2014/chart" uri="{C3380CC4-5D6E-409C-BE32-E72D297353CC}">
              <c16:uniqueId val="{00000001-EAAE-445E-9B24-85FF08FE073F}"/>
            </c:ext>
          </c:extLst>
        </c:ser>
        <c:ser>
          <c:idx val="2"/>
          <c:order val="2"/>
          <c:tx>
            <c:strRef>
              <c:f>'V.4.25.Accid.Aprob Según suc.'!$K$3</c:f>
              <c:strCache>
                <c:ptCount val="1"/>
                <c:pt idx="0">
                  <c:v>%  Factor de Organizacion</c:v>
                </c:pt>
              </c:strCache>
            </c:strRef>
          </c:tx>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'V.4.25.Accid.Aprob Según suc.'!$A$4:$A$14</c:f>
              <c:strCache>
                <c:ptCount val="11"/>
                <c:pt idx="0">
                  <c:v>2009</c:v>
                </c:pt>
                <c:pt idx="1">
                  <c:v>2010</c:v>
                </c:pt>
                <c:pt idx="2">
                  <c:v>2011</c:v>
                </c:pt>
                <c:pt idx="3">
                  <c:v>2012</c:v>
                </c:pt>
                <c:pt idx="4">
                  <c:v>2013</c:v>
                </c:pt>
                <c:pt idx="5">
                  <c:v>2014</c:v>
                </c:pt>
                <c:pt idx="6">
                  <c:v>2015</c:v>
                </c:pt>
                <c:pt idx="7">
                  <c:v>2016</c:v>
                </c:pt>
                <c:pt idx="8">
                  <c:v>2017</c:v>
                </c:pt>
                <c:pt idx="9">
                  <c:v>2018</c:v>
                </c:pt>
                <c:pt idx="10">
                  <c:v>Ene.2019</c:v>
                </c:pt>
              </c:strCache>
            </c:strRef>
          </c:cat>
          <c:val>
            <c:numRef>
              <c:f>'V.4.25.Accid.Aprob Según suc.'!$K$4:$K$14</c:f>
              <c:numCache>
                <c:formatCode>0.0%</c:formatCode>
                <c:ptCount val="11"/>
                <c:pt idx="0">
                  <c:v>9.2307692307692313E-2</c:v>
                </c:pt>
                <c:pt idx="1">
                  <c:v>0</c:v>
                </c:pt>
                <c:pt idx="2">
                  <c:v>1.1627906976744186E-2</c:v>
                </c:pt>
                <c:pt idx="3">
                  <c:v>0</c:v>
                </c:pt>
                <c:pt idx="4">
                  <c:v>1.2658227848101266E-2</c:v>
                </c:pt>
                <c:pt idx="5">
                  <c:v>1.5151515151515152E-2</c:v>
                </c:pt>
                <c:pt idx="6">
                  <c:v>1.0101010101010102E-2</c:v>
                </c:pt>
                <c:pt idx="7">
                  <c:v>1.4925373134328358E-2</c:v>
                </c:pt>
                <c:pt idx="8">
                  <c:v>0.76859504132231404</c:v>
                </c:pt>
                <c:pt idx="9">
                  <c:v>2.840909090909091E-3</c:v>
                </c:pt>
                <c:pt idx="10">
                  <c:v>0</c:v>
                </c:pt>
              </c:numCache>
            </c:numRef>
          </c:val>
          <c:extLst>
            <c:ext xmlns:c16="http://schemas.microsoft.com/office/drawing/2014/chart" uri="{C3380CC4-5D6E-409C-BE32-E72D297353CC}">
              <c16:uniqueId val="{00000002-EAAE-445E-9B24-85FF08FE073F}"/>
            </c:ext>
          </c:extLst>
        </c:ser>
        <c:ser>
          <c:idx val="3"/>
          <c:order val="3"/>
          <c:tx>
            <c:strRef>
              <c:f>'V.4.25.Accid.Aprob Según suc.'!$L$3</c:f>
              <c:strCache>
                <c:ptCount val="1"/>
                <c:pt idx="0">
                  <c:v>% Factor de Trabajo</c:v>
                </c:pt>
              </c:strCache>
            </c:strRef>
          </c:tx>
          <c:spPr>
            <a:solidFill>
              <a:schemeClr val="accent3">
                <a:lumMod val="75000"/>
              </a:schemeClr>
            </a:solidFill>
          </c:spPr>
          <c:invertIfNegative val="0"/>
          <c:dLbls>
            <c:spPr>
              <a:noFill/>
              <a:ln>
                <a:noFill/>
              </a:ln>
              <a:effectLst/>
            </c:spPr>
            <c:txPr>
              <a:bodyPr rot="-5400000" vert="horz"/>
              <a:lstStyle/>
              <a:p>
                <a:pPr>
                  <a:defRPr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'V.4.25.Accid.Aprob Según suc.'!$A$4:$A$14</c:f>
              <c:strCache>
                <c:ptCount val="11"/>
                <c:pt idx="0">
                  <c:v>2009</c:v>
                </c:pt>
                <c:pt idx="1">
                  <c:v>2010</c:v>
                </c:pt>
                <c:pt idx="2">
                  <c:v>2011</c:v>
                </c:pt>
                <c:pt idx="3">
                  <c:v>2012</c:v>
                </c:pt>
                <c:pt idx="4">
                  <c:v>2013</c:v>
                </c:pt>
                <c:pt idx="5">
                  <c:v>2014</c:v>
                </c:pt>
                <c:pt idx="6">
                  <c:v>2015</c:v>
                </c:pt>
                <c:pt idx="7">
                  <c:v>2016</c:v>
                </c:pt>
                <c:pt idx="8">
                  <c:v>2017</c:v>
                </c:pt>
                <c:pt idx="9">
                  <c:v>2018</c:v>
                </c:pt>
                <c:pt idx="10">
                  <c:v>Ene.2019</c:v>
                </c:pt>
              </c:strCache>
            </c:strRef>
          </c:cat>
          <c:val>
            <c:numRef>
              <c:f>'V.4.25.Accid.Aprob Según suc.'!$L$4:$L$14</c:f>
              <c:numCache>
                <c:formatCode>0.0%</c:formatCode>
                <c:ptCount val="11"/>
                <c:pt idx="0">
                  <c:v>0.43076923076923079</c:v>
                </c:pt>
                <c:pt idx="1">
                  <c:v>0.6179775280898876</c:v>
                </c:pt>
                <c:pt idx="2">
                  <c:v>0.63953488372093026</c:v>
                </c:pt>
                <c:pt idx="3">
                  <c:v>0.8</c:v>
                </c:pt>
                <c:pt idx="4">
                  <c:v>0.810126582278481</c:v>
                </c:pt>
                <c:pt idx="5">
                  <c:v>0.69696969696969702</c:v>
                </c:pt>
                <c:pt idx="6">
                  <c:v>0.83838383838383834</c:v>
                </c:pt>
                <c:pt idx="7">
                  <c:v>0.68656716417910446</c:v>
                </c:pt>
                <c:pt idx="8">
                  <c:v>3.3057851239669422E-2</c:v>
                </c:pt>
                <c:pt idx="9">
                  <c:v>0.59943181818181823</c:v>
                </c:pt>
                <c:pt idx="10">
                  <c:v>0.578125</c:v>
                </c:pt>
              </c:numCache>
            </c:numRef>
          </c:val>
          <c:extLst>
            <c:ext xmlns:c16="http://schemas.microsoft.com/office/drawing/2014/chart" uri="{C3380CC4-5D6E-409C-BE32-E72D297353CC}">
              <c16:uniqueId val="{00000003-EAAE-445E-9B24-85FF08FE073F}"/>
            </c:ext>
          </c:extLst>
        </c:ser>
        <c:ser>
          <c:idx val="4"/>
          <c:order val="4"/>
          <c:tx>
            <c:strRef>
              <c:f>'V.4.25.Accid.Aprob Según suc.'!$M$3</c:f>
              <c:strCache>
                <c:ptCount val="1"/>
                <c:pt idx="0">
                  <c:v>%Factor Personal</c:v>
                </c:pt>
              </c:strCache>
            </c:strRef>
          </c:tx>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'V.4.25.Accid.Aprob Según suc.'!$A$4:$A$14</c:f>
              <c:strCache>
                <c:ptCount val="11"/>
                <c:pt idx="0">
                  <c:v>2009</c:v>
                </c:pt>
                <c:pt idx="1">
                  <c:v>2010</c:v>
                </c:pt>
                <c:pt idx="2">
                  <c:v>2011</c:v>
                </c:pt>
                <c:pt idx="3">
                  <c:v>2012</c:v>
                </c:pt>
                <c:pt idx="4">
                  <c:v>2013</c:v>
                </c:pt>
                <c:pt idx="5">
                  <c:v>2014</c:v>
                </c:pt>
                <c:pt idx="6">
                  <c:v>2015</c:v>
                </c:pt>
                <c:pt idx="7">
                  <c:v>2016</c:v>
                </c:pt>
                <c:pt idx="8">
                  <c:v>2017</c:v>
                </c:pt>
                <c:pt idx="9">
                  <c:v>2018</c:v>
                </c:pt>
                <c:pt idx="10">
                  <c:v>Ene.2019</c:v>
                </c:pt>
              </c:strCache>
            </c:strRef>
          </c:cat>
          <c:val>
            <c:numRef>
              <c:f>'V.4.25.Accid.Aprob Según suc.'!$M$4:$M$14</c:f>
              <c:numCache>
                <c:formatCode>0.0%</c:formatCode>
                <c:ptCount val="11"/>
                <c:pt idx="0">
                  <c:v>0.2153846153846154</c:v>
                </c:pt>
                <c:pt idx="1">
                  <c:v>0.19101123595505617</c:v>
                </c:pt>
                <c:pt idx="2">
                  <c:v>4.6511627906976744E-2</c:v>
                </c:pt>
                <c:pt idx="3">
                  <c:v>2.2222222222222223E-2</c:v>
                </c:pt>
                <c:pt idx="4">
                  <c:v>8.8607594936708861E-2</c:v>
                </c:pt>
                <c:pt idx="5">
                  <c:v>7.575757575757576E-2</c:v>
                </c:pt>
                <c:pt idx="6">
                  <c:v>8.0808080808080815E-2</c:v>
                </c:pt>
                <c:pt idx="7">
                  <c:v>4.4776119402985072E-2</c:v>
                </c:pt>
                <c:pt idx="8">
                  <c:v>0</c:v>
                </c:pt>
                <c:pt idx="9">
                  <c:v>3.6931818181818184E-2</c:v>
                </c:pt>
                <c:pt idx="10">
                  <c:v>0</c:v>
                </c:pt>
              </c:numCache>
            </c:numRef>
          </c:val>
          <c:extLst>
            <c:ext xmlns:c16="http://schemas.microsoft.com/office/drawing/2014/chart" uri="{C3380CC4-5D6E-409C-BE32-E72D297353CC}">
              <c16:uniqueId val="{00000004-EAAE-445E-9B24-85FF08FE073F}"/>
            </c:ext>
          </c:extLst>
        </c:ser>
        <c:ser>
          <c:idx val="5"/>
          <c:order val="5"/>
          <c:tx>
            <c:strRef>
              <c:f>'V.4.25.Accid.Aprob Según suc.'!$N$3</c:f>
              <c:strCache>
                <c:ptCount val="1"/>
                <c:pt idx="0">
                  <c:v>% No Especificados</c:v>
                </c:pt>
              </c:strCache>
            </c:strRef>
          </c:tx>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'V.4.25.Accid.Aprob Según suc.'!$A$4:$A$14</c:f>
              <c:strCache>
                <c:ptCount val="11"/>
                <c:pt idx="0">
                  <c:v>2009</c:v>
                </c:pt>
                <c:pt idx="1">
                  <c:v>2010</c:v>
                </c:pt>
                <c:pt idx="2">
                  <c:v>2011</c:v>
                </c:pt>
                <c:pt idx="3">
                  <c:v>2012</c:v>
                </c:pt>
                <c:pt idx="4">
                  <c:v>2013</c:v>
                </c:pt>
                <c:pt idx="5">
                  <c:v>2014</c:v>
                </c:pt>
                <c:pt idx="6">
                  <c:v>2015</c:v>
                </c:pt>
                <c:pt idx="7">
                  <c:v>2016</c:v>
                </c:pt>
                <c:pt idx="8">
                  <c:v>2017</c:v>
                </c:pt>
                <c:pt idx="9">
                  <c:v>2018</c:v>
                </c:pt>
                <c:pt idx="10">
                  <c:v>Ene.2019</c:v>
                </c:pt>
              </c:strCache>
            </c:strRef>
          </c:cat>
          <c:val>
            <c:numRef>
              <c:f>'V.4.25.Accid.Aprob Según suc.'!$N$4:$N$14</c:f>
              <c:numCache>
                <c:formatCode>0.0%</c:formatCode>
                <c:ptCount val="11"/>
                <c:pt idx="0">
                  <c:v>0</c:v>
                </c:pt>
                <c:pt idx="1">
                  <c:v>2.247191011235955E-2</c:v>
                </c:pt>
                <c:pt idx="2">
                  <c:v>6.9767441860465115E-2</c:v>
                </c:pt>
                <c:pt idx="3">
                  <c:v>0.15555555555555556</c:v>
                </c:pt>
                <c:pt idx="4">
                  <c:v>3.7974683544303799E-2</c:v>
                </c:pt>
                <c:pt idx="5">
                  <c:v>0</c:v>
                </c:pt>
                <c:pt idx="6">
                  <c:v>0</c:v>
                </c:pt>
                <c:pt idx="7">
                  <c:v>0</c:v>
                </c:pt>
                <c:pt idx="8">
                  <c:v>0</c:v>
                </c:pt>
                <c:pt idx="9">
                  <c:v>0</c:v>
                </c:pt>
                <c:pt idx="10">
                  <c:v>0</c:v>
                </c:pt>
              </c:numCache>
            </c:numRef>
          </c:val>
          <c:extLst>
            <c:ext xmlns:c16="http://schemas.microsoft.com/office/drawing/2014/chart" uri="{C3380CC4-5D6E-409C-BE32-E72D297353CC}">
              <c16:uniqueId val="{00000005-EAAE-445E-9B24-85FF08FE073F}"/>
            </c:ext>
          </c:extLst>
        </c:ser>
        <c:dLbls>
          <c:showLegendKey val="0"/>
          <c:showVal val="0"/>
          <c:showCatName val="0"/>
          <c:showSerName val="0"/>
          <c:showPercent val="0"/>
          <c:showBubbleSize val="0"/>
        </c:dLbls>
        <c:gapWidth val="150"/>
        <c:shape val="cylinder"/>
        <c:axId val="441296928"/>
        <c:axId val="441297320"/>
        <c:axId val="0"/>
      </c:bar3DChart>
      <c:catAx>
        <c:axId val="441296928"/>
        <c:scaling>
          <c:orientation val="minMax"/>
        </c:scaling>
        <c:delete val="0"/>
        <c:axPos val="b"/>
        <c:numFmt formatCode="General" sourceLinked="0"/>
        <c:majorTickMark val="out"/>
        <c:minorTickMark val="none"/>
        <c:tickLblPos val="nextTo"/>
        <c:txPr>
          <a:bodyPr/>
          <a:lstStyle/>
          <a:p>
            <a:pPr>
              <a:defRPr sz="1200"/>
            </a:pPr>
            <a:endParaRPr lang="en-US"/>
          </a:p>
        </c:txPr>
        <c:crossAx val="441297320"/>
        <c:crosses val="autoZero"/>
        <c:auto val="1"/>
        <c:lblAlgn val="ctr"/>
        <c:lblOffset val="100"/>
        <c:noMultiLvlLbl val="0"/>
      </c:catAx>
      <c:valAx>
        <c:axId val="441297320"/>
        <c:scaling>
          <c:orientation val="minMax"/>
        </c:scaling>
        <c:delete val="0"/>
        <c:axPos val="l"/>
        <c:numFmt formatCode="0.0%" sourceLinked="1"/>
        <c:majorTickMark val="out"/>
        <c:minorTickMark val="none"/>
        <c:tickLblPos val="nextTo"/>
        <c:crossAx val="441296928"/>
        <c:crosses val="autoZero"/>
        <c:crossBetween val="between"/>
      </c:valAx>
      <c:spPr>
        <a:ln>
          <a:noFill/>
        </a:ln>
      </c:spPr>
    </c:plotArea>
    <c:legend>
      <c:legendPos val="r"/>
      <c:layout>
        <c:manualLayout>
          <c:xMode val="edge"/>
          <c:yMode val="edge"/>
          <c:x val="0.20166483198510946"/>
          <c:y val="6.8097651328070039E-2"/>
          <c:w val="0.60288321681789825"/>
          <c:h val="6.6483292967771321E-2"/>
        </c:manualLayout>
      </c:layout>
      <c:overlay val="0"/>
      <c:txPr>
        <a:bodyPr/>
        <a:lstStyle/>
        <a:p>
          <a:pPr>
            <a:defRPr sz="12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a:t>Solicitudes Recibidas en las Comisiones Médicas por Estatus</a:t>
            </a:r>
          </a:p>
        </c:rich>
      </c:tx>
      <c:layout>
        <c:manualLayout>
          <c:xMode val="edge"/>
          <c:yMode val="edge"/>
          <c:x val="0.23901760519494139"/>
          <c:y val="2.3841103040680493E-2"/>
        </c:manualLayout>
      </c:layout>
      <c:overlay val="1"/>
    </c:title>
    <c:autoTitleDeleted val="0"/>
    <c:plotArea>
      <c:layout>
        <c:manualLayout>
          <c:layoutTarget val="inner"/>
          <c:xMode val="edge"/>
          <c:yMode val="edge"/>
          <c:x val="1.1411781005706056E-2"/>
          <c:y val="0.17015508534616522"/>
          <c:w val="0.9644891724368635"/>
          <c:h val="0.67577612661775366"/>
        </c:manualLayout>
      </c:layout>
      <c:barChart>
        <c:barDir val="col"/>
        <c:grouping val="clustered"/>
        <c:varyColors val="0"/>
        <c:ser>
          <c:idx val="0"/>
          <c:order val="0"/>
          <c:tx>
            <c:strRef>
              <c:f>'VI.2.Status'!$B$3</c:f>
              <c:strCache>
                <c:ptCount val="1"/>
                <c:pt idx="0">
                  <c:v>Solicitudes Totales</c:v>
                </c:pt>
              </c:strCache>
            </c:strRef>
          </c:tx>
          <c:spPr>
            <a:solidFill>
              <a:srgbClr val="0070C0"/>
            </a:solidFill>
          </c:spPr>
          <c:invertIfNegative val="0"/>
          <c:dLbls>
            <c:dLbl>
              <c:idx val="5"/>
              <c:layout>
                <c:manualLayout>
                  <c:x val="-6.067095580068320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95C-4F06-8935-423954902C76}"/>
                </c:ext>
              </c:extLst>
            </c:dLbl>
            <c:dLbl>
              <c:idx val="6"/>
              <c:layout>
                <c:manualLayout>
                  <c:x val="-7.7669333354225796E-3"/>
                  <c:y val="2.162850371116092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95C-4F06-8935-423954902C76}"/>
                </c:ext>
              </c:extLst>
            </c:dLbl>
            <c:dLbl>
              <c:idx val="7"/>
              <c:layout>
                <c:manualLayout>
                  <c:x val="0"/>
                  <c:y val="6.488551113348436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95C-4F06-8935-423954902C76}"/>
                </c:ext>
              </c:extLst>
            </c:dLbl>
            <c:spPr>
              <a:noFill/>
              <a:ln>
                <a:noFill/>
              </a:ln>
              <a:effectLst/>
            </c:spPr>
            <c:txPr>
              <a:bodyPr/>
              <a:lstStyle/>
              <a:p>
                <a:pPr>
                  <a:defRPr sz="1400" b="1">
                    <a:solidFill>
                      <a:srgbClr val="0070C0"/>
                    </a:solidFil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'VI.2.Status'!$A$4:$A$12</c:f>
              <c:strCache>
                <c:ptCount val="9"/>
                <c:pt idx="0">
                  <c:v>Oct-Dic 2008</c:v>
                </c:pt>
                <c:pt idx="1">
                  <c:v>2009</c:v>
                </c:pt>
                <c:pt idx="2">
                  <c:v>2010</c:v>
                </c:pt>
                <c:pt idx="3">
                  <c:v>2011</c:v>
                </c:pt>
                <c:pt idx="4">
                  <c:v>2012</c:v>
                </c:pt>
                <c:pt idx="5">
                  <c:v>2013</c:v>
                </c:pt>
                <c:pt idx="6">
                  <c:v>2014</c:v>
                </c:pt>
                <c:pt idx="7">
                  <c:v>2015</c:v>
                </c:pt>
                <c:pt idx="8">
                  <c:v>2016</c:v>
                </c:pt>
              </c:strCache>
            </c:strRef>
          </c:cat>
          <c:val>
            <c:numRef>
              <c:f>'VI.2.Status'!$B$4:$B$12</c:f>
              <c:numCache>
                <c:formatCode>_(* #,##0_);_(* \(#,##0\);_(* "-"??_);_(@_)</c:formatCode>
                <c:ptCount val="9"/>
                <c:pt idx="0">
                  <c:v>107</c:v>
                </c:pt>
                <c:pt idx="1">
                  <c:v>1018</c:v>
                </c:pt>
                <c:pt idx="2">
                  <c:v>1495</c:v>
                </c:pt>
                <c:pt idx="3">
                  <c:v>2086</c:v>
                </c:pt>
                <c:pt idx="4">
                  <c:v>2160</c:v>
                </c:pt>
                <c:pt idx="5">
                  <c:v>1670</c:v>
                </c:pt>
                <c:pt idx="6">
                  <c:v>1558</c:v>
                </c:pt>
                <c:pt idx="7">
                  <c:v>1557</c:v>
                </c:pt>
                <c:pt idx="8">
                  <c:v>1764</c:v>
                </c:pt>
              </c:numCache>
            </c:numRef>
          </c:val>
          <c:extLst>
            <c:ext xmlns:c16="http://schemas.microsoft.com/office/drawing/2014/chart" uri="{C3380CC4-5D6E-409C-BE32-E72D297353CC}">
              <c16:uniqueId val="{00000003-B95C-4F06-8935-423954902C76}"/>
            </c:ext>
          </c:extLst>
        </c:ser>
        <c:ser>
          <c:idx val="1"/>
          <c:order val="1"/>
          <c:tx>
            <c:strRef>
              <c:f>'VI.2.Status'!$C$3</c:f>
              <c:strCache>
                <c:ptCount val="1"/>
                <c:pt idx="0">
                  <c:v>Dictámenes Notificados a CTD</c:v>
                </c:pt>
              </c:strCache>
            </c:strRef>
          </c:tx>
          <c:spPr>
            <a:solidFill>
              <a:schemeClr val="accent5">
                <a:lumMod val="50000"/>
              </a:schemeClr>
            </a:solidFill>
          </c:spPr>
          <c:invertIfNegative val="0"/>
          <c:dLbls>
            <c:dLbl>
              <c:idx val="1"/>
              <c:layout>
                <c:manualLayout>
                  <c:x val="-1.0256410256410256E-2"/>
                  <c:y val="2.7184766940926003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95C-4F06-8935-423954902C76}"/>
                </c:ext>
              </c:extLst>
            </c:dLbl>
            <c:dLbl>
              <c:idx val="2"/>
              <c:layout>
                <c:manualLayout>
                  <c:x val="-6.4102564102564569E-3"/>
                  <c:y val="2.718476694092500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95C-4F06-8935-423954902C76}"/>
                </c:ext>
              </c:extLst>
            </c:dLbl>
            <c:dLbl>
              <c:idx val="3"/>
              <c:layout>
                <c:manualLayout>
                  <c:x val="-7.6923076923076927E-3"/>
                  <c:y val="2.7184766940926003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95C-4F06-8935-423954902C76}"/>
                </c:ext>
              </c:extLst>
            </c:dLbl>
            <c:dLbl>
              <c:idx val="6"/>
              <c:spPr/>
              <c:txPr>
                <a:bodyPr/>
                <a:lstStyle/>
                <a:p>
                  <a:pPr>
                    <a:defRPr sz="1600" b="1">
                      <a:solidFill>
                        <a:schemeClr val="accent3">
                          <a:lumMod val="50000"/>
                        </a:schemeClr>
                      </a:solidFill>
                    </a:defRPr>
                  </a:pPr>
                  <a:endParaRPr lang="en-US"/>
                </a:p>
              </c:txPr>
              <c:dLblPos val="outEnd"/>
              <c:showLegendKey val="0"/>
              <c:showVal val="1"/>
              <c:showCatName val="0"/>
              <c:showSerName val="0"/>
              <c:showPercent val="0"/>
              <c:showBubbleSize val="0"/>
              <c:extLst>
                <c:ext xmlns:c16="http://schemas.microsoft.com/office/drawing/2014/chart" uri="{C3380CC4-5D6E-409C-BE32-E72D297353CC}">
                  <c16:uniqueId val="{00000007-B95C-4F06-8935-423954902C76}"/>
                </c:ext>
              </c:extLst>
            </c:dLbl>
            <c:spPr>
              <a:noFill/>
              <a:ln>
                <a:noFill/>
              </a:ln>
              <a:effectLst/>
            </c:spPr>
            <c:txPr>
              <a:bodyPr/>
              <a:lstStyle/>
              <a:p>
                <a:pPr>
                  <a:defRPr sz="1400" b="1">
                    <a:solidFill>
                      <a:schemeClr val="accent3">
                        <a:lumMod val="50000"/>
                      </a:schemeClr>
                    </a:solidFil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'VI.2.Status'!$A$4:$A$12</c:f>
              <c:strCache>
                <c:ptCount val="9"/>
                <c:pt idx="0">
                  <c:v>Oct-Dic 2008</c:v>
                </c:pt>
                <c:pt idx="1">
                  <c:v>2009</c:v>
                </c:pt>
                <c:pt idx="2">
                  <c:v>2010</c:v>
                </c:pt>
                <c:pt idx="3">
                  <c:v>2011</c:v>
                </c:pt>
                <c:pt idx="4">
                  <c:v>2012</c:v>
                </c:pt>
                <c:pt idx="5">
                  <c:v>2013</c:v>
                </c:pt>
                <c:pt idx="6">
                  <c:v>2014</c:v>
                </c:pt>
                <c:pt idx="7">
                  <c:v>2015</c:v>
                </c:pt>
                <c:pt idx="8">
                  <c:v>2016</c:v>
                </c:pt>
              </c:strCache>
            </c:strRef>
          </c:cat>
          <c:val>
            <c:numRef>
              <c:f>'VI.2.Status'!$C$4:$C$12</c:f>
              <c:numCache>
                <c:formatCode>_(* #,##0_);_(* \(#,##0\);_(* "-"??_);_(@_)</c:formatCode>
                <c:ptCount val="9"/>
                <c:pt idx="0">
                  <c:v>15</c:v>
                </c:pt>
                <c:pt idx="1">
                  <c:v>673</c:v>
                </c:pt>
                <c:pt idx="2">
                  <c:v>793</c:v>
                </c:pt>
                <c:pt idx="3">
                  <c:v>795</c:v>
                </c:pt>
                <c:pt idx="4">
                  <c:v>1877</c:v>
                </c:pt>
                <c:pt idx="5">
                  <c:v>2874</c:v>
                </c:pt>
                <c:pt idx="6">
                  <c:v>1761</c:v>
                </c:pt>
                <c:pt idx="7">
                  <c:v>1301</c:v>
                </c:pt>
                <c:pt idx="8">
                  <c:v>1033</c:v>
                </c:pt>
              </c:numCache>
            </c:numRef>
          </c:val>
          <c:extLst>
            <c:ext xmlns:c16="http://schemas.microsoft.com/office/drawing/2014/chart" uri="{C3380CC4-5D6E-409C-BE32-E72D297353CC}">
              <c16:uniqueId val="{00000008-B95C-4F06-8935-423954902C76}"/>
            </c:ext>
          </c:extLst>
        </c:ser>
        <c:dLbls>
          <c:showLegendKey val="0"/>
          <c:showVal val="0"/>
          <c:showCatName val="0"/>
          <c:showSerName val="0"/>
          <c:showPercent val="0"/>
          <c:showBubbleSize val="0"/>
        </c:dLbls>
        <c:gapWidth val="34"/>
        <c:overlap val="13"/>
        <c:axId val="441298104"/>
        <c:axId val="441298496"/>
      </c:barChart>
      <c:catAx>
        <c:axId val="441298104"/>
        <c:scaling>
          <c:orientation val="minMax"/>
        </c:scaling>
        <c:delete val="0"/>
        <c:axPos val="b"/>
        <c:numFmt formatCode="General" sourceLinked="0"/>
        <c:majorTickMark val="none"/>
        <c:minorTickMark val="none"/>
        <c:tickLblPos val="nextTo"/>
        <c:txPr>
          <a:bodyPr/>
          <a:lstStyle/>
          <a:p>
            <a:pPr>
              <a:defRPr sz="1200"/>
            </a:pPr>
            <a:endParaRPr lang="en-US"/>
          </a:p>
        </c:txPr>
        <c:crossAx val="441298496"/>
        <c:crosses val="autoZero"/>
        <c:auto val="1"/>
        <c:lblAlgn val="ctr"/>
        <c:lblOffset val="100"/>
        <c:noMultiLvlLbl val="0"/>
      </c:catAx>
      <c:valAx>
        <c:axId val="441298496"/>
        <c:scaling>
          <c:orientation val="minMax"/>
        </c:scaling>
        <c:delete val="1"/>
        <c:axPos val="l"/>
        <c:numFmt formatCode="_(* #,##0_);_(* \(#,##0\);_(* &quot;-&quot;??_);_(@_)" sourceLinked="1"/>
        <c:majorTickMark val="none"/>
        <c:minorTickMark val="none"/>
        <c:tickLblPos val="nextTo"/>
        <c:crossAx val="441298104"/>
        <c:crosses val="autoZero"/>
        <c:crossBetween val="between"/>
      </c:valAx>
    </c:plotArea>
    <c:legend>
      <c:legendPos val="t"/>
      <c:layout>
        <c:manualLayout>
          <c:xMode val="edge"/>
          <c:yMode val="edge"/>
          <c:x val="0.2917123578102227"/>
          <c:y val="7.7895688917120037E-2"/>
          <c:w val="0.40522481324449827"/>
          <c:h val="5.5738404626633278E-2"/>
        </c:manualLayout>
      </c:layout>
      <c:overlay val="0"/>
      <c:txPr>
        <a:bodyPr/>
        <a:lstStyle/>
        <a:p>
          <a:pPr>
            <a:defRPr sz="12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000"/>
            </a:pPr>
            <a:r>
              <a:rPr lang="en-US" sz="2000"/>
              <a:t>Apelaciones de Dictámenes de la CMNR por Origen de la Solicitud</a:t>
            </a:r>
          </a:p>
        </c:rich>
      </c:tx>
      <c:layout>
        <c:manualLayout>
          <c:xMode val="edge"/>
          <c:yMode val="edge"/>
          <c:x val="0.23440703596260995"/>
          <c:y val="2.2588235294117649E-2"/>
        </c:manualLayout>
      </c:layout>
      <c:overlay val="0"/>
    </c:title>
    <c:autoTitleDeleted val="0"/>
    <c:view3D>
      <c:rotX val="15"/>
      <c:rotY val="180"/>
      <c:rAngAx val="0"/>
    </c:view3D>
    <c:floor>
      <c:thickness val="0"/>
    </c:floor>
    <c:sideWall>
      <c:thickness val="0"/>
    </c:sideWall>
    <c:backWall>
      <c:thickness val="0"/>
    </c:backWall>
    <c:plotArea>
      <c:layout>
        <c:manualLayout>
          <c:layoutTarget val="inner"/>
          <c:xMode val="edge"/>
          <c:yMode val="edge"/>
          <c:x val="1.8610887221774442E-2"/>
          <c:y val="0.11591639088279203"/>
          <c:w val="0.94836208072416128"/>
          <c:h val="0.76711454155094205"/>
        </c:manualLayout>
      </c:layout>
      <c:bar3DChart>
        <c:barDir val="col"/>
        <c:grouping val="standard"/>
        <c:varyColors val="0"/>
        <c:ser>
          <c:idx val="0"/>
          <c:order val="0"/>
          <c:tx>
            <c:strRef>
              <c:f>'VI.3.Apelaciones1'!$B$4</c:f>
              <c:strCache>
                <c:ptCount val="1"/>
                <c:pt idx="0">
                  <c:v>Afiliados</c:v>
                </c:pt>
              </c:strCache>
            </c:strRef>
          </c:tx>
          <c:invertIfNegative val="0"/>
          <c:dLbls>
            <c:dLbl>
              <c:idx val="0"/>
              <c:layout>
                <c:manualLayout>
                  <c:x val="-1.8373993753574101E-2"/>
                  <c:y val="8.74678328707797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E52-490B-BB4E-7088DCFFD55D}"/>
                </c:ext>
              </c:extLst>
            </c:dLbl>
            <c:dLbl>
              <c:idx val="1"/>
              <c:layout>
                <c:manualLayout>
                  <c:x val="-9.8695440847672618E-3"/>
                  <c:y val="7.678121875532753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E52-490B-BB4E-7088DCFFD55D}"/>
                </c:ext>
              </c:extLst>
            </c:dLbl>
            <c:dLbl>
              <c:idx val="2"/>
              <c:layout>
                <c:manualLayout>
                  <c:x val="-5.8349535916948931E-3"/>
                  <c:y val="7.891854157841794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E52-490B-BB4E-7088DCFFD55D}"/>
                </c:ext>
              </c:extLst>
            </c:dLbl>
            <c:dLbl>
              <c:idx val="3"/>
              <c:layout>
                <c:manualLayout>
                  <c:x val="-2.2341969823604451E-3"/>
                  <c:y val="8.746783287077965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E52-490B-BB4E-7088DCFFD55D}"/>
                </c:ext>
              </c:extLst>
            </c:dLbl>
            <c:dLbl>
              <c:idx val="4"/>
              <c:layout>
                <c:manualLayout>
                  <c:x val="1.7235242044448585E-3"/>
                  <c:y val="9.340754052802223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E52-490B-BB4E-7088DCFFD55D}"/>
                </c:ext>
              </c:extLst>
            </c:dLbl>
            <c:dLbl>
              <c:idx val="5"/>
              <c:layout>
                <c:manualLayout>
                  <c:x val="1.2164553115071176E-2"/>
                  <c:y val="9.831321908290868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E52-490B-BB4E-7088DCFFD55D}"/>
                </c:ext>
              </c:extLst>
            </c:dLbl>
            <c:dLbl>
              <c:idx val="6"/>
              <c:layout>
                <c:manualLayout>
                  <c:x val="1.9723755583183681E-2"/>
                  <c:y val="0.101517665585919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E52-490B-BB4E-7088DCFFD55D}"/>
                </c:ext>
              </c:extLst>
            </c:dLbl>
            <c:dLbl>
              <c:idx val="7"/>
              <c:layout>
                <c:manualLayout>
                  <c:x val="9.3567251461988308E-4"/>
                  <c:y val="2.919708476687698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8E52-490B-BB4E-7088DCFFD55D}"/>
                </c:ext>
              </c:extLst>
            </c:dLbl>
            <c:dLbl>
              <c:idx val="8"/>
              <c:layout>
                <c:manualLayout>
                  <c:x val="7.4853801169590646E-3"/>
                  <c:y val="2.530414013129338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8E52-490B-BB4E-7088DCFFD55D}"/>
                </c:ext>
              </c:extLst>
            </c:dLbl>
            <c:spPr>
              <a:noFill/>
              <a:ln>
                <a:noFill/>
              </a:ln>
              <a:effectLst/>
            </c:spPr>
            <c:txPr>
              <a:bodyPr/>
              <a:lstStyle/>
              <a:p>
                <a:pPr>
                  <a:defRPr sz="2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'VI.3.Apelaciones1'!$A$5:$A$13</c:f>
              <c:strCache>
                <c:ptCount val="9"/>
                <c:pt idx="0">
                  <c:v>Oct. 2009</c:v>
                </c:pt>
                <c:pt idx="1">
                  <c:v>2010</c:v>
                </c:pt>
                <c:pt idx="2">
                  <c:v>2011</c:v>
                </c:pt>
                <c:pt idx="3">
                  <c:v>2012</c:v>
                </c:pt>
                <c:pt idx="4">
                  <c:v>2013</c:v>
                </c:pt>
                <c:pt idx="5">
                  <c:v>2014</c:v>
                </c:pt>
                <c:pt idx="6">
                  <c:v>2015</c:v>
                </c:pt>
                <c:pt idx="7">
                  <c:v>2016</c:v>
                </c:pt>
                <c:pt idx="8">
                  <c:v>Fecha no especificada</c:v>
                </c:pt>
              </c:strCache>
            </c:strRef>
          </c:cat>
          <c:val>
            <c:numRef>
              <c:f>'VI.3.Apelaciones1'!$B$5:$B$13</c:f>
              <c:numCache>
                <c:formatCode>_(* #,##0_);_(* \(#,##0\);_(* "-"??_);_(@_)</c:formatCode>
                <c:ptCount val="9"/>
                <c:pt idx="0">
                  <c:v>81</c:v>
                </c:pt>
                <c:pt idx="1">
                  <c:v>61</c:v>
                </c:pt>
                <c:pt idx="2">
                  <c:v>78</c:v>
                </c:pt>
                <c:pt idx="3">
                  <c:v>313</c:v>
                </c:pt>
                <c:pt idx="4">
                  <c:v>529</c:v>
                </c:pt>
                <c:pt idx="5">
                  <c:v>294</c:v>
                </c:pt>
                <c:pt idx="6">
                  <c:v>266</c:v>
                </c:pt>
                <c:pt idx="7">
                  <c:v>220</c:v>
                </c:pt>
                <c:pt idx="8">
                  <c:v>5</c:v>
                </c:pt>
              </c:numCache>
            </c:numRef>
          </c:val>
          <c:extLst>
            <c:ext xmlns:c16="http://schemas.microsoft.com/office/drawing/2014/chart" uri="{C3380CC4-5D6E-409C-BE32-E72D297353CC}">
              <c16:uniqueId val="{00000009-8E52-490B-BB4E-7088DCFFD55D}"/>
            </c:ext>
          </c:extLst>
        </c:ser>
        <c:ser>
          <c:idx val="1"/>
          <c:order val="1"/>
          <c:tx>
            <c:strRef>
              <c:f>'VI.3.Apelaciones1'!$C$4</c:f>
              <c:strCache>
                <c:ptCount val="1"/>
                <c:pt idx="0">
                  <c:v>Compañías de Seguro/ARL</c:v>
                </c:pt>
              </c:strCache>
            </c:strRef>
          </c:tx>
          <c:spPr>
            <a:solidFill>
              <a:srgbClr val="00B050"/>
            </a:solidFill>
          </c:spPr>
          <c:invertIfNegative val="0"/>
          <c:dLbls>
            <c:dLbl>
              <c:idx val="0"/>
              <c:layout>
                <c:manualLayout>
                  <c:x val="-1.5434544366164756E-2"/>
                  <c:y val="5.991396016674386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8E52-490B-BB4E-7088DCFFD55D}"/>
                </c:ext>
              </c:extLst>
            </c:dLbl>
            <c:dLbl>
              <c:idx val="1"/>
              <c:layout>
                <c:manualLayout>
                  <c:x val="-1.2676741723074227E-2"/>
                  <c:y val="6.611801760074108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8E52-490B-BB4E-7088DCFFD55D}"/>
                </c:ext>
              </c:extLst>
            </c:dLbl>
            <c:dLbl>
              <c:idx val="2"/>
              <c:layout>
                <c:manualLayout>
                  <c:x val="-6.1586406962286918E-3"/>
                  <c:y val="7.86870958777211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8E52-490B-BB4E-7088DCFFD55D}"/>
                </c:ext>
              </c:extLst>
            </c:dLbl>
            <c:dLbl>
              <c:idx val="3"/>
              <c:layout>
                <c:manualLayout>
                  <c:x val="-3.7423216834737761E-3"/>
                  <c:y val="0.1134446688281611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8E52-490B-BB4E-7088DCFFD55D}"/>
                </c:ext>
              </c:extLst>
            </c:dLbl>
            <c:dLbl>
              <c:idx val="4"/>
              <c:layout>
                <c:manualLayout>
                  <c:x val="6.6717134042455217E-3"/>
                  <c:y val="0.1110035386753126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8E52-490B-BB4E-7088DCFFD55D}"/>
                </c:ext>
              </c:extLst>
            </c:dLbl>
            <c:dLbl>
              <c:idx val="5"/>
              <c:layout>
                <c:manualLayout>
                  <c:x val="3.9728305207483525E-3"/>
                  <c:y val="9.310664629269929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8E52-490B-BB4E-7088DCFFD55D}"/>
                </c:ext>
              </c:extLst>
            </c:dLbl>
            <c:dLbl>
              <c:idx val="6"/>
              <c:layout>
                <c:manualLayout>
                  <c:x val="1.2185845190403831E-2"/>
                  <c:y val="5.766654932839277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8E52-490B-BB4E-7088DCFFD55D}"/>
                </c:ext>
              </c:extLst>
            </c:dLbl>
            <c:dLbl>
              <c:idx val="7"/>
              <c:layout>
                <c:manualLayout>
                  <c:x val="9.3567251461988306E-3"/>
                  <c:y val="4.476886330921138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8E52-490B-BB4E-7088DCFFD55D}"/>
                </c:ext>
              </c:extLst>
            </c:dLbl>
            <c:spPr>
              <a:noFill/>
              <a:ln>
                <a:noFill/>
              </a:ln>
              <a:effectLst/>
            </c:spPr>
            <c:txPr>
              <a:bodyPr/>
              <a:lstStyle/>
              <a:p>
                <a:pPr>
                  <a:defRPr sz="2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'VI.3.Apelaciones1'!$A$5:$A$13</c:f>
              <c:strCache>
                <c:ptCount val="9"/>
                <c:pt idx="0">
                  <c:v>Oct. 2009</c:v>
                </c:pt>
                <c:pt idx="1">
                  <c:v>2010</c:v>
                </c:pt>
                <c:pt idx="2">
                  <c:v>2011</c:v>
                </c:pt>
                <c:pt idx="3">
                  <c:v>2012</c:v>
                </c:pt>
                <c:pt idx="4">
                  <c:v>2013</c:v>
                </c:pt>
                <c:pt idx="5">
                  <c:v>2014</c:v>
                </c:pt>
                <c:pt idx="6">
                  <c:v>2015</c:v>
                </c:pt>
                <c:pt idx="7">
                  <c:v>2016</c:v>
                </c:pt>
                <c:pt idx="8">
                  <c:v>Fecha no especificada</c:v>
                </c:pt>
              </c:strCache>
            </c:strRef>
          </c:cat>
          <c:val>
            <c:numRef>
              <c:f>'VI.3.Apelaciones1'!$C$5:$C$13</c:f>
              <c:numCache>
                <c:formatCode>_(* #,##0_);_(* \(#,##0\);_(* "-"??_);_(@_)</c:formatCode>
                <c:ptCount val="9"/>
                <c:pt idx="0">
                  <c:v>13</c:v>
                </c:pt>
                <c:pt idx="1">
                  <c:v>25</c:v>
                </c:pt>
                <c:pt idx="2">
                  <c:v>45</c:v>
                </c:pt>
                <c:pt idx="3">
                  <c:v>186</c:v>
                </c:pt>
                <c:pt idx="4">
                  <c:v>218</c:v>
                </c:pt>
                <c:pt idx="5">
                  <c:v>100</c:v>
                </c:pt>
                <c:pt idx="6">
                  <c:v>68</c:v>
                </c:pt>
                <c:pt idx="7">
                  <c:v>74</c:v>
                </c:pt>
              </c:numCache>
            </c:numRef>
          </c:val>
          <c:extLst>
            <c:ext xmlns:c16="http://schemas.microsoft.com/office/drawing/2014/chart" uri="{C3380CC4-5D6E-409C-BE32-E72D297353CC}">
              <c16:uniqueId val="{00000012-8E52-490B-BB4E-7088DCFFD55D}"/>
            </c:ext>
          </c:extLst>
        </c:ser>
        <c:ser>
          <c:idx val="2"/>
          <c:order val="2"/>
          <c:tx>
            <c:strRef>
              <c:f>'VI.3.Apelaciones1'!$D$4</c:f>
              <c:strCache>
                <c:ptCount val="1"/>
                <c:pt idx="0">
                  <c:v>Origen no especificado</c:v>
                </c:pt>
              </c:strCache>
            </c:strRef>
          </c:tx>
          <c:invertIfNegative val="0"/>
          <c:dLbls>
            <c:dLbl>
              <c:idx val="0"/>
              <c:layout>
                <c:manualLayout>
                  <c:x val="-1.4587892049598833E-3"/>
                  <c:y val="6.26713592875006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8E52-490B-BB4E-7088DCFFD55D}"/>
                </c:ext>
              </c:extLst>
            </c:dLbl>
            <c:dLbl>
              <c:idx val="1"/>
              <c:layout>
                <c:manualLayout>
                  <c:x val="-1.4587892049598833E-3"/>
                  <c:y val="5.327065539437556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8E52-490B-BB4E-7088DCFFD55D}"/>
                </c:ext>
              </c:extLst>
            </c:dLbl>
            <c:dLbl>
              <c:idx val="2"/>
              <c:layout>
                <c:manualLayout>
                  <c:x val="0"/>
                  <c:y val="6.26713592875006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8E52-490B-BB4E-7088DCFFD55D}"/>
                </c:ext>
              </c:extLst>
            </c:dLbl>
            <c:dLbl>
              <c:idx val="3"/>
              <c:layout>
                <c:manualLayout>
                  <c:x val="0"/>
                  <c:y val="6.26713592875006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8E52-490B-BB4E-7088DCFFD55D}"/>
                </c:ext>
              </c:extLst>
            </c:dLbl>
            <c:dLbl>
              <c:idx val="4"/>
              <c:layout>
                <c:manualLayout>
                  <c:x val="1.4735000230234379E-7"/>
                  <c:y val="6.456470588235294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8E52-490B-BB4E-7088DCFFD55D}"/>
                </c:ext>
              </c:extLst>
            </c:dLbl>
            <c:dLbl>
              <c:idx val="5"/>
              <c:layout>
                <c:manualLayout>
                  <c:x val="4.5581986462218541E-3"/>
                  <c:y val="5.229947197776734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8E52-490B-BB4E-7088DCFFD55D}"/>
                </c:ext>
              </c:extLst>
            </c:dLbl>
            <c:dLbl>
              <c:idx val="6"/>
              <c:layout>
                <c:manualLayout>
                  <c:x val="1.6007441175116269E-2"/>
                  <c:y val="5.60878925428439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8E52-490B-BB4E-7088DCFFD55D}"/>
                </c:ext>
              </c:extLst>
            </c:dLbl>
            <c:spPr>
              <a:noFill/>
              <a:ln>
                <a:noFill/>
              </a:ln>
              <a:effectLst/>
            </c:spPr>
            <c:txPr>
              <a:bodyPr/>
              <a:lstStyle/>
              <a:p>
                <a:pPr>
                  <a:defRPr sz="2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'VI.3.Apelaciones1'!$A$5:$A$13</c:f>
              <c:strCache>
                <c:ptCount val="9"/>
                <c:pt idx="0">
                  <c:v>Oct. 2009</c:v>
                </c:pt>
                <c:pt idx="1">
                  <c:v>2010</c:v>
                </c:pt>
                <c:pt idx="2">
                  <c:v>2011</c:v>
                </c:pt>
                <c:pt idx="3">
                  <c:v>2012</c:v>
                </c:pt>
                <c:pt idx="4">
                  <c:v>2013</c:v>
                </c:pt>
                <c:pt idx="5">
                  <c:v>2014</c:v>
                </c:pt>
                <c:pt idx="6">
                  <c:v>2015</c:v>
                </c:pt>
                <c:pt idx="7">
                  <c:v>2016</c:v>
                </c:pt>
                <c:pt idx="8">
                  <c:v>Fecha no especificada</c:v>
                </c:pt>
              </c:strCache>
            </c:strRef>
          </c:cat>
          <c:val>
            <c:numRef>
              <c:f>'VI.3.Apelaciones1'!$D$5:$D$13</c:f>
              <c:numCache>
                <c:formatCode>_(* #,##0_);_(* \(#,##0\);_(* "-"??_);_(@_)</c:formatCode>
                <c:ptCount val="9"/>
                <c:pt idx="3">
                  <c:v>60</c:v>
                </c:pt>
                <c:pt idx="4">
                  <c:v>21</c:v>
                </c:pt>
                <c:pt idx="6">
                  <c:v>2</c:v>
                </c:pt>
                <c:pt idx="7">
                  <c:v>0</c:v>
                </c:pt>
                <c:pt idx="8">
                  <c:v>2</c:v>
                </c:pt>
              </c:numCache>
            </c:numRef>
          </c:val>
          <c:extLst>
            <c:ext xmlns:c16="http://schemas.microsoft.com/office/drawing/2014/chart" uri="{C3380CC4-5D6E-409C-BE32-E72D297353CC}">
              <c16:uniqueId val="{0000001A-8E52-490B-BB4E-7088DCFFD55D}"/>
            </c:ext>
          </c:extLst>
        </c:ser>
        <c:dLbls>
          <c:showLegendKey val="0"/>
          <c:showVal val="0"/>
          <c:showCatName val="0"/>
          <c:showSerName val="0"/>
          <c:showPercent val="0"/>
          <c:showBubbleSize val="0"/>
        </c:dLbls>
        <c:gapWidth val="37"/>
        <c:gapDepth val="74"/>
        <c:shape val="box"/>
        <c:axId val="441299280"/>
        <c:axId val="441299672"/>
        <c:axId val="441744712"/>
      </c:bar3DChart>
      <c:catAx>
        <c:axId val="441299280"/>
        <c:scaling>
          <c:orientation val="minMax"/>
        </c:scaling>
        <c:delete val="0"/>
        <c:axPos val="b"/>
        <c:numFmt formatCode="General" sourceLinked="0"/>
        <c:majorTickMark val="none"/>
        <c:minorTickMark val="none"/>
        <c:tickLblPos val="nextTo"/>
        <c:txPr>
          <a:bodyPr/>
          <a:lstStyle/>
          <a:p>
            <a:pPr>
              <a:defRPr sz="1800" b="1"/>
            </a:pPr>
            <a:endParaRPr lang="en-US"/>
          </a:p>
        </c:txPr>
        <c:crossAx val="441299672"/>
        <c:crosses val="autoZero"/>
        <c:auto val="1"/>
        <c:lblAlgn val="ctr"/>
        <c:lblOffset val="100"/>
        <c:noMultiLvlLbl val="0"/>
      </c:catAx>
      <c:valAx>
        <c:axId val="441299672"/>
        <c:scaling>
          <c:orientation val="minMax"/>
        </c:scaling>
        <c:delete val="1"/>
        <c:axPos val="r"/>
        <c:numFmt formatCode="_(* #,##0_);_(* \(#,##0\);_(* &quot;-&quot;??_);_(@_)" sourceLinked="1"/>
        <c:majorTickMark val="none"/>
        <c:minorTickMark val="none"/>
        <c:tickLblPos val="nextTo"/>
        <c:crossAx val="441299280"/>
        <c:crosses val="autoZero"/>
        <c:crossBetween val="between"/>
      </c:valAx>
      <c:serAx>
        <c:axId val="441744712"/>
        <c:scaling>
          <c:orientation val="minMax"/>
        </c:scaling>
        <c:delete val="1"/>
        <c:axPos val="b"/>
        <c:majorTickMark val="out"/>
        <c:minorTickMark val="none"/>
        <c:tickLblPos val="nextTo"/>
        <c:crossAx val="441299672"/>
        <c:crosses val="autoZero"/>
      </c:serAx>
    </c:plotArea>
    <c:legend>
      <c:legendPos val="t"/>
      <c:layout>
        <c:manualLayout>
          <c:xMode val="edge"/>
          <c:yMode val="edge"/>
          <c:x val="0.14937975075950152"/>
          <c:y val="6.4004280535223182E-2"/>
          <c:w val="0.60191547635492937"/>
          <c:h val="4.1288169601192651E-2"/>
        </c:manualLayout>
      </c:layout>
      <c:overlay val="0"/>
      <c:txPr>
        <a:bodyPr/>
        <a:lstStyle/>
        <a:p>
          <a:pPr>
            <a:defRPr sz="2000"/>
          </a:pPr>
          <a:endParaRPr lang="en-US"/>
        </a:p>
      </c:txPr>
    </c:legend>
    <c:plotVisOnly val="1"/>
    <c:dispBlanksAs val="gap"/>
    <c:showDLblsOverMax val="0"/>
  </c:chart>
  <c:spPr>
    <a:ln>
      <a:solidFill>
        <a:schemeClr val="bg1"/>
      </a:solidFill>
    </a:ln>
  </c:spPr>
  <c:printSettings>
    <c:headerFooter/>
    <c:pageMargins b="0.75" l="0.7" r="0.7" t="0.75" header="0.3" footer="0.3"/>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400"/>
            </a:pPr>
            <a:r>
              <a:rPr lang="en-US" sz="1400"/>
              <a:t>Apelaciones Dictámenes CMRN por año y Origen </a:t>
            </a:r>
          </a:p>
        </c:rich>
      </c:tx>
      <c:layout>
        <c:manualLayout>
          <c:xMode val="edge"/>
          <c:yMode val="edge"/>
          <c:x val="0.30484255785612352"/>
          <c:y val="2.0969852946842248E-2"/>
        </c:manualLayout>
      </c:layout>
      <c:overlay val="0"/>
    </c:title>
    <c:autoTitleDeleted val="0"/>
    <c:plotArea>
      <c:layout>
        <c:manualLayout>
          <c:layoutTarget val="inner"/>
          <c:xMode val="edge"/>
          <c:yMode val="edge"/>
          <c:x val="0.28009262335829216"/>
          <c:y val="9.15179093737543E-2"/>
          <c:w val="0.68313610945834913"/>
          <c:h val="0.4440133149036844"/>
        </c:manualLayout>
      </c:layout>
      <c:barChart>
        <c:barDir val="col"/>
        <c:grouping val="clustered"/>
        <c:varyColors val="0"/>
        <c:ser>
          <c:idx val="0"/>
          <c:order val="0"/>
          <c:tx>
            <c:strRef>
              <c:f>'VI.4. Entidad Receptora Origen'!$A$4:$B$4</c:f>
              <c:strCache>
                <c:ptCount val="2"/>
                <c:pt idx="0">
                  <c:v>AFP y Otros Fondos</c:v>
                </c:pt>
                <c:pt idx="1">
                  <c:v>Solicitado por Afiliado</c:v>
                </c:pt>
              </c:strCache>
            </c:strRef>
          </c:tx>
          <c:spPr>
            <a:solidFill>
              <a:srgbClr val="002060"/>
            </a:solidFill>
          </c:spPr>
          <c:invertIfNegative val="0"/>
          <c:cat>
            <c:strRef>
              <c:f>'VI.4. Entidad Receptora Origen'!$C$3:$K$3</c:f>
              <c:strCache>
                <c:ptCount val="9"/>
                <c:pt idx="0">
                  <c:v>2009</c:v>
                </c:pt>
                <c:pt idx="1">
                  <c:v>2010</c:v>
                </c:pt>
                <c:pt idx="2">
                  <c:v>2011</c:v>
                </c:pt>
                <c:pt idx="3">
                  <c:v>2012</c:v>
                </c:pt>
                <c:pt idx="4">
                  <c:v>2013</c:v>
                </c:pt>
                <c:pt idx="5">
                  <c:v>2014</c:v>
                </c:pt>
                <c:pt idx="6">
                  <c:v>2015</c:v>
                </c:pt>
                <c:pt idx="7">
                  <c:v>2016</c:v>
                </c:pt>
                <c:pt idx="8">
                  <c:v>Fecha No especificada</c:v>
                </c:pt>
              </c:strCache>
            </c:strRef>
          </c:cat>
          <c:val>
            <c:numRef>
              <c:f>'VI.4. Entidad Receptora Origen'!$C$4:$K$4</c:f>
              <c:numCache>
                <c:formatCode>_(* #,##0_);_(* \(#,##0\);_(* "-"_);_(@_)</c:formatCode>
                <c:ptCount val="9"/>
                <c:pt idx="0">
                  <c:v>81</c:v>
                </c:pt>
                <c:pt idx="1">
                  <c:v>53</c:v>
                </c:pt>
                <c:pt idx="2">
                  <c:v>66</c:v>
                </c:pt>
                <c:pt idx="3">
                  <c:v>270</c:v>
                </c:pt>
                <c:pt idx="4">
                  <c:v>474</c:v>
                </c:pt>
                <c:pt idx="5">
                  <c:v>280</c:v>
                </c:pt>
                <c:pt idx="6">
                  <c:v>247</c:v>
                </c:pt>
                <c:pt idx="7">
                  <c:v>220</c:v>
                </c:pt>
                <c:pt idx="8">
                  <c:v>5</c:v>
                </c:pt>
              </c:numCache>
            </c:numRef>
          </c:val>
          <c:extLst>
            <c:ext xmlns:c16="http://schemas.microsoft.com/office/drawing/2014/chart" uri="{C3380CC4-5D6E-409C-BE32-E72D297353CC}">
              <c16:uniqueId val="{00000000-90E4-44E3-A280-1AD805E84D81}"/>
            </c:ext>
          </c:extLst>
        </c:ser>
        <c:ser>
          <c:idx val="1"/>
          <c:order val="1"/>
          <c:tx>
            <c:strRef>
              <c:f>'VI.4. Entidad Receptora Origen'!$A$5:$B$5</c:f>
              <c:strCache>
                <c:ptCount val="2"/>
                <c:pt idx="0">
                  <c:v>AFP y Otros Fondos</c:v>
                </c:pt>
                <c:pt idx="1">
                  <c:v>Solicitado por Seguro</c:v>
                </c:pt>
              </c:strCache>
            </c:strRef>
          </c:tx>
          <c:invertIfNegative val="0"/>
          <c:cat>
            <c:strRef>
              <c:f>'VI.4. Entidad Receptora Origen'!$C$3:$K$3</c:f>
              <c:strCache>
                <c:ptCount val="9"/>
                <c:pt idx="0">
                  <c:v>2009</c:v>
                </c:pt>
                <c:pt idx="1">
                  <c:v>2010</c:v>
                </c:pt>
                <c:pt idx="2">
                  <c:v>2011</c:v>
                </c:pt>
                <c:pt idx="3">
                  <c:v>2012</c:v>
                </c:pt>
                <c:pt idx="4">
                  <c:v>2013</c:v>
                </c:pt>
                <c:pt idx="5">
                  <c:v>2014</c:v>
                </c:pt>
                <c:pt idx="6">
                  <c:v>2015</c:v>
                </c:pt>
                <c:pt idx="7">
                  <c:v>2016</c:v>
                </c:pt>
                <c:pt idx="8">
                  <c:v>Fecha No especificada</c:v>
                </c:pt>
              </c:strCache>
            </c:strRef>
          </c:cat>
          <c:val>
            <c:numRef>
              <c:f>'VI.4. Entidad Receptora Origen'!$C$5:$K$5</c:f>
              <c:numCache>
                <c:formatCode>_(* #,##0_);_(* \(#,##0\);_(* "-"_);_(@_)</c:formatCode>
                <c:ptCount val="9"/>
                <c:pt idx="0">
                  <c:v>13</c:v>
                </c:pt>
                <c:pt idx="1">
                  <c:v>25</c:v>
                </c:pt>
                <c:pt idx="2">
                  <c:v>45</c:v>
                </c:pt>
                <c:pt idx="3">
                  <c:v>181</c:v>
                </c:pt>
                <c:pt idx="4">
                  <c:v>217</c:v>
                </c:pt>
                <c:pt idx="5">
                  <c:v>100</c:v>
                </c:pt>
                <c:pt idx="6">
                  <c:v>68</c:v>
                </c:pt>
                <c:pt idx="7">
                  <c:v>44</c:v>
                </c:pt>
                <c:pt idx="8">
                  <c:v>0</c:v>
                </c:pt>
              </c:numCache>
            </c:numRef>
          </c:val>
          <c:extLst>
            <c:ext xmlns:c16="http://schemas.microsoft.com/office/drawing/2014/chart" uri="{C3380CC4-5D6E-409C-BE32-E72D297353CC}">
              <c16:uniqueId val="{00000001-90E4-44E3-A280-1AD805E84D81}"/>
            </c:ext>
          </c:extLst>
        </c:ser>
        <c:ser>
          <c:idx val="2"/>
          <c:order val="2"/>
          <c:tx>
            <c:strRef>
              <c:f>'VI.4. Entidad Receptora Origen'!$A$6:$B$6</c:f>
              <c:strCache>
                <c:ptCount val="2"/>
                <c:pt idx="0">
                  <c:v>AFP y Otros Fondos</c:v>
                </c:pt>
                <c:pt idx="1">
                  <c:v>Origen no especificado</c:v>
                </c:pt>
              </c:strCache>
            </c:strRef>
          </c:tx>
          <c:invertIfNegative val="0"/>
          <c:cat>
            <c:strRef>
              <c:f>'VI.4. Entidad Receptora Origen'!$C$3:$K$3</c:f>
              <c:strCache>
                <c:ptCount val="9"/>
                <c:pt idx="0">
                  <c:v>2009</c:v>
                </c:pt>
                <c:pt idx="1">
                  <c:v>2010</c:v>
                </c:pt>
                <c:pt idx="2">
                  <c:v>2011</c:v>
                </c:pt>
                <c:pt idx="3">
                  <c:v>2012</c:v>
                </c:pt>
                <c:pt idx="4">
                  <c:v>2013</c:v>
                </c:pt>
                <c:pt idx="5">
                  <c:v>2014</c:v>
                </c:pt>
                <c:pt idx="6">
                  <c:v>2015</c:v>
                </c:pt>
                <c:pt idx="7">
                  <c:v>2016</c:v>
                </c:pt>
                <c:pt idx="8">
                  <c:v>Fecha No especificada</c:v>
                </c:pt>
              </c:strCache>
            </c:strRef>
          </c:cat>
          <c:val>
            <c:numRef>
              <c:f>'VI.4. Entidad Receptora Origen'!$C$6:$K$6</c:f>
              <c:numCache>
                <c:formatCode>_(* #,##0_);_(* \(#,##0\);_(* "-"_);_(@_)</c:formatCode>
                <c:ptCount val="9"/>
                <c:pt idx="0">
                  <c:v>0</c:v>
                </c:pt>
                <c:pt idx="1">
                  <c:v>0</c:v>
                </c:pt>
                <c:pt idx="2">
                  <c:v>0</c:v>
                </c:pt>
                <c:pt idx="3">
                  <c:v>59</c:v>
                </c:pt>
                <c:pt idx="4">
                  <c:v>18</c:v>
                </c:pt>
                <c:pt idx="5">
                  <c:v>0</c:v>
                </c:pt>
                <c:pt idx="6">
                  <c:v>2</c:v>
                </c:pt>
                <c:pt idx="7">
                  <c:v>0</c:v>
                </c:pt>
                <c:pt idx="8">
                  <c:v>2</c:v>
                </c:pt>
              </c:numCache>
            </c:numRef>
          </c:val>
          <c:extLst>
            <c:ext xmlns:c16="http://schemas.microsoft.com/office/drawing/2014/chart" uri="{C3380CC4-5D6E-409C-BE32-E72D297353CC}">
              <c16:uniqueId val="{00000002-90E4-44E3-A280-1AD805E84D81}"/>
            </c:ext>
          </c:extLst>
        </c:ser>
        <c:ser>
          <c:idx val="3"/>
          <c:order val="3"/>
          <c:tx>
            <c:strRef>
              <c:f>'VI.4. Entidad Receptora Origen'!$A$7:$B$7</c:f>
              <c:strCache>
                <c:ptCount val="2"/>
                <c:pt idx="0">
                  <c:v>ARL</c:v>
                </c:pt>
                <c:pt idx="1">
                  <c:v>Solicitado por Afiliado</c:v>
                </c:pt>
              </c:strCache>
            </c:strRef>
          </c:tx>
          <c:invertIfNegative val="0"/>
          <c:cat>
            <c:strRef>
              <c:f>'VI.4. Entidad Receptora Origen'!$C$3:$K$3</c:f>
              <c:strCache>
                <c:ptCount val="9"/>
                <c:pt idx="0">
                  <c:v>2009</c:v>
                </c:pt>
                <c:pt idx="1">
                  <c:v>2010</c:v>
                </c:pt>
                <c:pt idx="2">
                  <c:v>2011</c:v>
                </c:pt>
                <c:pt idx="3">
                  <c:v>2012</c:v>
                </c:pt>
                <c:pt idx="4">
                  <c:v>2013</c:v>
                </c:pt>
                <c:pt idx="5">
                  <c:v>2014</c:v>
                </c:pt>
                <c:pt idx="6">
                  <c:v>2015</c:v>
                </c:pt>
                <c:pt idx="7">
                  <c:v>2016</c:v>
                </c:pt>
                <c:pt idx="8">
                  <c:v>Fecha No especificada</c:v>
                </c:pt>
              </c:strCache>
            </c:strRef>
          </c:cat>
          <c:val>
            <c:numRef>
              <c:f>'VI.4. Entidad Receptora Origen'!$C$7:$K$7</c:f>
              <c:numCache>
                <c:formatCode>_(* #,##0_);_(* \(#,##0\);_(* "-"_);_(@_)</c:formatCode>
                <c:ptCount val="9"/>
                <c:pt idx="0">
                  <c:v>0</c:v>
                </c:pt>
                <c:pt idx="1">
                  <c:v>8</c:v>
                </c:pt>
                <c:pt idx="2">
                  <c:v>12</c:v>
                </c:pt>
                <c:pt idx="3">
                  <c:v>43</c:v>
                </c:pt>
                <c:pt idx="4">
                  <c:v>55</c:v>
                </c:pt>
                <c:pt idx="5">
                  <c:v>14</c:v>
                </c:pt>
                <c:pt idx="6">
                  <c:v>19</c:v>
                </c:pt>
                <c:pt idx="7">
                  <c:v>30</c:v>
                </c:pt>
                <c:pt idx="8">
                  <c:v>0</c:v>
                </c:pt>
              </c:numCache>
            </c:numRef>
          </c:val>
          <c:extLst>
            <c:ext xmlns:c16="http://schemas.microsoft.com/office/drawing/2014/chart" uri="{C3380CC4-5D6E-409C-BE32-E72D297353CC}">
              <c16:uniqueId val="{00000003-90E4-44E3-A280-1AD805E84D81}"/>
            </c:ext>
          </c:extLst>
        </c:ser>
        <c:ser>
          <c:idx val="4"/>
          <c:order val="4"/>
          <c:tx>
            <c:strRef>
              <c:f>'VI.4. Entidad Receptora Origen'!$A$8:$B$8</c:f>
              <c:strCache>
                <c:ptCount val="2"/>
                <c:pt idx="0">
                  <c:v>ARL</c:v>
                </c:pt>
                <c:pt idx="1">
                  <c:v>Solicitado por Seguro</c:v>
                </c:pt>
              </c:strCache>
            </c:strRef>
          </c:tx>
          <c:invertIfNegative val="0"/>
          <c:cat>
            <c:strRef>
              <c:f>'VI.4. Entidad Receptora Origen'!$C$3:$K$3</c:f>
              <c:strCache>
                <c:ptCount val="9"/>
                <c:pt idx="0">
                  <c:v>2009</c:v>
                </c:pt>
                <c:pt idx="1">
                  <c:v>2010</c:v>
                </c:pt>
                <c:pt idx="2">
                  <c:v>2011</c:v>
                </c:pt>
                <c:pt idx="3">
                  <c:v>2012</c:v>
                </c:pt>
                <c:pt idx="4">
                  <c:v>2013</c:v>
                </c:pt>
                <c:pt idx="5">
                  <c:v>2014</c:v>
                </c:pt>
                <c:pt idx="6">
                  <c:v>2015</c:v>
                </c:pt>
                <c:pt idx="7">
                  <c:v>2016</c:v>
                </c:pt>
                <c:pt idx="8">
                  <c:v>Fecha No especificada</c:v>
                </c:pt>
              </c:strCache>
            </c:strRef>
          </c:cat>
          <c:val>
            <c:numRef>
              <c:f>'VI.4. Entidad Receptora Origen'!$C$8:$K$8</c:f>
              <c:numCache>
                <c:formatCode>_(* #,##0_);_(* \(#,##0\);_(* "-"_);_(@_)</c:formatCode>
                <c:ptCount val="9"/>
                <c:pt idx="0">
                  <c:v>0</c:v>
                </c:pt>
                <c:pt idx="1">
                  <c:v>0</c:v>
                </c:pt>
                <c:pt idx="2">
                  <c:v>0</c:v>
                </c:pt>
                <c:pt idx="3">
                  <c:v>5</c:v>
                </c:pt>
                <c:pt idx="4">
                  <c:v>1</c:v>
                </c:pt>
                <c:pt idx="5">
                  <c:v>0</c:v>
                </c:pt>
                <c:pt idx="6">
                  <c:v>0</c:v>
                </c:pt>
                <c:pt idx="7">
                  <c:v>0</c:v>
                </c:pt>
                <c:pt idx="8">
                  <c:v>0</c:v>
                </c:pt>
              </c:numCache>
            </c:numRef>
          </c:val>
          <c:extLst>
            <c:ext xmlns:c16="http://schemas.microsoft.com/office/drawing/2014/chart" uri="{C3380CC4-5D6E-409C-BE32-E72D297353CC}">
              <c16:uniqueId val="{00000004-90E4-44E3-A280-1AD805E84D81}"/>
            </c:ext>
          </c:extLst>
        </c:ser>
        <c:ser>
          <c:idx val="5"/>
          <c:order val="5"/>
          <c:tx>
            <c:strRef>
              <c:f>'VI.4. Entidad Receptora Origen'!$A$9:$B$9</c:f>
              <c:strCache>
                <c:ptCount val="2"/>
                <c:pt idx="0">
                  <c:v>ARL</c:v>
                </c:pt>
                <c:pt idx="1">
                  <c:v>Origen no especificado</c:v>
                </c:pt>
              </c:strCache>
            </c:strRef>
          </c:tx>
          <c:invertIfNegative val="0"/>
          <c:cat>
            <c:strRef>
              <c:f>'VI.4. Entidad Receptora Origen'!$C$3:$K$3</c:f>
              <c:strCache>
                <c:ptCount val="9"/>
                <c:pt idx="0">
                  <c:v>2009</c:v>
                </c:pt>
                <c:pt idx="1">
                  <c:v>2010</c:v>
                </c:pt>
                <c:pt idx="2">
                  <c:v>2011</c:v>
                </c:pt>
                <c:pt idx="3">
                  <c:v>2012</c:v>
                </c:pt>
                <c:pt idx="4">
                  <c:v>2013</c:v>
                </c:pt>
                <c:pt idx="5">
                  <c:v>2014</c:v>
                </c:pt>
                <c:pt idx="6">
                  <c:v>2015</c:v>
                </c:pt>
                <c:pt idx="7">
                  <c:v>2016</c:v>
                </c:pt>
                <c:pt idx="8">
                  <c:v>Fecha No especificada</c:v>
                </c:pt>
              </c:strCache>
            </c:strRef>
          </c:cat>
          <c:val>
            <c:numRef>
              <c:f>'VI.4. Entidad Receptora Origen'!$C$9:$K$9</c:f>
              <c:numCache>
                <c:formatCode>_(* #,##0_);_(* \(#,##0\);_(* "-"_);_(@_)</c:formatCode>
                <c:ptCount val="9"/>
                <c:pt idx="0">
                  <c:v>0</c:v>
                </c:pt>
                <c:pt idx="1">
                  <c:v>0</c:v>
                </c:pt>
                <c:pt idx="2">
                  <c:v>0</c:v>
                </c:pt>
                <c:pt idx="3">
                  <c:v>1</c:v>
                </c:pt>
                <c:pt idx="4">
                  <c:v>3</c:v>
                </c:pt>
                <c:pt idx="5">
                  <c:v>0</c:v>
                </c:pt>
                <c:pt idx="6">
                  <c:v>0</c:v>
                </c:pt>
                <c:pt idx="7">
                  <c:v>0</c:v>
                </c:pt>
                <c:pt idx="8">
                  <c:v>0</c:v>
                </c:pt>
              </c:numCache>
            </c:numRef>
          </c:val>
          <c:extLst>
            <c:ext xmlns:c16="http://schemas.microsoft.com/office/drawing/2014/chart" uri="{C3380CC4-5D6E-409C-BE32-E72D297353CC}">
              <c16:uniqueId val="{00000005-90E4-44E3-A280-1AD805E84D81}"/>
            </c:ext>
          </c:extLst>
        </c:ser>
        <c:dLbls>
          <c:showLegendKey val="0"/>
          <c:showVal val="0"/>
          <c:showCatName val="0"/>
          <c:showSerName val="0"/>
          <c:showPercent val="0"/>
          <c:showBubbleSize val="0"/>
        </c:dLbls>
        <c:gapWidth val="150"/>
        <c:axId val="441300456"/>
        <c:axId val="441300848"/>
      </c:barChart>
      <c:catAx>
        <c:axId val="441300456"/>
        <c:scaling>
          <c:orientation val="minMax"/>
        </c:scaling>
        <c:delete val="0"/>
        <c:axPos val="b"/>
        <c:numFmt formatCode="General" sourceLinked="1"/>
        <c:majorTickMark val="none"/>
        <c:minorTickMark val="none"/>
        <c:tickLblPos val="nextTo"/>
        <c:crossAx val="441300848"/>
        <c:crosses val="autoZero"/>
        <c:auto val="1"/>
        <c:lblAlgn val="ctr"/>
        <c:lblOffset val="100"/>
        <c:noMultiLvlLbl val="0"/>
      </c:catAx>
      <c:valAx>
        <c:axId val="441300848"/>
        <c:scaling>
          <c:orientation val="minMax"/>
        </c:scaling>
        <c:delete val="1"/>
        <c:axPos val="l"/>
        <c:numFmt formatCode="_(* #,##0_);_(* \(#,##0\);_(* &quot;-&quot;_);_(@_)" sourceLinked="1"/>
        <c:majorTickMark val="none"/>
        <c:minorTickMark val="none"/>
        <c:tickLblPos val="nextTo"/>
        <c:crossAx val="441300456"/>
        <c:crosses val="autoZero"/>
        <c:crossBetween val="between"/>
      </c:valAx>
      <c:dTable>
        <c:showHorzBorder val="1"/>
        <c:showVertBorder val="1"/>
        <c:showOutline val="1"/>
        <c:showKeys val="1"/>
      </c:dTable>
    </c:plotArea>
    <c:plotVisOnly val="1"/>
    <c:dispBlanksAs val="gap"/>
    <c:showDLblsOverMax val="0"/>
  </c:chart>
  <c:spPr>
    <a:ln>
      <a:noFill/>
    </a:ln>
  </c:spPr>
  <c:printSettings>
    <c:headerFooter/>
    <c:pageMargins b="0.75" l="0.7" r="0.7" t="0.75" header="0.3" footer="0.3"/>
    <c:pageSetup/>
  </c:printSettings>
  <c:userShapes r:id="rId1"/>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1" i="0" u="none" strike="noStrike" kern="1200" spc="0" baseline="0">
                <a:solidFill>
                  <a:sysClr val="windowText" lastClr="000000"/>
                </a:solidFill>
                <a:latin typeface="+mn-lt"/>
                <a:ea typeface="+mn-ea"/>
                <a:cs typeface="+mn-cs"/>
              </a:defRPr>
            </a:pPr>
            <a:r>
              <a:rPr lang="es-ES" sz="2000" b="1">
                <a:solidFill>
                  <a:sysClr val="windowText" lastClr="000000"/>
                </a:solidFill>
              </a:rPr>
              <a:t>Cantidad de Solicitudes por Año y Tipo de Trámite</a:t>
            </a:r>
          </a:p>
        </c:rich>
      </c:tx>
      <c:layout>
        <c:manualLayout>
          <c:xMode val="edge"/>
          <c:yMode val="edge"/>
          <c:x val="0.35920062048351964"/>
          <c:y val="1.7986443295837758E-2"/>
        </c:manualLayout>
      </c:layout>
      <c:overlay val="0"/>
      <c:spPr>
        <a:noFill/>
        <a:ln>
          <a:noFill/>
        </a:ln>
        <a:effectLst/>
      </c:spPr>
      <c:txPr>
        <a:bodyPr rot="0" spcFirstLastPara="1" vertOverflow="ellipsis" vert="horz" wrap="square" anchor="ctr" anchorCtr="1"/>
        <a:lstStyle/>
        <a:p>
          <a:pPr>
            <a:defRPr sz="20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3.6131554801692861E-2"/>
          <c:y val="0.15776944189960032"/>
          <c:w val="0.93946909080640373"/>
          <c:h val="0.67955977760934394"/>
        </c:manualLayout>
      </c:layout>
      <c:barChart>
        <c:barDir val="col"/>
        <c:grouping val="stacked"/>
        <c:varyColors val="0"/>
        <c:ser>
          <c:idx val="0"/>
          <c:order val="0"/>
          <c:tx>
            <c:strRef>
              <c:f>'VII.2.CBSS Tram.'!$A$5</c:f>
              <c:strCache>
                <c:ptCount val="1"/>
                <c:pt idx="0">
                  <c:v>Cooperación Admistrativa</c:v>
                </c:pt>
              </c:strCache>
            </c:strRef>
          </c:tx>
          <c:spPr>
            <a:solidFill>
              <a:schemeClr val="accent1"/>
            </a:solidFill>
            <a:ln>
              <a:noFill/>
            </a:ln>
            <a:effectLst/>
          </c:spPr>
          <c:invertIfNegative val="0"/>
          <c:dLbls>
            <c:dLbl>
              <c:idx val="1"/>
              <c:layout>
                <c:manualLayout>
                  <c:x val="-2.8943571709153353E-17"/>
                  <c:y val="-1.90064799126201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4A9-4A96-8CE0-18604F593262}"/>
                </c:ext>
              </c:extLst>
            </c:dLbl>
            <c:dLbl>
              <c:idx val="2"/>
              <c:layout>
                <c:manualLayout>
                  <c:x val="1.5787585127871049E-3"/>
                  <c:y val="-3.167746652103357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4A9-4A96-8CE0-18604F593262}"/>
                </c:ext>
              </c:extLst>
            </c:dLbl>
            <c:dLbl>
              <c:idx val="3"/>
              <c:layout>
                <c:manualLayout>
                  <c:x val="4.4954497957675893E-3"/>
                  <c:y val="-3.6452562620654681E-2"/>
                </c:manualLayout>
              </c:layout>
              <c:spPr>
                <a:noFill/>
                <a:ln>
                  <a:noFill/>
                </a:ln>
                <a:effectLst/>
              </c:spPr>
              <c:txPr>
                <a:bodyPr rot="0" spcFirstLastPara="1" vertOverflow="ellipsis" vert="horz" wrap="square" lIns="38100" tIns="19050" rIns="38100" bIns="19050" anchor="ctr" anchorCtr="1">
                  <a:noAutofit/>
                </a:bodyPr>
                <a:lstStyle/>
                <a:p>
                  <a:pPr>
                    <a:defRPr sz="18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layout>
                    <c:manualLayout>
                      <c:w val="3.1273685948801283E-2"/>
                      <c:h val="4.9083248987349101E-2"/>
                    </c:manualLayout>
                  </c15:layout>
                </c:ext>
                <c:ext xmlns:c16="http://schemas.microsoft.com/office/drawing/2014/chart" uri="{C3380CC4-5D6E-409C-BE32-E72D297353CC}">
                  <c16:uniqueId val="{00000000-81C0-440F-8E71-24C1B5D3C682}"/>
                </c:ext>
              </c:extLst>
            </c:dLbl>
            <c:dLbl>
              <c:idx val="4"/>
              <c:layout>
                <c:manualLayout>
                  <c:x val="-1.4779624739510197E-3"/>
                  <c:y val="-3.538825604446292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1C0-440F-8E71-24C1B5D3C682}"/>
                </c:ext>
              </c:extLst>
            </c:dLbl>
            <c:dLbl>
              <c:idx val="7"/>
              <c:layout>
                <c:manualLayout>
                  <c:x val="1.8445323558570474E-2"/>
                  <c:y val="-5.6451611708330969E-3"/>
                </c:manualLayout>
              </c:layout>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107-4A8B-A024-C6874003A7AD}"/>
                </c:ext>
              </c:extLst>
            </c:dLbl>
            <c:dLbl>
              <c:idx val="8"/>
              <c:layout>
                <c:manualLayout>
                  <c:x val="1.9830028033725276E-3"/>
                  <c:y val="-1.631701571803991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1C0-440F-8E71-24C1B5D3C682}"/>
                </c:ext>
              </c:extLst>
            </c:dLbl>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'VII.2.CBSS Tram.'!$B$2:$I$2</c:f>
              <c:strCache>
                <c:ptCount val="8"/>
                <c:pt idx="0">
                  <c:v>2006 - 2007</c:v>
                </c:pt>
                <c:pt idx="1">
                  <c:v>2008 - 2009</c:v>
                </c:pt>
                <c:pt idx="2">
                  <c:v>2010 - 2011</c:v>
                </c:pt>
                <c:pt idx="3">
                  <c:v>2012 - 2013</c:v>
                </c:pt>
                <c:pt idx="4">
                  <c:v>2014 - 2015</c:v>
                </c:pt>
                <c:pt idx="5">
                  <c:v>2016 -2017 </c:v>
                </c:pt>
                <c:pt idx="6">
                  <c:v>2018</c:v>
                </c:pt>
                <c:pt idx="7">
                  <c:v>Ene.2019</c:v>
                </c:pt>
              </c:strCache>
            </c:strRef>
          </c:cat>
          <c:val>
            <c:numRef>
              <c:f>'VII.2.CBSS Tram.'!$B$5:$I$5</c:f>
              <c:numCache>
                <c:formatCode>_(* #,##0_);_(* \(#,##0\);_(* "-"??_);_(@_)</c:formatCode>
                <c:ptCount val="8"/>
                <c:pt idx="0">
                  <c:v>0</c:v>
                </c:pt>
                <c:pt idx="1">
                  <c:v>1</c:v>
                </c:pt>
                <c:pt idx="2">
                  <c:v>5</c:v>
                </c:pt>
                <c:pt idx="3">
                  <c:v>31</c:v>
                </c:pt>
                <c:pt idx="4">
                  <c:v>17</c:v>
                </c:pt>
                <c:pt idx="5">
                  <c:v>95</c:v>
                </c:pt>
                <c:pt idx="6">
                  <c:v>104</c:v>
                </c:pt>
                <c:pt idx="7">
                  <c:v>10</c:v>
                </c:pt>
              </c:numCache>
            </c:numRef>
          </c:val>
          <c:extLst>
            <c:ext xmlns:c16="http://schemas.microsoft.com/office/drawing/2014/chart" uri="{C3380CC4-5D6E-409C-BE32-E72D297353CC}">
              <c16:uniqueId val="{00000003-81C0-440F-8E71-24C1B5D3C682}"/>
            </c:ext>
          </c:extLst>
        </c:ser>
        <c:ser>
          <c:idx val="1"/>
          <c:order val="1"/>
          <c:tx>
            <c:strRef>
              <c:f>'VII.2.CBSS Tram.'!$A$3</c:f>
              <c:strCache>
                <c:ptCount val="1"/>
                <c:pt idx="0">
                  <c:v>Introducción</c:v>
                </c:pt>
              </c:strCache>
            </c:strRef>
          </c:tx>
          <c:spPr>
            <a:solidFill>
              <a:schemeClr val="accent2"/>
            </a:solidFill>
            <a:ln>
              <a:noFill/>
            </a:ln>
            <a:effectLst/>
          </c:spPr>
          <c:invertIfNegative val="0"/>
          <c:dLbls>
            <c:dLbl>
              <c:idx val="0"/>
              <c:layout>
                <c:manualLayout>
                  <c:x val="-8.9493853128592808E-3"/>
                  <c:y val="-3.99617475884593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1C0-440F-8E71-24C1B5D3C682}"/>
                </c:ext>
              </c:extLst>
            </c:dLbl>
            <c:dLbl>
              <c:idx val="1"/>
              <c:layout>
                <c:manualLayout>
                  <c:x val="3.3026638102725474E-3"/>
                  <c:y val="-1.52547181602299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1C0-440F-8E71-24C1B5D3C682}"/>
                </c:ext>
              </c:extLst>
            </c:dLbl>
            <c:dLbl>
              <c:idx val="2"/>
              <c:layout>
                <c:manualLayout>
                  <c:x val="2.0831633167396578E-3"/>
                  <c:y val="-3.79433820772403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1C0-440F-8E71-24C1B5D3C682}"/>
                </c:ext>
              </c:extLst>
            </c:dLbl>
            <c:dLbl>
              <c:idx val="3"/>
              <c:layout>
                <c:manualLayout>
                  <c:x val="6.6091590037713156E-4"/>
                  <c:y val="-1.901234346118283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81C0-440F-8E71-24C1B5D3C682}"/>
                </c:ext>
              </c:extLst>
            </c:dLbl>
            <c:spPr>
              <a:noFill/>
              <a:ln>
                <a:noFill/>
              </a:ln>
              <a:effectLst/>
            </c:spPr>
            <c:txPr>
              <a:bodyPr rot="0" spcFirstLastPara="1" vertOverflow="ellipsis" vert="horz" wrap="square" lIns="38100" tIns="19050" rIns="38100" bIns="19050" anchor="ctr" anchorCtr="1">
                <a:spAutoFit/>
              </a:bodyPr>
              <a:lstStyle/>
              <a:p>
                <a:pPr>
                  <a:defRPr sz="24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'VII.2.CBSS Tram.'!$B$2:$I$2</c:f>
              <c:strCache>
                <c:ptCount val="8"/>
                <c:pt idx="0">
                  <c:v>2006 - 2007</c:v>
                </c:pt>
                <c:pt idx="1">
                  <c:v>2008 - 2009</c:v>
                </c:pt>
                <c:pt idx="2">
                  <c:v>2010 - 2011</c:v>
                </c:pt>
                <c:pt idx="3">
                  <c:v>2012 - 2013</c:v>
                </c:pt>
                <c:pt idx="4">
                  <c:v>2014 - 2015</c:v>
                </c:pt>
                <c:pt idx="5">
                  <c:v>2016 -2017 </c:v>
                </c:pt>
                <c:pt idx="6">
                  <c:v>2018</c:v>
                </c:pt>
                <c:pt idx="7">
                  <c:v>Ene.2019</c:v>
                </c:pt>
              </c:strCache>
            </c:strRef>
          </c:cat>
          <c:val>
            <c:numRef>
              <c:f>'VII.2.CBSS Tram.'!$B$3:$I$3</c:f>
              <c:numCache>
                <c:formatCode>_(* #,##0_);_(* \(#,##0\);_(* "-"??_);_(@_)</c:formatCode>
                <c:ptCount val="8"/>
                <c:pt idx="0">
                  <c:v>10</c:v>
                </c:pt>
                <c:pt idx="1">
                  <c:v>85</c:v>
                </c:pt>
                <c:pt idx="2">
                  <c:v>340</c:v>
                </c:pt>
                <c:pt idx="3">
                  <c:v>324</c:v>
                </c:pt>
                <c:pt idx="4">
                  <c:v>301</c:v>
                </c:pt>
                <c:pt idx="5">
                  <c:v>482</c:v>
                </c:pt>
                <c:pt idx="6">
                  <c:v>401</c:v>
                </c:pt>
                <c:pt idx="7">
                  <c:v>59</c:v>
                </c:pt>
              </c:numCache>
            </c:numRef>
          </c:val>
          <c:extLst>
            <c:ext xmlns:c16="http://schemas.microsoft.com/office/drawing/2014/chart" uri="{C3380CC4-5D6E-409C-BE32-E72D297353CC}">
              <c16:uniqueId val="{00000008-81C0-440F-8E71-24C1B5D3C682}"/>
            </c:ext>
          </c:extLst>
        </c:ser>
        <c:ser>
          <c:idx val="2"/>
          <c:order val="2"/>
          <c:tx>
            <c:strRef>
              <c:f>'VII.2.CBSS Tram.'!$A$4</c:f>
              <c:strCache>
                <c:ptCount val="1"/>
                <c:pt idx="0">
                  <c:v>Reintroducción</c:v>
                </c:pt>
              </c:strCache>
            </c:strRef>
          </c:tx>
          <c:spPr>
            <a:solidFill>
              <a:schemeClr val="accent3"/>
            </a:solidFill>
            <a:ln>
              <a:no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0-34A9-4A96-8CE0-18604F593262}"/>
                </c:ext>
              </c:extLst>
            </c:dLbl>
            <c:dLbl>
              <c:idx val="1"/>
              <c:layout>
                <c:manualLayout>
                  <c:x val="-7.084857344724036E-4"/>
                  <c:y val="-2.375809989077509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81C0-440F-8E71-24C1B5D3C682}"/>
                </c:ext>
              </c:extLst>
            </c:dLbl>
            <c:dLbl>
              <c:idx val="2"/>
              <c:layout>
                <c:manualLayout>
                  <c:x val="-1.4169714689447551E-3"/>
                  <c:y val="-3.16774665210334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81C0-440F-8E71-24C1B5D3C682}"/>
                </c:ext>
              </c:extLst>
            </c:dLbl>
            <c:dLbl>
              <c:idx val="3"/>
              <c:layout>
                <c:manualLayout>
                  <c:x val="1.4358977373982204E-3"/>
                  <c:y val="-2.754629378588019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81C0-440F-8E71-24C1B5D3C682}"/>
                </c:ext>
              </c:extLst>
            </c:dLbl>
            <c:dLbl>
              <c:idx val="4"/>
              <c:layout>
                <c:manualLayout>
                  <c:x val="-7.0848573447237757E-4"/>
                  <c:y val="-3.801295982524018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81C0-440F-8E71-24C1B5D3C682}"/>
                </c:ext>
              </c:extLst>
            </c:dLbl>
            <c:dLbl>
              <c:idx val="5"/>
              <c:layout>
                <c:manualLayout>
                  <c:x val="4.4424358594137518E-3"/>
                  <c:y val="-4.507274090738660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81C0-440F-8E71-24C1B5D3C682}"/>
                </c:ext>
              </c:extLst>
            </c:dLbl>
            <c:dLbl>
              <c:idx val="6"/>
              <c:layout>
                <c:manualLayout>
                  <c:x val="8.4576831722836846E-4"/>
                  <c:y val="-4.042527698039331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81C0-440F-8E71-24C1B5D3C682}"/>
                </c:ext>
              </c:extLst>
            </c:dLbl>
            <c:dLbl>
              <c:idx val="7"/>
              <c:layout>
                <c:manualLayout>
                  <c:x val="-1.0529795099829134E-16"/>
                  <c:y val="-2.754629378588019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81C0-440F-8E71-24C1B5D3C682}"/>
                </c:ext>
              </c:extLst>
            </c:dLbl>
            <c:dLbl>
              <c:idx val="8"/>
              <c:layout>
                <c:manualLayout>
                  <c:x val="7.1794886869924182E-4"/>
                  <c:y val="-2.754629378588019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81C0-440F-8E71-24C1B5D3C682}"/>
                </c:ext>
              </c:extLst>
            </c:dLbl>
            <c:dLbl>
              <c:idx val="9"/>
              <c:layout>
                <c:manualLayout>
                  <c:x val="0"/>
                  <c:y val="-2.916666400857909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81C0-440F-8E71-24C1B5D3C682}"/>
                </c:ext>
              </c:extLst>
            </c:dLbl>
            <c:dLbl>
              <c:idx val="10"/>
              <c:layout>
                <c:manualLayout>
                  <c:x val="0"/>
                  <c:y val="-3.052686098095353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81C0-440F-8E71-24C1B5D3C682}"/>
                </c:ext>
              </c:extLst>
            </c:dLbl>
            <c:spPr>
              <a:noFill/>
              <a:ln>
                <a:noFill/>
              </a:ln>
              <a:effectLst/>
            </c:spPr>
            <c:txPr>
              <a:bodyPr rot="0" spcFirstLastPara="1" vertOverflow="ellipsis" vert="horz" wrap="square" lIns="38100" tIns="19050" rIns="38100" bIns="19050" anchor="ctr" anchorCtr="1">
                <a:spAutoFit/>
              </a:bodyPr>
              <a:lstStyle/>
              <a:p>
                <a:pPr>
                  <a:defRPr sz="24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'VII.2.CBSS Tram.'!$B$2:$I$2</c:f>
              <c:strCache>
                <c:ptCount val="8"/>
                <c:pt idx="0">
                  <c:v>2006 - 2007</c:v>
                </c:pt>
                <c:pt idx="1">
                  <c:v>2008 - 2009</c:v>
                </c:pt>
                <c:pt idx="2">
                  <c:v>2010 - 2011</c:v>
                </c:pt>
                <c:pt idx="3">
                  <c:v>2012 - 2013</c:v>
                </c:pt>
                <c:pt idx="4">
                  <c:v>2014 - 2015</c:v>
                </c:pt>
                <c:pt idx="5">
                  <c:v>2016 -2017 </c:v>
                </c:pt>
                <c:pt idx="6">
                  <c:v>2018</c:v>
                </c:pt>
                <c:pt idx="7">
                  <c:v>Ene.2019</c:v>
                </c:pt>
              </c:strCache>
            </c:strRef>
          </c:cat>
          <c:val>
            <c:numRef>
              <c:f>'VII.2.CBSS Tram.'!$B$4:$I$4</c:f>
              <c:numCache>
                <c:formatCode>_(* #,##0_);_(* \(#,##0\);_(* "-"??_);_(@_)</c:formatCode>
                <c:ptCount val="8"/>
                <c:pt idx="0">
                  <c:v>0</c:v>
                </c:pt>
                <c:pt idx="1">
                  <c:v>1</c:v>
                </c:pt>
                <c:pt idx="2">
                  <c:v>5</c:v>
                </c:pt>
                <c:pt idx="3">
                  <c:v>5</c:v>
                </c:pt>
                <c:pt idx="4">
                  <c:v>13</c:v>
                </c:pt>
                <c:pt idx="5">
                  <c:v>39</c:v>
                </c:pt>
                <c:pt idx="6">
                  <c:v>10</c:v>
                </c:pt>
                <c:pt idx="7">
                  <c:v>3</c:v>
                </c:pt>
              </c:numCache>
            </c:numRef>
          </c:val>
          <c:extLst>
            <c:ext xmlns:c16="http://schemas.microsoft.com/office/drawing/2014/chart" uri="{C3380CC4-5D6E-409C-BE32-E72D297353CC}">
              <c16:uniqueId val="{00000013-81C0-440F-8E71-24C1B5D3C682}"/>
            </c:ext>
          </c:extLst>
        </c:ser>
        <c:dLbls>
          <c:showLegendKey val="0"/>
          <c:showVal val="0"/>
          <c:showCatName val="0"/>
          <c:showSerName val="0"/>
          <c:showPercent val="0"/>
          <c:showBubbleSize val="0"/>
        </c:dLbls>
        <c:gapWidth val="52"/>
        <c:overlap val="100"/>
        <c:axId val="441301632"/>
        <c:axId val="441302416"/>
        <c:extLst>
          <c:ext xmlns:c15="http://schemas.microsoft.com/office/drawing/2012/chart" uri="{02D57815-91ED-43cb-92C2-25804820EDAC}">
            <c15:filteredBarSeries>
              <c15:ser>
                <c:idx val="3"/>
                <c:order val="3"/>
                <c:tx>
                  <c:strRef>
                    <c:extLst>
                      <c:ext uri="{02D57815-91ED-43cb-92C2-25804820EDAC}">
                        <c15:formulaRef>
                          <c15:sqref>'VII.2.CBSS Tram.'!#REF!</c15:sqref>
                        </c15:formulaRef>
                      </c:ext>
                    </c:extLst>
                    <c:strCache>
                      <c:ptCount val="1"/>
                      <c:pt idx="0">
                        <c:v>#REF!</c:v>
                      </c:pt>
                    </c:strCache>
                  </c:strRef>
                </c:tx>
                <c:spPr>
                  <a:solidFill>
                    <a:schemeClr val="accent4"/>
                  </a:solidFill>
                  <a:ln>
                    <a:noFill/>
                  </a:ln>
                  <a:effectLst/>
                </c:spPr>
                <c:invertIfNegative val="0"/>
                <c:cat>
                  <c:strRef>
                    <c:extLst>
                      <c:ext uri="{02D57815-91ED-43cb-92C2-25804820EDAC}">
                        <c15:formulaRef>
                          <c15:sqref>'VII.2.CBSS Tram.'!$B$2:$I$2</c15:sqref>
                        </c15:formulaRef>
                      </c:ext>
                    </c:extLst>
                    <c:strCache>
                      <c:ptCount val="8"/>
                      <c:pt idx="0">
                        <c:v>2006 - 2007</c:v>
                      </c:pt>
                      <c:pt idx="1">
                        <c:v>2008 - 2009</c:v>
                      </c:pt>
                      <c:pt idx="2">
                        <c:v>2010 - 2011</c:v>
                      </c:pt>
                      <c:pt idx="3">
                        <c:v>2012 - 2013</c:v>
                      </c:pt>
                      <c:pt idx="4">
                        <c:v>2014 - 2015</c:v>
                      </c:pt>
                      <c:pt idx="5">
                        <c:v>2016 -2017 </c:v>
                      </c:pt>
                      <c:pt idx="6">
                        <c:v>2018</c:v>
                      </c:pt>
                      <c:pt idx="7">
                        <c:v>Ene.2019</c:v>
                      </c:pt>
                    </c:strCache>
                  </c:strRef>
                </c:cat>
                <c:val>
                  <c:numRef>
                    <c:extLst>
                      <c:ext uri="{02D57815-91ED-43cb-92C2-25804820EDAC}">
                        <c15:formulaRef>
                          <c15:sqref>'VII.2.CBSS Tram.'!#REF!</c15:sqref>
                        </c15:formulaRef>
                      </c:ext>
                    </c:extLst>
                    <c:numCache>
                      <c:formatCode>General</c:formatCode>
                      <c:ptCount val="1"/>
                      <c:pt idx="0">
                        <c:v>1</c:v>
                      </c:pt>
                    </c:numCache>
                  </c:numRef>
                </c:val>
                <c:extLst>
                  <c:ext xmlns:c16="http://schemas.microsoft.com/office/drawing/2014/chart" uri="{C3380CC4-5D6E-409C-BE32-E72D297353CC}">
                    <c16:uniqueId val="{00000014-81C0-440F-8E71-24C1B5D3C682}"/>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'VII.2.CBSS Tram.'!#REF!</c15:sqref>
                        </c15:formulaRef>
                      </c:ext>
                    </c:extLst>
                    <c:strCache>
                      <c:ptCount val="1"/>
                      <c:pt idx="0">
                        <c:v>#REF!</c:v>
                      </c:pt>
                    </c:strCache>
                  </c:strRef>
                </c:tx>
                <c:spPr>
                  <a:solidFill>
                    <a:schemeClr val="accent5"/>
                  </a:solidFill>
                  <a:ln>
                    <a:noFill/>
                  </a:ln>
                  <a:effectLst/>
                </c:spPr>
                <c:invertIfNegative val="0"/>
                <c:cat>
                  <c:strRef>
                    <c:extLst xmlns:c15="http://schemas.microsoft.com/office/drawing/2012/chart">
                      <c:ext xmlns:c15="http://schemas.microsoft.com/office/drawing/2012/chart" uri="{02D57815-91ED-43cb-92C2-25804820EDAC}">
                        <c15:formulaRef>
                          <c15:sqref>'VII.2.CBSS Tram.'!$B$2:$I$2</c15:sqref>
                        </c15:formulaRef>
                      </c:ext>
                    </c:extLst>
                    <c:strCache>
                      <c:ptCount val="8"/>
                      <c:pt idx="0">
                        <c:v>2006 - 2007</c:v>
                      </c:pt>
                      <c:pt idx="1">
                        <c:v>2008 - 2009</c:v>
                      </c:pt>
                      <c:pt idx="2">
                        <c:v>2010 - 2011</c:v>
                      </c:pt>
                      <c:pt idx="3">
                        <c:v>2012 - 2013</c:v>
                      </c:pt>
                      <c:pt idx="4">
                        <c:v>2014 - 2015</c:v>
                      </c:pt>
                      <c:pt idx="5">
                        <c:v>2016 -2017 </c:v>
                      </c:pt>
                      <c:pt idx="6">
                        <c:v>2018</c:v>
                      </c:pt>
                      <c:pt idx="7">
                        <c:v>Ene.2019</c:v>
                      </c:pt>
                    </c:strCache>
                  </c:strRef>
                </c:cat>
                <c:val>
                  <c:numRef>
                    <c:extLst xmlns:c15="http://schemas.microsoft.com/office/drawing/2012/chart">
                      <c:ext xmlns:c15="http://schemas.microsoft.com/office/drawing/2012/chart" uri="{02D57815-91ED-43cb-92C2-25804820EDAC}">
                        <c15:formulaRef>
                          <c15:sqref>'VII.2.CBSS Tram.'!#REF!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15-81C0-440F-8E71-24C1B5D3C682}"/>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'VII.2.CBSS Tram.'!#REF!</c15:sqref>
                        </c15:formulaRef>
                      </c:ext>
                    </c:extLst>
                    <c:strCache>
                      <c:ptCount val="1"/>
                      <c:pt idx="0">
                        <c:v>#REF!</c:v>
                      </c:pt>
                    </c:strCache>
                  </c:strRef>
                </c:tx>
                <c:spPr>
                  <a:solidFill>
                    <a:schemeClr val="accent6"/>
                  </a:solidFill>
                  <a:ln>
                    <a:noFill/>
                  </a:ln>
                  <a:effectLst/>
                </c:spPr>
                <c:invertIfNegative val="0"/>
                <c:cat>
                  <c:strRef>
                    <c:extLst xmlns:c15="http://schemas.microsoft.com/office/drawing/2012/chart">
                      <c:ext xmlns:c15="http://schemas.microsoft.com/office/drawing/2012/chart" uri="{02D57815-91ED-43cb-92C2-25804820EDAC}">
                        <c15:formulaRef>
                          <c15:sqref>'VII.2.CBSS Tram.'!$B$2:$I$2</c15:sqref>
                        </c15:formulaRef>
                      </c:ext>
                    </c:extLst>
                    <c:strCache>
                      <c:ptCount val="8"/>
                      <c:pt idx="0">
                        <c:v>2006 - 2007</c:v>
                      </c:pt>
                      <c:pt idx="1">
                        <c:v>2008 - 2009</c:v>
                      </c:pt>
                      <c:pt idx="2">
                        <c:v>2010 - 2011</c:v>
                      </c:pt>
                      <c:pt idx="3">
                        <c:v>2012 - 2013</c:v>
                      </c:pt>
                      <c:pt idx="4">
                        <c:v>2014 - 2015</c:v>
                      </c:pt>
                      <c:pt idx="5">
                        <c:v>2016 -2017 </c:v>
                      </c:pt>
                      <c:pt idx="6">
                        <c:v>2018</c:v>
                      </c:pt>
                      <c:pt idx="7">
                        <c:v>Ene.2019</c:v>
                      </c:pt>
                    </c:strCache>
                  </c:strRef>
                </c:cat>
                <c:val>
                  <c:numRef>
                    <c:extLst xmlns:c15="http://schemas.microsoft.com/office/drawing/2012/chart">
                      <c:ext xmlns:c15="http://schemas.microsoft.com/office/drawing/2012/chart" uri="{02D57815-91ED-43cb-92C2-25804820EDAC}">
                        <c15:formulaRef>
                          <c15:sqref>'VII.2.CBSS Tram.'!#REF!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16-81C0-440F-8E71-24C1B5D3C682}"/>
                  </c:ext>
                </c:extLst>
              </c15:ser>
            </c15:filteredBarSeries>
          </c:ext>
        </c:extLst>
      </c:barChart>
      <c:catAx>
        <c:axId val="4413016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n-US"/>
          </a:p>
        </c:txPr>
        <c:crossAx val="441302416"/>
        <c:crosses val="autoZero"/>
        <c:auto val="1"/>
        <c:lblAlgn val="ctr"/>
        <c:lblOffset val="100"/>
        <c:noMultiLvlLbl val="0"/>
      </c:catAx>
      <c:valAx>
        <c:axId val="441302416"/>
        <c:scaling>
          <c:orientation val="minMax"/>
        </c:scaling>
        <c:delete val="0"/>
        <c:axPos val="l"/>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1301632"/>
        <c:crosses val="autoZero"/>
        <c:crossBetween val="between"/>
      </c:valAx>
      <c:spPr>
        <a:noFill/>
        <a:ln>
          <a:noFill/>
        </a:ln>
        <a:effectLst/>
      </c:spPr>
    </c:plotArea>
    <c:legend>
      <c:legendPos val="b"/>
      <c:layout>
        <c:manualLayout>
          <c:xMode val="edge"/>
          <c:yMode val="edge"/>
          <c:x val="0.25520809322153198"/>
          <c:y val="6.2771238687553826E-2"/>
          <c:w val="0.52047309534028618"/>
          <c:h val="4.6861999957895882E-2"/>
        </c:manualLayout>
      </c:layout>
      <c:overlay val="0"/>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7">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lumOff val="2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341">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ize="5"/>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5.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3">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19050" cap="flat" cmpd="sng" algn="ctr">
        <a:solidFill>
          <a:schemeClr val="tx1">
            <a:lumMod val="15000"/>
            <a:lumOff val="85000"/>
          </a:schemeClr>
        </a:solidFill>
        <a:round/>
        <a:headEnd type="none" w="sm" len="sm"/>
        <a:tailEnd type="none" w="sm" len="sm"/>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
  <cs:dataPoint3D>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styleClr val="auto"/>
    </cs:lnRef>
    <cs:fillRef idx="0">
      <cs:styleClr val="auto"/>
    </cs:fillRef>
    <cs:effectRef idx="0"/>
    <cs:fontRef idx="minor">
      <a:schemeClr val="dk1"/>
    </cs:fontRef>
    <cs:spPr>
      <a:gradFill>
        <a:gsLst>
          <a:gs pos="0">
            <a:schemeClr val="phClr"/>
          </a:gs>
          <a:gs pos="46000">
            <a:schemeClr val="phClr"/>
          </a:gs>
          <a:gs pos="100000">
            <a:schemeClr val="phClr">
              <a:lumMod val="20000"/>
              <a:lumOff val="80000"/>
              <a:alpha val="0"/>
            </a:schemeClr>
          </a:gs>
        </a:gsLst>
        <a:path path="circle">
          <a:fillToRect l="50000" t="-80000" r="50000" b="180000"/>
        </a:path>
      </a:gradFill>
      <a:ln w="9525" cap="flat" cmpd="sng" algn="ctr">
        <a:solidFill>
          <a:schemeClr val="phClr">
            <a:shade val="95000"/>
          </a:scheme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cap="flat" cmpd="sng" algn="ctr">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99000">
              <a:schemeClr val="tx1">
                <a:lumMod val="25000"/>
                <a:lumOff val="75000"/>
              </a:schemeClr>
            </a:gs>
            <a:gs pos="0">
              <a:schemeClr val="tx1">
                <a:lumMod val="15000"/>
                <a:lumOff val="85000"/>
              </a:schemeClr>
            </a:gs>
          </a:gsLst>
          <a:lin ang="5400000" scaled="0"/>
        </a:gradFill>
        <a:round/>
      </a:ln>
    </cs:spPr>
  </cs:gridlineMajor>
  <cs:gridlineMinor>
    <cs:lnRef idx="0"/>
    <cs:fillRef idx="0"/>
    <cs:effectRef idx="0"/>
    <cs:fontRef idx="minor">
      <a:schemeClr val="dk1"/>
    </cs:fontRef>
    <cs:spPr>
      <a:ln w="9525" cap="flat" cmpd="sng" algn="ctr">
        <a:gradFill>
          <a:gsLst>
            <a:gs pos="100000">
              <a:schemeClr val="tx1">
                <a:lumMod val="15000"/>
                <a:lumOff val="85000"/>
              </a:schemeClr>
            </a:gs>
            <a:gs pos="0">
              <a:schemeClr val="tx1">
                <a:lumMod val="5000"/>
                <a:lumOff val="95000"/>
              </a:schemeClr>
            </a:gs>
          </a:gsLst>
          <a:lin ang="5400000" scaled="0"/>
        </a:gradFill>
        <a:round/>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headEnd type="none" w="sm" len="sm"/>
        <a:tailEnd type="none" w="sm" len="sm"/>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spc="5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4"/><Relationship Id="rId1" Type="http://schemas.openxmlformats.org/officeDocument/2006/relationships/chart" Target="../charts/chart1.xml"/></Relationships>
</file>

<file path=xl/drawings/_rels/drawing100.xml.rels><?xml version="1.0" encoding="UTF-8" standalone="yes"?>
<Relationships xmlns="http://schemas.openxmlformats.org/package/2006/relationships"><Relationship Id="rId3" Type="http://schemas.openxmlformats.org/officeDocument/2006/relationships/chart" Target="../charts/chart44.xml"/><Relationship Id="rId2" Type="http://schemas.openxmlformats.org/officeDocument/2006/relationships/image" Target="../media/image4.png"/><Relationship Id="rId1" Type="http://schemas.openxmlformats.org/officeDocument/2006/relationships/hyperlink" Target="#Contenido!A58"/></Relationships>
</file>

<file path=xl/drawings/_rels/drawing10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42"/><Relationship Id="rId1" Type="http://schemas.openxmlformats.org/officeDocument/2006/relationships/chart" Target="../charts/chart45.xml"/></Relationships>
</file>

<file path=xl/drawings/_rels/drawing10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43"/><Relationship Id="rId1" Type="http://schemas.openxmlformats.org/officeDocument/2006/relationships/chart" Target="../charts/chart46.xml"/></Relationships>
</file>

<file path=xl/drawings/_rels/drawing104.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2.png"/></Relationships>
</file>

<file path=xl/drawings/_rels/drawing10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44"/><Relationship Id="rId1" Type="http://schemas.openxmlformats.org/officeDocument/2006/relationships/chart" Target="../charts/chart47.xml"/></Relationships>
</file>

<file path=xl/drawings/_rels/drawing107.xml.rels><?xml version="1.0" encoding="UTF-8" standalone="yes"?>
<Relationships xmlns="http://schemas.openxmlformats.org/package/2006/relationships"><Relationship Id="rId3" Type="http://schemas.openxmlformats.org/officeDocument/2006/relationships/chart" Target="../charts/chart48.xml"/><Relationship Id="rId2" Type="http://schemas.openxmlformats.org/officeDocument/2006/relationships/image" Target="../media/image4.png"/><Relationship Id="rId1" Type="http://schemas.openxmlformats.org/officeDocument/2006/relationships/hyperlink" Target="#Contenido!A47"/></Relationships>
</file>

<file path=xl/drawings/_rels/drawing10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46"/><Relationship Id="rId1" Type="http://schemas.openxmlformats.org/officeDocument/2006/relationships/chart" Target="../charts/chart49.xml"/></Relationships>
</file>

<file path=xl/drawings/_rels/drawing10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8"/><Relationship Id="rId1" Type="http://schemas.openxmlformats.org/officeDocument/2006/relationships/chart" Target="../charts/chart50.xml"/></Relationships>
</file>

<file path=xl/drawings/_rels/drawing110.xml.rels><?xml version="1.0" encoding="UTF-8" standalone="yes"?>
<Relationships xmlns="http://schemas.openxmlformats.org/package/2006/relationships"><Relationship Id="rId1" Type="http://schemas.openxmlformats.org/officeDocument/2006/relationships/image" Target="../media/image15.png"/></Relationships>
</file>

<file path=xl/drawings/_rels/drawing111.xml.rels><?xml version="1.0" encoding="UTF-8" standalone="yes"?>
<Relationships xmlns="http://schemas.openxmlformats.org/package/2006/relationships"><Relationship Id="rId3" Type="http://schemas.openxmlformats.org/officeDocument/2006/relationships/chart" Target="../charts/chart51.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58"/></Relationships>
</file>

<file path=xl/drawings/_rels/drawing11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8"/><Relationship Id="rId1" Type="http://schemas.openxmlformats.org/officeDocument/2006/relationships/chart" Target="../charts/chart52.xml"/></Relationships>
</file>

<file path=xl/drawings/_rels/drawing115.xml.rels><?xml version="1.0" encoding="UTF-8" standalone="yes"?>
<Relationships xmlns="http://schemas.openxmlformats.org/package/2006/relationships"><Relationship Id="rId3" Type="http://schemas.openxmlformats.org/officeDocument/2006/relationships/chart" Target="../charts/chart53.xml"/><Relationship Id="rId2" Type="http://schemas.openxmlformats.org/officeDocument/2006/relationships/image" Target="../media/image4.png"/><Relationship Id="rId1" Type="http://schemas.openxmlformats.org/officeDocument/2006/relationships/hyperlink" Target="#Contenido!A58"/></Relationships>
</file>

<file path=xl/drawings/_rels/drawing116.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11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83"/><Relationship Id="rId1" Type="http://schemas.openxmlformats.org/officeDocument/2006/relationships/chart" Target="../charts/chart54.xml"/></Relationships>
</file>

<file path=xl/drawings/_rels/drawing11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84"/><Relationship Id="rId1" Type="http://schemas.openxmlformats.org/officeDocument/2006/relationships/chart" Target="../charts/chart55.xml"/></Relationships>
</file>

<file path=xl/drawings/_rels/drawing12.xml.rels><?xml version="1.0" encoding="UTF-8" standalone="yes"?>
<Relationships xmlns="http://schemas.openxmlformats.org/package/2006/relationships"><Relationship Id="rId3" Type="http://schemas.openxmlformats.org/officeDocument/2006/relationships/hyperlink" Target="#Contenido!A134"/><Relationship Id="rId2" Type="http://schemas.openxmlformats.org/officeDocument/2006/relationships/image" Target="../media/image4.png"/><Relationship Id="rId1" Type="http://schemas.openxmlformats.org/officeDocument/2006/relationships/chart" Target="../charts/chart2.xml"/></Relationships>
</file>

<file path=xl/drawings/_rels/drawing121.xml.rels><?xml version="1.0" encoding="UTF-8" standalone="yes"?>
<Relationships xmlns="http://schemas.openxmlformats.org/package/2006/relationships"><Relationship Id="rId3" Type="http://schemas.openxmlformats.org/officeDocument/2006/relationships/hyperlink" Target="#Contenido!A58"/><Relationship Id="rId2" Type="http://schemas.openxmlformats.org/officeDocument/2006/relationships/image" Target="../media/image16.png"/><Relationship Id="rId1" Type="http://schemas.openxmlformats.org/officeDocument/2006/relationships/chart" Target="../charts/chart56.xml"/><Relationship Id="rId4" Type="http://schemas.openxmlformats.org/officeDocument/2006/relationships/image" Target="../media/image4.png"/></Relationships>
</file>

<file path=xl/drawings/_rels/drawing122.xml.rels><?xml version="1.0" encoding="UTF-8" standalone="yes"?>
<Relationships xmlns="http://schemas.openxmlformats.org/package/2006/relationships"><Relationship Id="rId3" Type="http://schemas.openxmlformats.org/officeDocument/2006/relationships/chart" Target="../charts/chart57.xml"/><Relationship Id="rId2" Type="http://schemas.openxmlformats.org/officeDocument/2006/relationships/image" Target="../media/image4.png"/><Relationship Id="rId1" Type="http://schemas.openxmlformats.org/officeDocument/2006/relationships/hyperlink" Target="#INDICE!A1"/><Relationship Id="rId4" Type="http://schemas.openxmlformats.org/officeDocument/2006/relationships/hyperlink" Target="#Contenido!A58"/></Relationships>
</file>

<file path=xl/drawings/_rels/drawing124.xml.rels><?xml version="1.0" encoding="UTF-8" standalone="yes"?>
<Relationships xmlns="http://schemas.openxmlformats.org/package/2006/relationships"><Relationship Id="rId3" Type="http://schemas.openxmlformats.org/officeDocument/2006/relationships/chart" Target="../charts/chart58.xml"/><Relationship Id="rId2" Type="http://schemas.openxmlformats.org/officeDocument/2006/relationships/hyperlink" Target="#Contenido!A58"/><Relationship Id="rId1" Type="http://schemas.openxmlformats.org/officeDocument/2006/relationships/image" Target="../media/image4.png"/></Relationships>
</file>

<file path=xl/drawings/_rels/drawing125.xml.rels><?xml version="1.0" encoding="UTF-8" standalone="yes"?>
<Relationships xmlns="http://schemas.openxmlformats.org/package/2006/relationships"><Relationship Id="rId3" Type="http://schemas.openxmlformats.org/officeDocument/2006/relationships/chart" Target="../charts/chart59.xml"/><Relationship Id="rId2" Type="http://schemas.openxmlformats.org/officeDocument/2006/relationships/image" Target="../media/image17.png"/><Relationship Id="rId1" Type="http://schemas.openxmlformats.org/officeDocument/2006/relationships/hyperlink" Target="#Contenido!A95"/></Relationships>
</file>

<file path=xl/drawings/_rels/drawing12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95"/><Relationship Id="rId1" Type="http://schemas.openxmlformats.org/officeDocument/2006/relationships/chart" Target="../charts/chart60.xml"/></Relationships>
</file>

<file path=xl/drawings/_rels/drawing12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95"/><Relationship Id="rId1" Type="http://schemas.openxmlformats.org/officeDocument/2006/relationships/chart" Target="../charts/chart61.xml"/></Relationships>
</file>

<file path=xl/drawings/_rels/drawing130.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hyperlink" Target="#Contenido!A58"/></Relationships>
</file>

<file path=xl/drawings/_rels/drawing13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2"/><Relationship Id="rId1" Type="http://schemas.openxmlformats.org/officeDocument/2006/relationships/chart" Target="../charts/chart62.xml"/></Relationships>
</file>

<file path=xl/drawings/_rels/drawing133.xml.rels><?xml version="1.0" encoding="UTF-8" standalone="yes"?>
<Relationships xmlns="http://schemas.openxmlformats.org/package/2006/relationships"><Relationship Id="rId3" Type="http://schemas.openxmlformats.org/officeDocument/2006/relationships/chart" Target="../charts/chart63.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103"/></Relationships>
</file>

<file path=xl/drawings/_rels/drawing135.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36.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18.jpeg"/></Relationships>
</file>

<file path=xl/drawings/_rels/drawing137.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hyperlink" Target="#Contenido!A58"/></Relationships>
</file>

<file path=xl/drawings/_rels/drawing138.xml.rels><?xml version="1.0" encoding="UTF-8" standalone="yes"?>
<Relationships xmlns="http://schemas.openxmlformats.org/package/2006/relationships"><Relationship Id="rId3" Type="http://schemas.openxmlformats.org/officeDocument/2006/relationships/hyperlink" Target="#Contenido!A58"/><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19.png"/></Relationships>
</file>

<file path=xl/drawings/_rels/drawing139.xml.rels><?xml version="1.0" encoding="UTF-8" standalone="yes"?>
<Relationships xmlns="http://schemas.openxmlformats.org/package/2006/relationships"><Relationship Id="rId3" Type="http://schemas.openxmlformats.org/officeDocument/2006/relationships/chart" Target="../charts/chart64.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58"/></Relationships>
</file>

<file path=xl/drawings/_rels/drawing1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3.xml"/></Relationships>
</file>

<file path=xl/drawings/_rels/drawing140.xml.rels><?xml version="1.0" encoding="UTF-8" standalone="yes"?>
<Relationships xmlns="http://schemas.openxmlformats.org/package/2006/relationships"><Relationship Id="rId3" Type="http://schemas.openxmlformats.org/officeDocument/2006/relationships/chart" Target="../charts/chart65.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66"/></Relationships>
</file>

<file path=xl/drawings/_rels/drawing141.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42.xml.rels><?xml version="1.0" encoding="UTF-8" standalone="yes"?>
<Relationships xmlns="http://schemas.openxmlformats.org/package/2006/relationships"><Relationship Id="rId2" Type="http://schemas.openxmlformats.org/officeDocument/2006/relationships/hyperlink" Target="#Contenido!A58"/><Relationship Id="rId1" Type="http://schemas.openxmlformats.org/officeDocument/2006/relationships/image" Target="../media/image4.png"/></Relationships>
</file>

<file path=xl/drawings/_rels/drawing14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58"/></Relationships>
</file>

<file path=xl/drawings/_rels/drawing144.xml.rels><?xml version="1.0" encoding="UTF-8" standalone="yes"?>
<Relationships xmlns="http://schemas.openxmlformats.org/package/2006/relationships"><Relationship Id="rId3" Type="http://schemas.openxmlformats.org/officeDocument/2006/relationships/hyperlink" Target="#Contenido!A58"/><Relationship Id="rId2" Type="http://schemas.openxmlformats.org/officeDocument/2006/relationships/image" Target="../media/image20.png"/><Relationship Id="rId1" Type="http://schemas.openxmlformats.org/officeDocument/2006/relationships/chart" Target="../charts/chart66.xml"/><Relationship Id="rId4" Type="http://schemas.openxmlformats.org/officeDocument/2006/relationships/image" Target="../media/image4.png"/></Relationships>
</file>

<file path=xl/drawings/_rels/drawing14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INDICE!A1"/><Relationship Id="rId1" Type="http://schemas.openxmlformats.org/officeDocument/2006/relationships/chart" Target="../charts/chart67.xml"/><Relationship Id="rId4" Type="http://schemas.openxmlformats.org/officeDocument/2006/relationships/hyperlink" Target="#Contenido!A58"/></Relationships>
</file>

<file path=xl/drawings/_rels/drawing147.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4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58"/></Relationships>
</file>

<file path=xl/drawings/_rels/drawing14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91"/><Relationship Id="rId1" Type="http://schemas.openxmlformats.org/officeDocument/2006/relationships/chart" Target="../charts/chart68.xml"/></Relationships>
</file>

<file path=xl/drawings/_rels/drawing15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INDICE!A1"/><Relationship Id="rId1" Type="http://schemas.openxmlformats.org/officeDocument/2006/relationships/chart" Target="../charts/chart69.xml"/><Relationship Id="rId4" Type="http://schemas.openxmlformats.org/officeDocument/2006/relationships/hyperlink" Target="#Contenido!A58"/></Relationships>
</file>

<file path=xl/drawings/_rels/drawing15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8"/><Relationship Id="rId1" Type="http://schemas.openxmlformats.org/officeDocument/2006/relationships/chart" Target="../charts/chart70.xml"/></Relationships>
</file>

<file path=xl/drawings/_rels/drawing152.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53.xml.rels><?xml version="1.0" encoding="UTF-8" standalone="yes"?>
<Relationships xmlns="http://schemas.openxmlformats.org/package/2006/relationships"><Relationship Id="rId3" Type="http://schemas.openxmlformats.org/officeDocument/2006/relationships/hyperlink" Target="#Contenido!A58"/><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154.xml.rels><?xml version="1.0" encoding="UTF-8" standalone="yes"?>
<Relationships xmlns="http://schemas.openxmlformats.org/package/2006/relationships"><Relationship Id="rId3" Type="http://schemas.openxmlformats.org/officeDocument/2006/relationships/image" Target="../media/image21.png"/><Relationship Id="rId2" Type="http://schemas.openxmlformats.org/officeDocument/2006/relationships/hyperlink" Target="#Contenido!A106"/><Relationship Id="rId1" Type="http://schemas.openxmlformats.org/officeDocument/2006/relationships/chart" Target="../charts/chart71.xml"/></Relationships>
</file>

<file path=xl/drawings/_rels/drawing15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8"/><Relationship Id="rId1" Type="http://schemas.openxmlformats.org/officeDocument/2006/relationships/chart" Target="../charts/chart72.xml"/></Relationships>
</file>

<file path=xl/drawings/_rels/drawing15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9"/><Relationship Id="rId1" Type="http://schemas.openxmlformats.org/officeDocument/2006/relationships/chart" Target="../charts/chart73.xml"/></Relationships>
</file>

<file path=xl/drawings/_rels/drawing15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0"/><Relationship Id="rId1" Type="http://schemas.openxmlformats.org/officeDocument/2006/relationships/chart" Target="../charts/chart74.xml"/></Relationships>
</file>

<file path=xl/drawings/_rels/drawing16.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61.xml.rels><?xml version="1.0" encoding="UTF-8" standalone="yes"?>
<Relationships xmlns="http://schemas.openxmlformats.org/package/2006/relationships"><Relationship Id="rId3" Type="http://schemas.openxmlformats.org/officeDocument/2006/relationships/chart" Target="../charts/chart75.xml"/><Relationship Id="rId2" Type="http://schemas.openxmlformats.org/officeDocument/2006/relationships/image" Target="../media/image21.png"/><Relationship Id="rId1" Type="http://schemas.openxmlformats.org/officeDocument/2006/relationships/hyperlink" Target="#INDICE!A1"/><Relationship Id="rId5" Type="http://schemas.openxmlformats.org/officeDocument/2006/relationships/image" Target="../media/image4.png"/><Relationship Id="rId4" Type="http://schemas.openxmlformats.org/officeDocument/2006/relationships/hyperlink" Target="#Contenido!A103"/></Relationships>
</file>

<file path=xl/drawings/_rels/drawing163.xml.rels><?xml version="1.0" encoding="UTF-8" standalone="yes"?>
<Relationships xmlns="http://schemas.openxmlformats.org/package/2006/relationships"><Relationship Id="rId3" Type="http://schemas.openxmlformats.org/officeDocument/2006/relationships/hyperlink" Target="#Contenido!A134"/><Relationship Id="rId2" Type="http://schemas.openxmlformats.org/officeDocument/2006/relationships/image" Target="../media/image4.png"/><Relationship Id="rId1" Type="http://schemas.openxmlformats.org/officeDocument/2006/relationships/chart" Target="../charts/chart76.xml"/></Relationships>
</file>

<file path=xl/drawings/_rels/drawing16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7"/><Relationship Id="rId1" Type="http://schemas.openxmlformats.org/officeDocument/2006/relationships/chart" Target="../charts/chart77.xml"/></Relationships>
</file>

<file path=xl/drawings/_rels/drawing167.xml.rels><?xml version="1.0" encoding="UTF-8" standalone="yes"?>
<Relationships xmlns="http://schemas.openxmlformats.org/package/2006/relationships"><Relationship Id="rId3" Type="http://schemas.openxmlformats.org/officeDocument/2006/relationships/hyperlink" Target="#Contenido!A134"/><Relationship Id="rId2" Type="http://schemas.openxmlformats.org/officeDocument/2006/relationships/image" Target="../media/image21.png"/><Relationship Id="rId1" Type="http://schemas.openxmlformats.org/officeDocument/2006/relationships/chart" Target="../charts/chart78.xml"/><Relationship Id="rId4" Type="http://schemas.openxmlformats.org/officeDocument/2006/relationships/image" Target="../media/image4.png"/></Relationships>
</file>

<file path=xl/drawings/_rels/drawing16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4"/><Relationship Id="rId1" Type="http://schemas.openxmlformats.org/officeDocument/2006/relationships/chart" Target="../charts/chart79.xml"/></Relationships>
</file>

<file path=xl/drawings/_rels/drawing17.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17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6"/><Relationship Id="rId1" Type="http://schemas.openxmlformats.org/officeDocument/2006/relationships/chart" Target="../charts/chart80.xml"/></Relationships>
</file>

<file path=xl/drawings/_rels/drawing173.xml.rels><?xml version="1.0" encoding="UTF-8" standalone="yes"?>
<Relationships xmlns="http://schemas.openxmlformats.org/package/2006/relationships"><Relationship Id="rId3" Type="http://schemas.openxmlformats.org/officeDocument/2006/relationships/chart" Target="../charts/chart81.xml"/><Relationship Id="rId2" Type="http://schemas.openxmlformats.org/officeDocument/2006/relationships/image" Target="../media/image4.png"/><Relationship Id="rId1" Type="http://schemas.openxmlformats.org/officeDocument/2006/relationships/hyperlink" Target="#HOME!A1"/><Relationship Id="rId6" Type="http://schemas.openxmlformats.org/officeDocument/2006/relationships/hyperlink" Target="#Contenido!A99"/><Relationship Id="rId5" Type="http://schemas.microsoft.com/office/2007/relationships/hdphoto" Target="../media/hdphoto2.wdp"/><Relationship Id="rId4" Type="http://schemas.openxmlformats.org/officeDocument/2006/relationships/image" Target="../media/image22.png"/></Relationships>
</file>

<file path=xl/drawings/_rels/drawing17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8"/><Relationship Id="rId1" Type="http://schemas.openxmlformats.org/officeDocument/2006/relationships/chart" Target="../charts/chart82.xml"/></Relationships>
</file>

<file path=xl/drawings/_rels/drawing17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3"/><Relationship Id="rId1" Type="http://schemas.openxmlformats.org/officeDocument/2006/relationships/chart" Target="../charts/chart83.xml"/></Relationships>
</file>

<file path=xl/drawings/_rels/drawing17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20"/><Relationship Id="rId1" Type="http://schemas.openxmlformats.org/officeDocument/2006/relationships/chart" Target="../charts/chart84.xml"/></Relationships>
</file>

<file path=xl/drawings/_rels/drawing18.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8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22"/><Relationship Id="rId1" Type="http://schemas.openxmlformats.org/officeDocument/2006/relationships/chart" Target="../charts/chart85.xml"/></Relationships>
</file>

<file path=xl/drawings/_rels/drawing18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23"/><Relationship Id="rId1" Type="http://schemas.openxmlformats.org/officeDocument/2006/relationships/chart" Target="../charts/chart86.xml"/></Relationships>
</file>

<file path=xl/drawings/_rels/drawing18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24"/><Relationship Id="rId1" Type="http://schemas.openxmlformats.org/officeDocument/2006/relationships/chart" Target="../charts/chart87.xml"/></Relationships>
</file>

<file path=xl/drawings/_rels/drawing18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26"/><Relationship Id="rId1" Type="http://schemas.openxmlformats.org/officeDocument/2006/relationships/chart" Target="../charts/chart88.xml"/></Relationships>
</file>

<file path=xl/drawings/_rels/drawing18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4"/><Relationship Id="rId1" Type="http://schemas.openxmlformats.org/officeDocument/2006/relationships/chart" Target="../charts/chart89.xml"/></Relationships>
</file>

<file path=xl/drawings/_rels/drawing19.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19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4"/><Relationship Id="rId1" Type="http://schemas.openxmlformats.org/officeDocument/2006/relationships/chart" Target="../charts/chart90.xml"/></Relationships>
</file>

<file path=xl/drawings/_rels/drawing193.xml.rels><?xml version="1.0" encoding="UTF-8" standalone="yes"?>
<Relationships xmlns="http://schemas.openxmlformats.org/package/2006/relationships"><Relationship Id="rId3" Type="http://schemas.openxmlformats.org/officeDocument/2006/relationships/chart" Target="../charts/chart91.xml"/><Relationship Id="rId2" Type="http://schemas.openxmlformats.org/officeDocument/2006/relationships/image" Target="../media/image21.png"/><Relationship Id="rId1" Type="http://schemas.openxmlformats.org/officeDocument/2006/relationships/hyperlink" Target="#INDICE!A1"/><Relationship Id="rId5" Type="http://schemas.openxmlformats.org/officeDocument/2006/relationships/image" Target="../media/image4.png"/><Relationship Id="rId4" Type="http://schemas.openxmlformats.org/officeDocument/2006/relationships/hyperlink" Target="#Contenido!A130"/></Relationships>
</file>

<file path=xl/drawings/_rels/drawing194.xml.rels><?xml version="1.0" encoding="UTF-8" standalone="yes"?>
<Relationships xmlns="http://schemas.openxmlformats.org/package/2006/relationships"><Relationship Id="rId3" Type="http://schemas.openxmlformats.org/officeDocument/2006/relationships/chart" Target="../charts/chart92.xml"/><Relationship Id="rId2" Type="http://schemas.openxmlformats.org/officeDocument/2006/relationships/image" Target="../media/image21.png"/><Relationship Id="rId1" Type="http://schemas.openxmlformats.org/officeDocument/2006/relationships/hyperlink" Target="#INDICE!A1"/><Relationship Id="rId5" Type="http://schemas.openxmlformats.org/officeDocument/2006/relationships/image" Target="../media/image4.png"/><Relationship Id="rId4" Type="http://schemas.openxmlformats.org/officeDocument/2006/relationships/hyperlink" Target="#Contenido!A131"/></Relationships>
</file>

<file path=xl/drawings/_rels/drawing19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2"/><Relationship Id="rId1" Type="http://schemas.openxmlformats.org/officeDocument/2006/relationships/chart" Target="../charts/chart93.xml"/></Relationships>
</file>

<file path=xl/drawings/_rels/drawing19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3"/><Relationship Id="rId1" Type="http://schemas.openxmlformats.org/officeDocument/2006/relationships/chart" Target="../charts/chart94.xml"/></Relationships>
</file>

<file path=xl/drawings/_rels/drawing19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4"/><Relationship Id="rId1" Type="http://schemas.openxmlformats.org/officeDocument/2006/relationships/chart" Target="../charts/chart95.xml"/></Relationships>
</file>

<file path=xl/drawings/_rels/drawing199.xml.rels><?xml version="1.0" encoding="UTF-8" standalone="yes"?>
<Relationships xmlns="http://schemas.openxmlformats.org/package/2006/relationships"><Relationship Id="rId3" Type="http://schemas.openxmlformats.org/officeDocument/2006/relationships/hyperlink" Target="#Contenido!A134"/><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2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4.xml"/></Relationships>
</file>

<file path=xl/drawings/_rels/drawing20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48"/><Relationship Id="rId1" Type="http://schemas.openxmlformats.org/officeDocument/2006/relationships/chart" Target="../charts/chart96.xml"/></Relationships>
</file>

<file path=xl/drawings/_rels/drawing20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48"/><Relationship Id="rId1" Type="http://schemas.openxmlformats.org/officeDocument/2006/relationships/chart" Target="../charts/chart97.xml"/></Relationships>
</file>

<file path=xl/drawings/_rels/drawing203.xml.rels><?xml version="1.0" encoding="UTF-8" standalone="yes"?>
<Relationships xmlns="http://schemas.openxmlformats.org/package/2006/relationships"><Relationship Id="rId3" Type="http://schemas.openxmlformats.org/officeDocument/2006/relationships/hyperlink" Target="#Contenido!A134"/><Relationship Id="rId2" Type="http://schemas.openxmlformats.org/officeDocument/2006/relationships/image" Target="../media/image23.png"/><Relationship Id="rId1" Type="http://schemas.openxmlformats.org/officeDocument/2006/relationships/chart" Target="../charts/chart98.xml"/><Relationship Id="rId4" Type="http://schemas.openxmlformats.org/officeDocument/2006/relationships/image" Target="../media/image4.png"/></Relationships>
</file>

<file path=xl/drawings/_rels/drawing205.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206.xml.rels><?xml version="1.0" encoding="UTF-8" standalone="yes"?>
<Relationships xmlns="http://schemas.openxmlformats.org/package/2006/relationships"><Relationship Id="rId3" Type="http://schemas.openxmlformats.org/officeDocument/2006/relationships/hyperlink" Target="#Contenido!A134"/><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207.xml.rels><?xml version="1.0" encoding="UTF-8" standalone="yes"?>
<Relationships xmlns="http://schemas.openxmlformats.org/package/2006/relationships"><Relationship Id="rId3" Type="http://schemas.openxmlformats.org/officeDocument/2006/relationships/chart" Target="../charts/chart99.xml"/><Relationship Id="rId2" Type="http://schemas.openxmlformats.org/officeDocument/2006/relationships/image" Target="../media/image4.png"/><Relationship Id="rId1" Type="http://schemas.openxmlformats.org/officeDocument/2006/relationships/hyperlink" Target="#Contenido!A148"/></Relationships>
</file>

<file path=xl/drawings/_rels/drawing209.xml.rels><?xml version="1.0" encoding="UTF-8" standalone="yes"?>
<Relationships xmlns="http://schemas.openxmlformats.org/package/2006/relationships"><Relationship Id="rId3" Type="http://schemas.openxmlformats.org/officeDocument/2006/relationships/chart" Target="../charts/chart100.xml"/><Relationship Id="rId2" Type="http://schemas.openxmlformats.org/officeDocument/2006/relationships/image" Target="../media/image4.png"/><Relationship Id="rId1" Type="http://schemas.openxmlformats.org/officeDocument/2006/relationships/hyperlink" Target="#Contenido!A148"/></Relationships>
</file>

<file path=xl/drawings/_rels/drawing210.xml.rels><?xml version="1.0" encoding="UTF-8" standalone="yes"?>
<Relationships xmlns="http://schemas.openxmlformats.org/package/2006/relationships"><Relationship Id="rId3" Type="http://schemas.openxmlformats.org/officeDocument/2006/relationships/chart" Target="../charts/chart101.xml"/><Relationship Id="rId2" Type="http://schemas.openxmlformats.org/officeDocument/2006/relationships/image" Target="../media/image4.png"/><Relationship Id="rId1" Type="http://schemas.openxmlformats.org/officeDocument/2006/relationships/hyperlink" Target="#Contenido!A148"/></Relationships>
</file>

<file path=xl/drawings/_rels/drawing211.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21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4"/><Relationship Id="rId1" Type="http://schemas.openxmlformats.org/officeDocument/2006/relationships/chart" Target="../charts/chart102.xml"/></Relationships>
</file>

<file path=xl/drawings/_rels/drawing214.xml.rels><?xml version="1.0" encoding="UTF-8" standalone="yes"?>
<Relationships xmlns="http://schemas.openxmlformats.org/package/2006/relationships"><Relationship Id="rId3" Type="http://schemas.openxmlformats.org/officeDocument/2006/relationships/chart" Target="../charts/chart103.xml"/><Relationship Id="rId2" Type="http://schemas.openxmlformats.org/officeDocument/2006/relationships/image" Target="../media/image4.png"/><Relationship Id="rId1" Type="http://schemas.openxmlformats.org/officeDocument/2006/relationships/hyperlink" Target="#Contenido!A17"/></Relationships>
</file>

<file path=xl/drawings/_rels/drawing21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HOME!A1"/></Relationships>
</file>

<file path=xl/drawings/_rels/drawing21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HOME!A1"/></Relationships>
</file>

<file path=xl/drawings/_rels/drawing21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HOME!A1"/></Relationships>
</file>

<file path=xl/drawings/_rels/drawing21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HOME!A1"/></Relationships>
</file>

<file path=xl/drawings/_rels/drawing219.xml.rels><?xml version="1.0" encoding="UTF-8" standalone="yes"?>
<Relationships xmlns="http://schemas.openxmlformats.org/package/2006/relationships"><Relationship Id="rId1" Type="http://schemas.openxmlformats.org/officeDocument/2006/relationships/image" Target="../media/image4.png"/></Relationships>
</file>

<file path=xl/drawings/_rels/drawing2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5.xml"/></Relationships>
</file>

<file path=xl/drawings/_rels/drawing220.xml.rels><?xml version="1.0" encoding="UTF-8" standalone="yes"?>
<Relationships xmlns="http://schemas.openxmlformats.org/package/2006/relationships"><Relationship Id="rId1" Type="http://schemas.openxmlformats.org/officeDocument/2006/relationships/image" Target="../media/image4.png"/></Relationships>
</file>

<file path=xl/drawings/_rels/drawing2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6.xml"/></Relationships>
</file>

<file path=xl/drawings/_rels/drawing2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7.xml"/></Relationships>
</file>

<file path=xl/drawings/_rels/drawing26.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1"/></Relationships>
</file>

<file path=xl/drawings/_rels/drawing28.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2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3.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3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24"/><Relationship Id="rId1" Type="http://schemas.openxmlformats.org/officeDocument/2006/relationships/chart" Target="../charts/chart9.xml"/></Relationships>
</file>

<file path=xl/drawings/_rels/drawing3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24"/><Relationship Id="rId1" Type="http://schemas.openxmlformats.org/officeDocument/2006/relationships/chart" Target="../charts/chart10.xml"/></Relationships>
</file>

<file path=xl/drawings/_rels/drawing34.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hyperlink" Target="#Contenido!A1"/><Relationship Id="rId1" Type="http://schemas.openxmlformats.org/officeDocument/2006/relationships/chart" Target="../charts/chart11.xml"/></Relationships>
</file>

<file path=xl/drawings/_rels/drawing3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26"/><Relationship Id="rId1" Type="http://schemas.openxmlformats.org/officeDocument/2006/relationships/chart" Target="../charts/chart12.xml"/></Relationships>
</file>

<file path=xl/drawings/_rels/drawing36.xml.rels><?xml version="1.0" encoding="UTF-8" standalone="yes"?>
<Relationships xmlns="http://schemas.openxmlformats.org/package/2006/relationships"><Relationship Id="rId3" Type="http://schemas.openxmlformats.org/officeDocument/2006/relationships/chart" Target="../charts/chart13.xml"/><Relationship Id="rId2" Type="http://schemas.openxmlformats.org/officeDocument/2006/relationships/image" Target="../media/image4.png"/><Relationship Id="rId1" Type="http://schemas.openxmlformats.org/officeDocument/2006/relationships/hyperlink" Target="#Contenido!A26"/></Relationships>
</file>

<file path=xl/drawings/_rels/drawing37.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3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3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14.xml"/></Relationships>
</file>

<file path=xl/drawings/_rels/drawing4.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 Id="rId5" Type="http://schemas.openxmlformats.org/officeDocument/2006/relationships/hyperlink" Target="#Contenido!A1"/><Relationship Id="rId4" Type="http://schemas.openxmlformats.org/officeDocument/2006/relationships/image" Target="../media/image5.png"/></Relationships>
</file>

<file path=xl/drawings/_rels/drawing4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1"/><Relationship Id="rId1" Type="http://schemas.openxmlformats.org/officeDocument/2006/relationships/chart" Target="../charts/chart15.xml"/></Relationships>
</file>

<file path=xl/drawings/_rels/drawing4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0"/><Relationship Id="rId1" Type="http://schemas.openxmlformats.org/officeDocument/2006/relationships/chart" Target="../charts/chart16.xml"/></Relationships>
</file>

<file path=xl/drawings/_rels/drawing4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1"/><Relationship Id="rId1" Type="http://schemas.openxmlformats.org/officeDocument/2006/relationships/chart" Target="../charts/chart17.xml"/></Relationships>
</file>

<file path=xl/drawings/_rels/drawing45.xml.rels><?xml version="1.0" encoding="UTF-8" standalone="yes"?>
<Relationships xmlns="http://schemas.openxmlformats.org/package/2006/relationships"><Relationship Id="rId3" Type="http://schemas.openxmlformats.org/officeDocument/2006/relationships/chart" Target="../charts/chart18.xml"/><Relationship Id="rId2" Type="http://schemas.openxmlformats.org/officeDocument/2006/relationships/image" Target="../media/image4.png"/><Relationship Id="rId1" Type="http://schemas.openxmlformats.org/officeDocument/2006/relationships/hyperlink" Target="#Contenido!A26"/></Relationships>
</file>

<file path=xl/drawings/_rels/drawing46.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4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48.xml.rels><?xml version="1.0" encoding="UTF-8" standalone="yes"?>
<Relationships xmlns="http://schemas.openxmlformats.org/package/2006/relationships"><Relationship Id="rId3" Type="http://schemas.openxmlformats.org/officeDocument/2006/relationships/chart" Target="../charts/chart19.xml"/><Relationship Id="rId2" Type="http://schemas.openxmlformats.org/officeDocument/2006/relationships/image" Target="../media/image4.png"/><Relationship Id="rId1" Type="http://schemas.openxmlformats.org/officeDocument/2006/relationships/hyperlink" Target="#Contenido!A60"/></Relationships>
</file>

<file path=xl/drawings/_rels/drawing4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61"/><Relationship Id="rId1" Type="http://schemas.openxmlformats.org/officeDocument/2006/relationships/chart" Target="../charts/chart20.xml"/></Relationships>
</file>

<file path=xl/drawings/_rels/drawing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image" Target="../media/image6.png"/></Relationships>
</file>

<file path=xl/drawings/_rels/drawing5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61"/><Relationship Id="rId1" Type="http://schemas.openxmlformats.org/officeDocument/2006/relationships/chart" Target="../charts/chart21.xml"/></Relationships>
</file>

<file path=xl/drawings/_rels/drawing53.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5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5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56.xml.rels><?xml version="1.0" encoding="UTF-8" standalone="yes"?>
<Relationships xmlns="http://schemas.openxmlformats.org/package/2006/relationships"><Relationship Id="rId3" Type="http://schemas.openxmlformats.org/officeDocument/2006/relationships/chart" Target="../charts/chart22.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74"/></Relationships>
</file>

<file path=xl/drawings/_rels/drawing58.xml.rels><?xml version="1.0" encoding="UTF-8" standalone="yes"?>
<Relationships xmlns="http://schemas.openxmlformats.org/package/2006/relationships"><Relationship Id="rId3" Type="http://schemas.openxmlformats.org/officeDocument/2006/relationships/hyperlink" Target="#Contenido!A1"/><Relationship Id="rId2" Type="http://schemas.openxmlformats.org/officeDocument/2006/relationships/chart" Target="../charts/chart23.xml"/><Relationship Id="rId1" Type="http://schemas.openxmlformats.org/officeDocument/2006/relationships/image" Target="../media/image8.gif"/><Relationship Id="rId4" Type="http://schemas.openxmlformats.org/officeDocument/2006/relationships/image" Target="../media/image9.png"/></Relationships>
</file>

<file path=xl/drawings/_rels/drawing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image" Target="../media/image6.png"/></Relationships>
</file>

<file path=xl/drawings/_rels/drawing6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5"/><Relationship Id="rId1" Type="http://schemas.openxmlformats.org/officeDocument/2006/relationships/chart" Target="../charts/chart24.xml"/></Relationships>
</file>

<file path=xl/drawings/_rels/drawing6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8"/><Relationship Id="rId1" Type="http://schemas.openxmlformats.org/officeDocument/2006/relationships/chart" Target="../charts/chart25.xml"/></Relationships>
</file>

<file path=xl/drawings/_rels/drawing6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9"/><Relationship Id="rId1" Type="http://schemas.openxmlformats.org/officeDocument/2006/relationships/chart" Target="../charts/chart26.xml"/></Relationships>
</file>

<file path=xl/drawings/_rels/drawing6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80"/><Relationship Id="rId1" Type="http://schemas.openxmlformats.org/officeDocument/2006/relationships/chart" Target="../charts/chart27.xml"/></Relationships>
</file>

<file path=xl/drawings/_rels/drawing68.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hyperlink" Target="#Contenido!A1"/><Relationship Id="rId1" Type="http://schemas.openxmlformats.org/officeDocument/2006/relationships/chart" Target="../charts/chart28.xml"/></Relationships>
</file>

<file path=xl/drawings/_rels/drawing6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8"/><Relationship Id="rId1" Type="http://schemas.openxmlformats.org/officeDocument/2006/relationships/chart" Target="../charts/chart29.xml"/></Relationships>
</file>

<file path=xl/drawings/_rels/drawing7.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7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HOME!A1"/><Relationship Id="rId1" Type="http://schemas.openxmlformats.org/officeDocument/2006/relationships/chart" Target="../charts/chart30.xml"/><Relationship Id="rId5" Type="http://schemas.openxmlformats.org/officeDocument/2006/relationships/image" Target="../media/image9.png"/><Relationship Id="rId4" Type="http://schemas.openxmlformats.org/officeDocument/2006/relationships/hyperlink" Target="#Contenido!A1"/></Relationships>
</file>

<file path=xl/drawings/_rels/drawing73.xml.rels><?xml version="1.0" encoding="UTF-8" standalone="yes"?>
<Relationships xmlns="http://schemas.openxmlformats.org/package/2006/relationships"><Relationship Id="rId3" Type="http://schemas.openxmlformats.org/officeDocument/2006/relationships/hyperlink" Target="#Contenido!A87"/><Relationship Id="rId2" Type="http://schemas.openxmlformats.org/officeDocument/2006/relationships/chart" Target="../charts/chart32.xml"/><Relationship Id="rId1" Type="http://schemas.openxmlformats.org/officeDocument/2006/relationships/chart" Target="../charts/chart31.xml"/><Relationship Id="rId4" Type="http://schemas.openxmlformats.org/officeDocument/2006/relationships/image" Target="../media/image4.png"/></Relationships>
</file>

<file path=xl/drawings/_rels/drawing74.xml.rels><?xml version="1.0" encoding="UTF-8" standalone="yes"?>
<Relationships xmlns="http://schemas.openxmlformats.org/package/2006/relationships"><Relationship Id="rId3" Type="http://schemas.openxmlformats.org/officeDocument/2006/relationships/hyperlink" Target="#Contenido!A88"/><Relationship Id="rId2" Type="http://schemas.openxmlformats.org/officeDocument/2006/relationships/chart" Target="../charts/chart34.xml"/><Relationship Id="rId1" Type="http://schemas.openxmlformats.org/officeDocument/2006/relationships/chart" Target="../charts/chart33.xml"/><Relationship Id="rId4" Type="http://schemas.openxmlformats.org/officeDocument/2006/relationships/image" Target="../media/image10.png"/></Relationships>
</file>

<file path=xl/drawings/_rels/drawing77.xml.rels><?xml version="1.0" encoding="UTF-8" standalone="yes"?>
<Relationships xmlns="http://schemas.openxmlformats.org/package/2006/relationships"><Relationship Id="rId3" Type="http://schemas.openxmlformats.org/officeDocument/2006/relationships/hyperlink" Target="#Contenido!A89"/><Relationship Id="rId2" Type="http://schemas.openxmlformats.org/officeDocument/2006/relationships/chart" Target="../charts/chart36.xml"/><Relationship Id="rId1" Type="http://schemas.openxmlformats.org/officeDocument/2006/relationships/chart" Target="../charts/chart35.xml"/><Relationship Id="rId4" Type="http://schemas.openxmlformats.org/officeDocument/2006/relationships/image" Target="../media/image4.png"/></Relationships>
</file>

<file path=xl/drawings/_rels/drawing7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6"/><Relationship Id="rId1" Type="http://schemas.openxmlformats.org/officeDocument/2006/relationships/image" Target="../media/image8.gif"/></Relationships>
</file>

<file path=xl/drawings/_rels/drawing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80.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81.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82.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8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98"/><Relationship Id="rId1" Type="http://schemas.openxmlformats.org/officeDocument/2006/relationships/chart" Target="../charts/chart37.xml"/></Relationships>
</file>

<file path=xl/drawings/_rels/drawing8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0"/><Relationship Id="rId1" Type="http://schemas.openxmlformats.org/officeDocument/2006/relationships/chart" Target="../charts/chart38.xml"/></Relationships>
</file>

<file path=xl/drawings/_rels/drawing86.xml.rels><?xml version="1.0" encoding="UTF-8" standalone="yes"?>
<Relationships xmlns="http://schemas.openxmlformats.org/package/2006/relationships"><Relationship Id="rId1" Type="http://schemas.openxmlformats.org/officeDocument/2006/relationships/image" Target="../media/image11.png"/></Relationships>
</file>

<file path=xl/drawings/_rels/drawing8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7"/><Relationship Id="rId1" Type="http://schemas.openxmlformats.org/officeDocument/2006/relationships/chart" Target="../charts/chart39.xml"/></Relationships>
</file>

<file path=xl/drawings/_rels/drawing89.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90.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91.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92.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9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40.xml"/></Relationships>
</file>

<file path=xl/drawings/_rels/drawing9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41.xml"/></Relationships>
</file>

<file path=xl/drawings/_rels/drawing9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42.xml"/></Relationships>
</file>

<file path=xl/drawings/_rels/drawing9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43.xml"/></Relationships>
</file>

<file path=xl/drawings/_rels/drawing9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58"/></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1785937</xdr:colOff>
      <xdr:row>96</xdr:row>
      <xdr:rowOff>166687</xdr:rowOff>
    </xdr:to>
    <xdr:pic>
      <xdr:nvPicPr>
        <xdr:cNvPr id="2" name="1 Imagen"/>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404"/>
        <a:stretch/>
      </xdr:blipFill>
      <xdr:spPr>
        <a:xfrm>
          <a:off x="0" y="0"/>
          <a:ext cx="16525875" cy="18788062"/>
        </a:xfrm>
        <a:prstGeom prst="rect">
          <a:avLst/>
        </a:prstGeom>
      </xdr:spPr>
    </xdr:pic>
    <xdr:clientData/>
  </xdr:twoCellAnchor>
  <xdr:twoCellAnchor editAs="oneCell">
    <xdr:from>
      <xdr:col>6</xdr:col>
      <xdr:colOff>23811</xdr:colOff>
      <xdr:row>23</xdr:row>
      <xdr:rowOff>47627</xdr:rowOff>
    </xdr:from>
    <xdr:to>
      <xdr:col>12</xdr:col>
      <xdr:colOff>1047749</xdr:colOff>
      <xdr:row>72</xdr:row>
      <xdr:rowOff>142875</xdr:rowOff>
    </xdr:to>
    <xdr:pic>
      <xdr:nvPicPr>
        <xdr:cNvPr id="3" name="2 Imagen"/>
        <xdr:cNvPicPr/>
      </xdr:nvPicPr>
      <xdr:blipFill>
        <a:blip xmlns:r="http://schemas.openxmlformats.org/officeDocument/2006/relationships" r:embed="rId2">
          <a:lum bright="70000" contrast="-70000"/>
          <a:extLst>
            <a:ext uri="{BEBA8EAE-BF5A-486C-A8C5-ECC9F3942E4B}">
              <a14:imgProps xmlns:a14="http://schemas.microsoft.com/office/drawing/2010/main">
                <a14:imgLayer r:embed="rId3">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6643686" y="4762502"/>
          <a:ext cx="9144001" cy="9429748"/>
        </a:xfrm>
        <a:prstGeom prst="rect">
          <a:avLst/>
        </a:prstGeom>
        <a:noFill/>
        <a:ln>
          <a:noFill/>
        </a:ln>
      </xdr:spPr>
    </xdr:pic>
    <xdr:clientData/>
  </xdr:twoCellAnchor>
  <xdr:twoCellAnchor>
    <xdr:from>
      <xdr:col>6</xdr:col>
      <xdr:colOff>381000</xdr:colOff>
      <xdr:row>54</xdr:row>
      <xdr:rowOff>190498</xdr:rowOff>
    </xdr:from>
    <xdr:to>
      <xdr:col>12</xdr:col>
      <xdr:colOff>1000124</xdr:colOff>
      <xdr:row>67</xdr:row>
      <xdr:rowOff>95249</xdr:rowOff>
    </xdr:to>
    <xdr:sp macro="" textlink="">
      <xdr:nvSpPr>
        <xdr:cNvPr id="4" name="3 Rectángulo"/>
        <xdr:cNvSpPr/>
      </xdr:nvSpPr>
      <xdr:spPr>
        <a:xfrm>
          <a:off x="7000875" y="10810873"/>
          <a:ext cx="8739187" cy="238125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r>
            <a:rPr lang="es-DO" sz="8000" b="1" i="0">
              <a:solidFill>
                <a:schemeClr val="accent3">
                  <a:lumMod val="50000"/>
                </a:schemeClr>
              </a:solidFill>
              <a:latin typeface="Baskerville Old Face" pitchFamily="18" charset="0"/>
            </a:rPr>
            <a:t>B</a:t>
          </a:r>
          <a:r>
            <a:rPr lang="es-DO" sz="6600" b="1" i="0">
              <a:solidFill>
                <a:schemeClr val="accent5">
                  <a:lumMod val="50000"/>
                </a:schemeClr>
              </a:solidFill>
              <a:latin typeface="Baskerville Old Face" pitchFamily="18" charset="0"/>
            </a:rPr>
            <a:t>oletín</a:t>
          </a:r>
          <a:r>
            <a:rPr lang="es-DO" sz="6600" b="1" i="0" baseline="0">
              <a:solidFill>
                <a:schemeClr val="accent5">
                  <a:lumMod val="50000"/>
                </a:schemeClr>
              </a:solidFill>
              <a:latin typeface="Baskerville Old Face" pitchFamily="18" charset="0"/>
            </a:rPr>
            <a:t> </a:t>
          </a:r>
          <a:r>
            <a:rPr lang="es-DO" sz="8000" b="1" i="0" baseline="0">
              <a:solidFill>
                <a:schemeClr val="accent3">
                  <a:lumMod val="50000"/>
                </a:schemeClr>
              </a:solidFill>
              <a:latin typeface="Baskerville Old Face" pitchFamily="18" charset="0"/>
              <a:ea typeface="+mn-ea"/>
              <a:cs typeface="+mn-cs"/>
            </a:rPr>
            <a:t>E</a:t>
          </a:r>
          <a:r>
            <a:rPr lang="es-DO" sz="6600" b="1" i="0">
              <a:solidFill>
                <a:schemeClr val="accent5">
                  <a:lumMod val="50000"/>
                </a:schemeClr>
              </a:solidFill>
              <a:latin typeface="Baskerville Old Face" pitchFamily="18" charset="0"/>
            </a:rPr>
            <a:t>stadístico</a:t>
          </a:r>
        </a:p>
        <a:p>
          <a:pPr lvl="1" algn="r"/>
          <a:r>
            <a:rPr lang="es-DO" sz="6600" b="1" i="0" baseline="0">
              <a:solidFill>
                <a:schemeClr val="accent3">
                  <a:lumMod val="50000"/>
                </a:schemeClr>
              </a:solidFill>
              <a:latin typeface="Baskerville Old Face" pitchFamily="18" charset="0"/>
              <a:ea typeface="+mn-ea"/>
              <a:cs typeface="+mn-cs"/>
            </a:rPr>
            <a:t>E</a:t>
          </a:r>
          <a:r>
            <a:rPr lang="es-DO" sz="6600" b="1" i="0" baseline="0">
              <a:solidFill>
                <a:schemeClr val="accent5">
                  <a:lumMod val="50000"/>
                </a:schemeClr>
              </a:solidFill>
              <a:latin typeface="Baskerville Old Face" pitchFamily="18" charset="0"/>
              <a:ea typeface="+mn-ea"/>
              <a:cs typeface="+mn-cs"/>
            </a:rPr>
            <a:t>nero </a:t>
          </a:r>
          <a:r>
            <a:rPr lang="es-DO" sz="6600" b="1" i="0">
              <a:solidFill>
                <a:schemeClr val="accent3">
                  <a:lumMod val="50000"/>
                </a:schemeClr>
              </a:solidFill>
              <a:latin typeface="Baskerville Old Face" pitchFamily="18" charset="0"/>
              <a:ea typeface="+mn-ea"/>
              <a:cs typeface="+mn-cs"/>
            </a:rPr>
            <a:t>2</a:t>
          </a:r>
          <a:r>
            <a:rPr lang="es-DO" sz="6600" b="1" i="0">
              <a:solidFill>
                <a:schemeClr val="accent5">
                  <a:lumMod val="50000"/>
                </a:schemeClr>
              </a:solidFill>
              <a:latin typeface="Baskerville Old Face" pitchFamily="18" charset="0"/>
              <a:ea typeface="+mn-ea"/>
              <a:cs typeface="+mn-cs"/>
            </a:rPr>
            <a:t>019</a:t>
          </a:r>
          <a:endParaRPr lang="es-DO" sz="6600" b="1" i="0">
            <a:solidFill>
              <a:schemeClr val="accent3">
                <a:lumMod val="50000"/>
              </a:schemeClr>
            </a:solidFill>
            <a:effectLst/>
            <a:latin typeface="Baskerville Old Face" panose="02020602080505020303" pitchFamily="18" charset="0"/>
            <a:ea typeface="+mn-ea"/>
            <a:cs typeface="+mn-cs"/>
          </a:endParaRPr>
        </a:p>
        <a:p>
          <a:pPr algn="r"/>
          <a:endParaRPr lang="es-DO" sz="1600" b="1" i="0">
            <a:solidFill>
              <a:sysClr val="windowText" lastClr="000000"/>
            </a:solidFill>
            <a:effectLst/>
            <a:latin typeface="+mn-lt"/>
            <a:ea typeface="+mn-ea"/>
            <a:cs typeface="+mn-cs"/>
          </a:endParaRPr>
        </a:p>
      </xdr:txBody>
    </xdr:sp>
    <xdr:clientData/>
  </xdr:twoCellAnchor>
  <xdr:twoCellAnchor>
    <xdr:from>
      <xdr:col>5</xdr:col>
      <xdr:colOff>976311</xdr:colOff>
      <xdr:row>24</xdr:row>
      <xdr:rowOff>47625</xdr:rowOff>
    </xdr:from>
    <xdr:to>
      <xdr:col>12</xdr:col>
      <xdr:colOff>1071563</xdr:colOff>
      <xdr:row>44</xdr:row>
      <xdr:rowOff>95249</xdr:rowOff>
    </xdr:to>
    <xdr:sp macro="" textlink="">
      <xdr:nvSpPr>
        <xdr:cNvPr id="5" name="3 Rectángulo"/>
        <xdr:cNvSpPr/>
      </xdr:nvSpPr>
      <xdr:spPr>
        <a:xfrm>
          <a:off x="6119811" y="4953000"/>
          <a:ext cx="9691690" cy="385762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r>
            <a:rPr lang="es-DO" sz="7200" b="1" i="0">
              <a:solidFill>
                <a:schemeClr val="accent3">
                  <a:lumMod val="50000"/>
                </a:schemeClr>
              </a:solidFill>
              <a:latin typeface="Baskerville Old Face" pitchFamily="18" charset="0"/>
              <a:ea typeface="+mn-ea"/>
              <a:cs typeface="+mn-cs"/>
            </a:rPr>
            <a:t>S</a:t>
          </a:r>
          <a:r>
            <a:rPr lang="es-DO" sz="7200" b="1" i="0">
              <a:solidFill>
                <a:schemeClr val="accent5">
                  <a:lumMod val="50000"/>
                </a:schemeClr>
              </a:solidFill>
              <a:latin typeface="Baskerville Old Face" pitchFamily="18" charset="0"/>
              <a:ea typeface="+mn-ea"/>
              <a:cs typeface="+mn-cs"/>
            </a:rPr>
            <a:t>istema</a:t>
          </a:r>
          <a:r>
            <a:rPr lang="es-DO" sz="7200" b="1" i="0">
              <a:solidFill>
                <a:schemeClr val="accent3">
                  <a:lumMod val="50000"/>
                </a:schemeClr>
              </a:solidFill>
              <a:latin typeface="Baskerville Old Face" pitchFamily="18" charset="0"/>
              <a:ea typeface="+mn-ea"/>
              <a:cs typeface="+mn-cs"/>
            </a:rPr>
            <a:t> D</a:t>
          </a:r>
          <a:r>
            <a:rPr lang="es-DO" sz="7200" b="1" i="0">
              <a:solidFill>
                <a:schemeClr val="accent5">
                  <a:lumMod val="50000"/>
                </a:schemeClr>
              </a:solidFill>
              <a:latin typeface="Baskerville Old Face" pitchFamily="18" charset="0"/>
              <a:ea typeface="+mn-ea"/>
              <a:cs typeface="+mn-cs"/>
            </a:rPr>
            <a:t>ominicano</a:t>
          </a:r>
          <a:r>
            <a:rPr lang="es-DO" sz="7200" b="1" i="0">
              <a:solidFill>
                <a:schemeClr val="accent3">
                  <a:lumMod val="50000"/>
                </a:schemeClr>
              </a:solidFill>
              <a:latin typeface="Baskerville Old Face" pitchFamily="18" charset="0"/>
              <a:ea typeface="+mn-ea"/>
              <a:cs typeface="+mn-cs"/>
            </a:rPr>
            <a:t> d</a:t>
          </a:r>
          <a:r>
            <a:rPr lang="es-DO" sz="7200" b="1" i="0">
              <a:solidFill>
                <a:schemeClr val="accent5">
                  <a:lumMod val="50000"/>
                </a:schemeClr>
              </a:solidFill>
              <a:latin typeface="Baskerville Old Face" pitchFamily="18" charset="0"/>
              <a:ea typeface="+mn-ea"/>
              <a:cs typeface="+mn-cs"/>
            </a:rPr>
            <a:t>e</a:t>
          </a:r>
          <a:r>
            <a:rPr lang="es-DO" sz="7200" b="1" i="0">
              <a:solidFill>
                <a:schemeClr val="accent3">
                  <a:lumMod val="50000"/>
                </a:schemeClr>
              </a:solidFill>
              <a:latin typeface="Baskerville Old Face" pitchFamily="18" charset="0"/>
              <a:ea typeface="+mn-ea"/>
              <a:cs typeface="+mn-cs"/>
            </a:rPr>
            <a:t> S</a:t>
          </a:r>
          <a:r>
            <a:rPr lang="es-DO" sz="7200" b="1" i="0">
              <a:solidFill>
                <a:schemeClr val="accent5">
                  <a:lumMod val="50000"/>
                </a:schemeClr>
              </a:solidFill>
              <a:latin typeface="Baskerville Old Face" pitchFamily="18" charset="0"/>
              <a:ea typeface="+mn-ea"/>
              <a:cs typeface="+mn-cs"/>
            </a:rPr>
            <a:t>eguridad</a:t>
          </a:r>
          <a:r>
            <a:rPr lang="es-DO" sz="7200" b="1" i="0">
              <a:solidFill>
                <a:schemeClr val="accent3">
                  <a:lumMod val="50000"/>
                </a:schemeClr>
              </a:solidFill>
              <a:latin typeface="Baskerville Old Face" pitchFamily="18" charset="0"/>
              <a:ea typeface="+mn-ea"/>
              <a:cs typeface="+mn-cs"/>
            </a:rPr>
            <a:t> S</a:t>
          </a:r>
          <a:r>
            <a:rPr lang="es-DO" sz="7200" b="1" i="0">
              <a:solidFill>
                <a:schemeClr val="accent5">
                  <a:lumMod val="50000"/>
                </a:schemeClr>
              </a:solidFill>
              <a:latin typeface="Baskerville Old Face" pitchFamily="18" charset="0"/>
              <a:ea typeface="+mn-ea"/>
              <a:cs typeface="+mn-cs"/>
            </a:rPr>
            <a:t>ocial </a:t>
          </a:r>
        </a:p>
        <a:p>
          <a:pPr algn="r"/>
          <a:r>
            <a:rPr lang="es-DO" sz="6000" b="1" i="0" baseline="0">
              <a:solidFill>
                <a:sysClr val="windowText" lastClr="000000"/>
              </a:solidFill>
              <a:latin typeface="Baskerville Old Face" pitchFamily="18" charset="0"/>
            </a:rPr>
            <a:t>(</a:t>
          </a:r>
          <a:r>
            <a:rPr lang="es-DO" sz="5400" b="1" i="0">
              <a:solidFill>
                <a:schemeClr val="accent5">
                  <a:lumMod val="50000"/>
                </a:schemeClr>
              </a:solidFill>
              <a:latin typeface="Baskerville Old Face" pitchFamily="18" charset="0"/>
              <a:ea typeface="+mn-ea"/>
              <a:cs typeface="+mn-cs"/>
            </a:rPr>
            <a:t>SDSS</a:t>
          </a:r>
          <a:r>
            <a:rPr lang="es-DO" sz="6000" b="1" i="0" baseline="0">
              <a:solidFill>
                <a:sysClr val="windowText" lastClr="000000"/>
              </a:solidFill>
              <a:latin typeface="Baskerville Old Face" pitchFamily="18" charset="0"/>
            </a:rPr>
            <a:t>)</a:t>
          </a:r>
        </a:p>
        <a:p>
          <a:pPr algn="r"/>
          <a:r>
            <a:rPr lang="es-DO" sz="4000" b="1" i="0" baseline="0">
              <a:solidFill>
                <a:sysClr val="windowText" lastClr="000000"/>
              </a:solidFill>
              <a:effectLst/>
              <a:latin typeface="Baskerville Old Face" pitchFamily="18" charset="0"/>
              <a:ea typeface="+mn-ea"/>
              <a:cs typeface="+mn-cs"/>
            </a:rPr>
            <a:t>Ley 87-01</a:t>
          </a:r>
          <a:endParaRPr lang="es-DO" sz="800" b="1" i="0">
            <a:solidFill>
              <a:sysClr val="windowText" lastClr="000000"/>
            </a:solidFill>
            <a:effectLst/>
            <a:latin typeface="+mn-lt"/>
            <a:ea typeface="+mn-ea"/>
            <a:cs typeface="+mn-cs"/>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40821</xdr:colOff>
      <xdr:row>15</xdr:row>
      <xdr:rowOff>122464</xdr:rowOff>
    </xdr:from>
    <xdr:to>
      <xdr:col>13</xdr:col>
      <xdr:colOff>1224643</xdr:colOff>
      <xdr:row>41</xdr:row>
      <xdr:rowOff>353786</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5443</xdr:colOff>
      <xdr:row>1</xdr:row>
      <xdr:rowOff>476250</xdr:rowOff>
    </xdr:to>
    <xdr:sp macro="" textlink="">
      <xdr:nvSpPr>
        <xdr:cNvPr id="5" name="4 Rectángulo redondeado"/>
        <xdr:cNvSpPr/>
      </xdr:nvSpPr>
      <xdr:spPr>
        <a:xfrm>
          <a:off x="0" y="0"/>
          <a:ext cx="16225157" cy="1061357"/>
        </a:xfrm>
        <a:prstGeom prst="roundRect">
          <a:avLst/>
        </a:prstGeom>
        <a:solidFill>
          <a:schemeClr val="accent3">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Datos Generales del Sistema Dominicano de la Seguridad Social (SDSS) </a:t>
          </a:r>
        </a:p>
        <a:p>
          <a:pPr algn="ctr" eaLnBrk="1" fontAlgn="auto" latinLnBrk="0" hangingPunct="1"/>
          <a:r>
            <a:rPr lang="es-DO" sz="1600" b="1">
              <a:solidFill>
                <a:schemeClr val="lt1"/>
              </a:solidFill>
              <a:effectLst/>
              <a:latin typeface="+mn-lt"/>
              <a:ea typeface="+mn-ea"/>
              <a:cs typeface="+mn-cs"/>
            </a:rPr>
            <a:t>Empresas y Empleados Afiliados Activos al SDSS por</a:t>
          </a:r>
          <a:r>
            <a:rPr lang="es-DO" sz="1600" b="1" baseline="0">
              <a:solidFill>
                <a:schemeClr val="lt1"/>
              </a:solidFill>
              <a:effectLst/>
              <a:latin typeface="+mn-lt"/>
              <a:ea typeface="+mn-ea"/>
              <a:cs typeface="+mn-cs"/>
            </a:rPr>
            <a:t> S</a:t>
          </a:r>
          <a:r>
            <a:rPr lang="es-DO" sz="1600" b="1">
              <a:solidFill>
                <a:schemeClr val="lt1"/>
              </a:solidFill>
              <a:effectLst/>
              <a:latin typeface="+mn-lt"/>
              <a:ea typeface="+mn-ea"/>
              <a:cs typeface="+mn-cs"/>
            </a:rPr>
            <a:t>ector</a:t>
          </a:r>
        </a:p>
        <a:p>
          <a:pPr algn="ctr" eaLnBrk="1" fontAlgn="auto" latinLnBrk="0" hangingPunct="1"/>
          <a:r>
            <a:rPr lang="es-DO" sz="1600" b="1">
              <a:solidFill>
                <a:schemeClr val="lt1"/>
              </a:solidFill>
              <a:effectLst/>
              <a:latin typeface="+mn-lt"/>
              <a:ea typeface="+mn-ea"/>
              <a:cs typeface="+mn-cs"/>
            </a:rPr>
            <a:t>Período:  Diciembre 2008  -  Enero</a:t>
          </a:r>
          <a:r>
            <a:rPr lang="es-DO" sz="1600" b="1" baseline="0">
              <a:solidFill>
                <a:schemeClr val="lt1"/>
              </a:solidFill>
              <a:effectLst/>
              <a:latin typeface="+mn-lt"/>
              <a:ea typeface="+mn-ea"/>
              <a:cs typeface="+mn-cs"/>
            </a:rPr>
            <a:t> 2019</a:t>
          </a:r>
          <a:endParaRPr lang="es-DO" sz="4800">
            <a:effectLst/>
          </a:endParaRPr>
        </a:p>
      </xdr:txBody>
    </xdr:sp>
    <xdr:clientData/>
  </xdr:twoCellAnchor>
  <xdr:twoCellAnchor editAs="oneCell">
    <xdr:from>
      <xdr:col>0</xdr:col>
      <xdr:colOff>557892</xdr:colOff>
      <xdr:row>0</xdr:row>
      <xdr:rowOff>176893</xdr:rowOff>
    </xdr:from>
    <xdr:to>
      <xdr:col>1</xdr:col>
      <xdr:colOff>585106</xdr:colOff>
      <xdr:row>1</xdr:row>
      <xdr:rowOff>237934</xdr:rowOff>
    </xdr:to>
    <xdr:pic>
      <xdr:nvPicPr>
        <xdr:cNvPr id="8"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7892" y="176893"/>
          <a:ext cx="870857" cy="6461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0.xml><?xml version="1.0" encoding="utf-8"?>
<xdr:wsDr xmlns:xdr="http://schemas.openxmlformats.org/drawingml/2006/spreadsheetDrawing" xmlns:a="http://schemas.openxmlformats.org/drawingml/2006/main">
  <xdr:twoCellAnchor>
    <xdr:from>
      <xdr:col>0</xdr:col>
      <xdr:colOff>13607</xdr:colOff>
      <xdr:row>0</xdr:row>
      <xdr:rowOff>0</xdr:rowOff>
    </xdr:from>
    <xdr:to>
      <xdr:col>12</xdr:col>
      <xdr:colOff>0</xdr:colOff>
      <xdr:row>0</xdr:row>
      <xdr:rowOff>1142999</xdr:rowOff>
    </xdr:to>
    <xdr:sp macro="" textlink="">
      <xdr:nvSpPr>
        <xdr:cNvPr id="5" name="4 Rectángulo redondeado"/>
        <xdr:cNvSpPr/>
      </xdr:nvSpPr>
      <xdr:spPr>
        <a:xfrm>
          <a:off x="13607" y="0"/>
          <a:ext cx="15547149" cy="114299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Familiar de Salud (SFS) del Régimen Contributivo (RC)</a:t>
          </a:r>
        </a:p>
        <a:p>
          <a:pPr algn="ctr" eaLnBrk="1" fontAlgn="auto" latinLnBrk="0" hangingPunct="1"/>
          <a:r>
            <a:rPr lang="es-DO" sz="1800" b="1">
              <a:solidFill>
                <a:schemeClr val="lt1"/>
              </a:solidFill>
              <a:effectLst/>
              <a:latin typeface="+mn-lt"/>
              <a:ea typeface="+mn-ea"/>
              <a:cs typeface="+mn-cs"/>
            </a:rPr>
            <a:t>Fondos Pagados Anualmente por Cuentas al SFS del RC</a:t>
          </a:r>
        </a:p>
        <a:p>
          <a:pPr algn="ctr" eaLnBrk="1" fontAlgn="auto" latinLnBrk="0" hangingPunct="1"/>
          <a:r>
            <a:rPr lang="es-DO" sz="1800" b="1">
              <a:solidFill>
                <a:schemeClr val="lt1"/>
              </a:solidFill>
              <a:effectLst/>
              <a:latin typeface="+mn-lt"/>
              <a:ea typeface="+mn-ea"/>
              <a:cs typeface="+mn-cs"/>
            </a:rPr>
            <a:t>Período: Septiembre 2007 - Enero</a:t>
          </a:r>
          <a:r>
            <a:rPr lang="es-DO" sz="1800" b="1" baseline="0">
              <a:solidFill>
                <a:schemeClr val="lt1"/>
              </a:solidFill>
              <a:effectLst/>
              <a:latin typeface="+mn-lt"/>
              <a:ea typeface="+mn-ea"/>
              <a:cs typeface="+mn-cs"/>
            </a:rPr>
            <a:t> 2019</a:t>
          </a:r>
          <a:endParaRPr lang="es-DO" sz="2800">
            <a:effectLst/>
          </a:endParaRPr>
        </a:p>
      </xdr:txBody>
    </xdr:sp>
    <xdr:clientData/>
  </xdr:twoCellAnchor>
  <xdr:twoCellAnchor editAs="oneCell">
    <xdr:from>
      <xdr:col>0</xdr:col>
      <xdr:colOff>434191</xdr:colOff>
      <xdr:row>0</xdr:row>
      <xdr:rowOff>204107</xdr:rowOff>
    </xdr:from>
    <xdr:to>
      <xdr:col>0</xdr:col>
      <xdr:colOff>1377142</xdr:colOff>
      <xdr:row>0</xdr:row>
      <xdr:rowOff>884464</xdr:rowOff>
    </xdr:to>
    <xdr:pic>
      <xdr:nvPicPr>
        <xdr:cNvPr id="7" name="6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34191" y="204107"/>
          <a:ext cx="942951" cy="6803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95250</xdr:colOff>
      <xdr:row>10</xdr:row>
      <xdr:rowOff>54436</xdr:rowOff>
    </xdr:from>
    <xdr:to>
      <xdr:col>11</xdr:col>
      <xdr:colOff>476250</xdr:colOff>
      <xdr:row>57</xdr:row>
      <xdr:rowOff>68033</xdr:rowOff>
    </xdr:to>
    <xdr:graphicFrame macro="">
      <xdr:nvGraphicFramePr>
        <xdr:cNvPr id="3" name="Gráfico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01.xml><?xml version="1.0" encoding="utf-8"?>
<xdr:wsDr xmlns:xdr="http://schemas.openxmlformats.org/drawingml/2006/spreadsheetDrawing" xmlns:a="http://schemas.openxmlformats.org/drawingml/2006/main">
  <xdr:twoCellAnchor>
    <xdr:from>
      <xdr:col>0</xdr:col>
      <xdr:colOff>0</xdr:colOff>
      <xdr:row>16</xdr:row>
      <xdr:rowOff>81644</xdr:rowOff>
    </xdr:from>
    <xdr:to>
      <xdr:col>12</xdr:col>
      <xdr:colOff>919100</xdr:colOff>
      <xdr:row>54</xdr:row>
      <xdr:rowOff>204107</xdr:rowOff>
    </xdr:to>
    <xdr:graphicFrame macro="">
      <xdr:nvGraphicFramePr>
        <xdr:cNvPr id="146546"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1</xdr:rowOff>
    </xdr:from>
    <xdr:to>
      <xdr:col>13</xdr:col>
      <xdr:colOff>13606</xdr:colOff>
      <xdr:row>0</xdr:row>
      <xdr:rowOff>1088571</xdr:rowOff>
    </xdr:to>
    <xdr:sp macro="" textlink="">
      <xdr:nvSpPr>
        <xdr:cNvPr id="4" name="3 Rectángulo redondeado"/>
        <xdr:cNvSpPr/>
      </xdr:nvSpPr>
      <xdr:spPr>
        <a:xfrm>
          <a:off x="0" y="1"/>
          <a:ext cx="15348856" cy="108857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Familiar de Salud (SFS) del Régimen Contributivo (RC)</a:t>
          </a:r>
        </a:p>
        <a:p>
          <a:pPr algn="ctr" eaLnBrk="1" fontAlgn="auto" latinLnBrk="0" hangingPunct="1"/>
          <a:r>
            <a:rPr lang="es-DO" sz="1800" b="1">
              <a:solidFill>
                <a:schemeClr val="lt1"/>
              </a:solidFill>
              <a:effectLst/>
              <a:latin typeface="+mn-lt"/>
              <a:ea typeface="+mn-ea"/>
              <a:cs typeface="+mn-cs"/>
            </a:rPr>
            <a:t>Fondos Pagados Mensualmente por Cuentas al SFS del RC</a:t>
          </a:r>
        </a:p>
        <a:p>
          <a:pPr algn="ctr" eaLnBrk="1" fontAlgn="auto" latinLnBrk="0" hangingPunct="1"/>
          <a:r>
            <a:rPr lang="es-DO" sz="1800" b="1">
              <a:solidFill>
                <a:schemeClr val="lt1"/>
              </a:solidFill>
              <a:effectLst/>
              <a:latin typeface="+mn-lt"/>
              <a:ea typeface="+mn-ea"/>
              <a:cs typeface="+mn-cs"/>
            </a:rPr>
            <a:t>Período:</a:t>
          </a:r>
          <a:r>
            <a:rPr lang="es-DO" sz="1800" b="1" baseline="0">
              <a:solidFill>
                <a:schemeClr val="lt1"/>
              </a:solidFill>
              <a:effectLst/>
              <a:latin typeface="+mn-lt"/>
              <a:ea typeface="+mn-ea"/>
              <a:cs typeface="+mn-cs"/>
            </a:rPr>
            <a:t> Enero 2018 - Enero 2019</a:t>
          </a:r>
          <a:endParaRPr lang="es-DO" sz="2800">
            <a:effectLst/>
          </a:endParaRPr>
        </a:p>
      </xdr:txBody>
    </xdr:sp>
    <xdr:clientData/>
  </xdr:twoCellAnchor>
  <xdr:twoCellAnchor editAs="oneCell">
    <xdr:from>
      <xdr:col>0</xdr:col>
      <xdr:colOff>352547</xdr:colOff>
      <xdr:row>0</xdr:row>
      <xdr:rowOff>204107</xdr:rowOff>
    </xdr:from>
    <xdr:to>
      <xdr:col>1</xdr:col>
      <xdr:colOff>393539</xdr:colOff>
      <xdr:row>0</xdr:row>
      <xdr:rowOff>816429</xdr:rowOff>
    </xdr:to>
    <xdr:pic>
      <xdr:nvPicPr>
        <xdr:cNvPr id="5" name="4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52547" y="204107"/>
          <a:ext cx="925456" cy="6123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2.xml><?xml version="1.0" encoding="utf-8"?>
<c:userShapes xmlns:c="http://schemas.openxmlformats.org/drawingml/2006/chart">
  <cdr:relSizeAnchor xmlns:cdr="http://schemas.openxmlformats.org/drawingml/2006/chartDrawing">
    <cdr:from>
      <cdr:x>0.0395</cdr:x>
      <cdr:y>0.91277</cdr:y>
    </cdr:from>
    <cdr:to>
      <cdr:x>0.35278</cdr:x>
      <cdr:y>0.97447</cdr:y>
    </cdr:to>
    <cdr:sp macro="" textlink="">
      <cdr:nvSpPr>
        <cdr:cNvPr id="2" name="CuadroTexto 1"/>
        <cdr:cNvSpPr txBox="1"/>
      </cdr:nvSpPr>
      <cdr:spPr>
        <a:xfrm xmlns:a="http://schemas.openxmlformats.org/drawingml/2006/main">
          <a:off x="598714" y="5837465"/>
          <a:ext cx="4748893" cy="394608"/>
        </a:xfrm>
        <a:prstGeom xmlns:a="http://schemas.openxmlformats.org/drawingml/2006/main" prst="rect">
          <a:avLst/>
        </a:prstGeom>
        <a:ln xmlns:a="http://schemas.openxmlformats.org/drawingml/2006/main">
          <a:noFill/>
        </a:ln>
      </cdr:spPr>
      <cdr:txBody>
        <a:bodyPr xmlns:a="http://schemas.openxmlformats.org/drawingml/2006/main" vertOverflow="clip" wrap="square" rtlCol="0"/>
        <a:lstStyle xmlns:a="http://schemas.openxmlformats.org/drawingml/2006/main"/>
        <a:p xmlns:a="http://schemas.openxmlformats.org/drawingml/2006/main">
          <a:endParaRPr lang="es-ES" sz="1100"/>
        </a:p>
      </cdr:txBody>
    </cdr:sp>
  </cdr:relSizeAnchor>
  <cdr:relSizeAnchor xmlns:cdr="http://schemas.openxmlformats.org/drawingml/2006/chartDrawing">
    <cdr:from>
      <cdr:x>0.0512</cdr:x>
      <cdr:y>0.9616</cdr:y>
    </cdr:from>
    <cdr:to>
      <cdr:x>0.44078</cdr:x>
      <cdr:y>1</cdr:y>
    </cdr:to>
    <cdr:sp macro="" textlink="">
      <cdr:nvSpPr>
        <cdr:cNvPr id="3" name="CuadroTexto 2"/>
        <cdr:cNvSpPr txBox="1"/>
      </cdr:nvSpPr>
      <cdr:spPr>
        <a:xfrm xmlns:a="http://schemas.openxmlformats.org/drawingml/2006/main">
          <a:off x="957626" y="8177891"/>
          <a:ext cx="7286563" cy="32657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600"/>
            <a:t>Fuente: TSS</a:t>
          </a:r>
        </a:p>
      </cdr:txBody>
    </cdr:sp>
  </cdr:relSizeAnchor>
</c:userShapes>
</file>

<file path=xl/drawings/drawing103.xml><?xml version="1.0" encoding="utf-8"?>
<xdr:wsDr xmlns:xdr="http://schemas.openxmlformats.org/drawingml/2006/spreadsheetDrawing" xmlns:a="http://schemas.openxmlformats.org/drawingml/2006/main">
  <xdr:twoCellAnchor>
    <xdr:from>
      <xdr:col>0</xdr:col>
      <xdr:colOff>104057</xdr:colOff>
      <xdr:row>34</xdr:row>
      <xdr:rowOff>95249</xdr:rowOff>
    </xdr:from>
    <xdr:to>
      <xdr:col>10</xdr:col>
      <xdr:colOff>1098177</xdr:colOff>
      <xdr:row>81</xdr:row>
      <xdr:rowOff>112059</xdr:rowOff>
    </xdr:to>
    <xdr:graphicFrame macro="">
      <xdr:nvGraphicFramePr>
        <xdr:cNvPr id="2" name="6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0</xdr:colOff>
      <xdr:row>0</xdr:row>
      <xdr:rowOff>1030941</xdr:rowOff>
    </xdr:to>
    <xdr:sp macro="" textlink="">
      <xdr:nvSpPr>
        <xdr:cNvPr id="3" name="3 Rectángulo redondeado"/>
        <xdr:cNvSpPr/>
      </xdr:nvSpPr>
      <xdr:spPr>
        <a:xfrm>
          <a:off x="0" y="0"/>
          <a:ext cx="13593536" cy="103094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Familiar de Salud (SFS) del Régimen Contributivo (RC)</a:t>
          </a:r>
        </a:p>
        <a:p>
          <a:pPr algn="ctr" eaLnBrk="1" fontAlgn="auto" latinLnBrk="0" hangingPunct="1"/>
          <a:r>
            <a:rPr lang="es-DO" sz="1600" b="1">
              <a:solidFill>
                <a:schemeClr val="lt1"/>
              </a:solidFill>
              <a:effectLst/>
              <a:latin typeface="+mn-lt"/>
              <a:ea typeface="+mn-ea"/>
              <a:cs typeface="+mn-cs"/>
            </a:rPr>
            <a:t>Fondos Pagados a las Administradora de Riesgos de Salud (ARS) del SFS del RC</a:t>
          </a:r>
        </a:p>
        <a:p>
          <a:pPr algn="ctr" eaLnBrk="1" fontAlgn="auto" latinLnBrk="0" hangingPunct="1"/>
          <a:r>
            <a:rPr lang="es-DO" sz="1600" b="1">
              <a:solidFill>
                <a:schemeClr val="lt1"/>
              </a:solidFill>
              <a:effectLst/>
              <a:latin typeface="+mn-lt"/>
              <a:ea typeface="+mn-ea"/>
              <a:cs typeface="+mn-cs"/>
            </a:rPr>
            <a:t>Período:  Septiembre 2007 -  Enero 2019</a:t>
          </a:r>
          <a:endParaRPr lang="es-DO" sz="2400">
            <a:effectLst/>
          </a:endParaRPr>
        </a:p>
      </xdr:txBody>
    </xdr:sp>
    <xdr:clientData/>
  </xdr:twoCellAnchor>
  <xdr:twoCellAnchor editAs="oneCell">
    <xdr:from>
      <xdr:col>1</xdr:col>
      <xdr:colOff>22413</xdr:colOff>
      <xdr:row>0</xdr:row>
      <xdr:rowOff>145677</xdr:rowOff>
    </xdr:from>
    <xdr:to>
      <xdr:col>1</xdr:col>
      <xdr:colOff>907677</xdr:colOff>
      <xdr:row>0</xdr:row>
      <xdr:rowOff>750795</xdr:rowOff>
    </xdr:to>
    <xdr:pic>
      <xdr:nvPicPr>
        <xdr:cNvPr id="4" name="5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81001" y="145677"/>
          <a:ext cx="885264" cy="605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4.xml><?xml version="1.0" encoding="utf-8"?>
<c:userShapes xmlns:c="http://schemas.openxmlformats.org/drawingml/2006/chart">
  <cdr:relSizeAnchor xmlns:cdr="http://schemas.openxmlformats.org/drawingml/2006/chartDrawing">
    <cdr:from>
      <cdr:x>0</cdr:x>
      <cdr:y>0</cdr:y>
    </cdr:from>
    <cdr:to>
      <cdr:x>0.0026</cdr:x>
      <cdr:y>0.00388</cdr:y>
    </cdr:to>
    <cdr:pic>
      <cdr:nvPicPr>
        <cdr:cNvPr id="2"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0.0026</cdr:x>
      <cdr:y>0.00388</cdr:y>
    </cdr:to>
    <cdr:pic>
      <cdr:nvPicPr>
        <cdr:cNvPr id="3"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0.0026</cdr:x>
      <cdr:y>0.00388</cdr:y>
    </cdr:to>
    <cdr:pic>
      <cdr:nvPicPr>
        <cdr:cNvPr id="4"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0.0026</cdr:x>
      <cdr:y>0.00388</cdr:y>
    </cdr:to>
    <cdr:pic>
      <cdr:nvPicPr>
        <cdr:cNvPr id="5"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0.06222</cdr:x>
      <cdr:y>0.95598</cdr:y>
    </cdr:from>
    <cdr:to>
      <cdr:x>0.13519</cdr:x>
      <cdr:y>0.97795</cdr:y>
    </cdr:to>
    <cdr:pic>
      <cdr:nvPicPr>
        <cdr:cNvPr id="6" name="chart"/>
        <cdr:cNvPicPr>
          <a:picLocks xmlns:a="http://schemas.openxmlformats.org/drawingml/2006/main" noChangeAspect="1"/>
        </cdr:cNvPicPr>
      </cdr:nvPicPr>
      <cdr:blipFill rotWithShape="1">
        <a:blip xmlns:a="http://schemas.openxmlformats.org/drawingml/2006/main" xmlns:r="http://schemas.openxmlformats.org/officeDocument/2006/relationships" r:embed="rId2"/>
        <a:srcRect xmlns:a="http://schemas.openxmlformats.org/drawingml/2006/main" t="22637"/>
        <a:stretch xmlns:a="http://schemas.openxmlformats.org/drawingml/2006/main"/>
      </cdr:blipFill>
      <cdr:spPr>
        <a:xfrm xmlns:a="http://schemas.openxmlformats.org/drawingml/2006/main">
          <a:off x="875135" y="8859345"/>
          <a:ext cx="1026280" cy="203561"/>
        </a:xfrm>
        <a:prstGeom xmlns:a="http://schemas.openxmlformats.org/drawingml/2006/main" prst="rect">
          <a:avLst/>
        </a:prstGeom>
      </cdr:spPr>
    </cdr:pic>
  </cdr:relSizeAnchor>
  <cdr:relSizeAnchor xmlns:cdr="http://schemas.openxmlformats.org/drawingml/2006/chartDrawing">
    <cdr:from>
      <cdr:x>0.54234</cdr:x>
      <cdr:y>0.96159</cdr:y>
    </cdr:from>
    <cdr:to>
      <cdr:x>0.81884</cdr:x>
      <cdr:y>1</cdr:y>
    </cdr:to>
    <cdr:sp macro="" textlink="">
      <cdr:nvSpPr>
        <cdr:cNvPr id="7" name="6 CuadroTexto"/>
        <cdr:cNvSpPr txBox="1"/>
      </cdr:nvSpPr>
      <cdr:spPr>
        <a:xfrm xmlns:a="http://schemas.openxmlformats.org/drawingml/2006/main">
          <a:off x="4629978" y="6070233"/>
          <a:ext cx="2360544" cy="24019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dr:relSizeAnchor xmlns:cdr="http://schemas.openxmlformats.org/drawingml/2006/chartDrawing">
    <cdr:from>
      <cdr:x>0.16004</cdr:x>
      <cdr:y>0.07591</cdr:y>
    </cdr:from>
    <cdr:to>
      <cdr:x>0.18239</cdr:x>
      <cdr:y>0.08951</cdr:y>
    </cdr:to>
    <cdr:sp macro="" textlink="">
      <cdr:nvSpPr>
        <cdr:cNvPr id="8" name="7 Rectángulo"/>
        <cdr:cNvSpPr/>
      </cdr:nvSpPr>
      <cdr:spPr>
        <a:xfrm xmlns:a="http://schemas.openxmlformats.org/drawingml/2006/main">
          <a:off x="1649967" y="683597"/>
          <a:ext cx="230427" cy="122475"/>
        </a:xfrm>
        <a:prstGeom xmlns:a="http://schemas.openxmlformats.org/drawingml/2006/main" prst="rect">
          <a:avLst/>
        </a:prstGeom>
        <a:solidFill xmlns:a="http://schemas.openxmlformats.org/drawingml/2006/main">
          <a:srgbClr val="00B050"/>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s-DO"/>
        </a:p>
      </cdr:txBody>
    </cdr:sp>
  </cdr:relSizeAnchor>
  <cdr:relSizeAnchor xmlns:cdr="http://schemas.openxmlformats.org/drawingml/2006/chartDrawing">
    <cdr:from>
      <cdr:x>0.1832</cdr:x>
      <cdr:y>0.06335</cdr:y>
    </cdr:from>
    <cdr:to>
      <cdr:x>0.68698</cdr:x>
      <cdr:y>0.09971</cdr:y>
    </cdr:to>
    <cdr:sp macro="" textlink="">
      <cdr:nvSpPr>
        <cdr:cNvPr id="9" name="8 CuadroTexto"/>
        <cdr:cNvSpPr txBox="1"/>
      </cdr:nvSpPr>
      <cdr:spPr>
        <a:xfrm xmlns:a="http://schemas.openxmlformats.org/drawingml/2006/main">
          <a:off x="2347952" y="568979"/>
          <a:ext cx="6456668" cy="326568"/>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200"/>
            <a:t>ARS de Autogestión </a:t>
          </a:r>
          <a:r>
            <a:rPr lang="en-US" sz="1200" baseline="0"/>
            <a:t> </a:t>
          </a:r>
          <a:r>
            <a:rPr lang="en-US" sz="1200"/>
            <a:t>                        </a:t>
          </a:r>
          <a:r>
            <a:rPr lang="en-US" sz="1200" baseline="0"/>
            <a:t> </a:t>
          </a:r>
          <a:r>
            <a:rPr lang="en-US" sz="1200"/>
            <a:t> </a:t>
          </a:r>
          <a:r>
            <a:rPr lang="en-US" sz="1200">
              <a:effectLst/>
              <a:latin typeface="+mn-lt"/>
              <a:ea typeface="+mn-ea"/>
              <a:cs typeface="+mn-cs"/>
            </a:rPr>
            <a:t>ARS</a:t>
          </a:r>
          <a:r>
            <a:rPr lang="en-US" sz="1200" baseline="0">
              <a:effectLst/>
              <a:latin typeface="+mn-lt"/>
              <a:ea typeface="+mn-ea"/>
              <a:cs typeface="+mn-cs"/>
            </a:rPr>
            <a:t> </a:t>
          </a:r>
          <a:r>
            <a:rPr lang="en-US" sz="1400" baseline="0">
              <a:effectLst/>
              <a:latin typeface="+mn-lt"/>
              <a:ea typeface="+mn-ea"/>
              <a:cs typeface="+mn-cs"/>
            </a:rPr>
            <a:t>Privadas</a:t>
          </a:r>
          <a:r>
            <a:rPr lang="en-US" sz="1200" baseline="0">
              <a:effectLst/>
              <a:latin typeface="+mn-lt"/>
              <a:ea typeface="+mn-ea"/>
              <a:cs typeface="+mn-cs"/>
            </a:rPr>
            <a:t>                             </a:t>
          </a:r>
          <a:r>
            <a:rPr lang="en-US" sz="1200">
              <a:effectLst/>
              <a:latin typeface="+mn-lt"/>
              <a:ea typeface="+mn-ea"/>
              <a:cs typeface="+mn-cs"/>
            </a:rPr>
            <a:t>ARS Pública                                  </a:t>
          </a:r>
          <a:r>
            <a:rPr lang="en-US" sz="1200"/>
            <a:t>No existen                      </a:t>
          </a:r>
        </a:p>
      </cdr:txBody>
    </cdr:sp>
  </cdr:relSizeAnchor>
  <cdr:relSizeAnchor xmlns:cdr="http://schemas.openxmlformats.org/drawingml/2006/chartDrawing">
    <cdr:from>
      <cdr:x>0.5828</cdr:x>
      <cdr:y>0.07675</cdr:y>
    </cdr:from>
    <cdr:to>
      <cdr:x>0.6042</cdr:x>
      <cdr:y>0.08998</cdr:y>
    </cdr:to>
    <cdr:sp macro="" textlink="">
      <cdr:nvSpPr>
        <cdr:cNvPr id="10" name="9 Rectángulo"/>
        <cdr:cNvSpPr/>
      </cdr:nvSpPr>
      <cdr:spPr>
        <a:xfrm xmlns:a="http://schemas.openxmlformats.org/drawingml/2006/main" flipH="1" flipV="1">
          <a:off x="7475828" y="689331"/>
          <a:ext cx="274510" cy="118826"/>
        </a:xfrm>
        <a:prstGeom xmlns:a="http://schemas.openxmlformats.org/drawingml/2006/main" prst="rect">
          <a:avLst/>
        </a:prstGeom>
        <a:solidFill xmlns:a="http://schemas.openxmlformats.org/drawingml/2006/main">
          <a:srgbClr val="FF0000"/>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a:t>  </a:t>
          </a:r>
        </a:p>
      </cdr:txBody>
    </cdr:sp>
  </cdr:relSizeAnchor>
  <cdr:relSizeAnchor xmlns:cdr="http://schemas.openxmlformats.org/drawingml/2006/chartDrawing">
    <cdr:from>
      <cdr:x>0.31911</cdr:x>
      <cdr:y>0.07763</cdr:y>
    </cdr:from>
    <cdr:to>
      <cdr:x>0.34051</cdr:x>
      <cdr:y>0.09086</cdr:y>
    </cdr:to>
    <cdr:sp macro="" textlink="">
      <cdr:nvSpPr>
        <cdr:cNvPr id="12" name="9 Rectángulo"/>
        <cdr:cNvSpPr/>
      </cdr:nvSpPr>
      <cdr:spPr>
        <a:xfrm xmlns:a="http://schemas.openxmlformats.org/drawingml/2006/main" flipH="1" flipV="1">
          <a:off x="3769234" y="699087"/>
          <a:ext cx="252767" cy="119144"/>
        </a:xfrm>
        <a:prstGeom xmlns:a="http://schemas.openxmlformats.org/drawingml/2006/main" prst="rect">
          <a:avLst/>
        </a:prstGeom>
        <a:solidFill xmlns:a="http://schemas.openxmlformats.org/drawingml/2006/main">
          <a:srgbClr val="2AB2E2"/>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n-US"/>
            <a:t>  </a:t>
          </a:r>
        </a:p>
      </cdr:txBody>
    </cdr:sp>
  </cdr:relSizeAnchor>
  <cdr:relSizeAnchor xmlns:cdr="http://schemas.openxmlformats.org/drawingml/2006/chartDrawing">
    <cdr:from>
      <cdr:x>0.44833</cdr:x>
      <cdr:y>0.07612</cdr:y>
    </cdr:from>
    <cdr:to>
      <cdr:x>0.46973</cdr:x>
      <cdr:y>0.08935</cdr:y>
    </cdr:to>
    <cdr:sp macro="" textlink="">
      <cdr:nvSpPr>
        <cdr:cNvPr id="13" name="9 Rectángulo"/>
        <cdr:cNvSpPr/>
      </cdr:nvSpPr>
      <cdr:spPr>
        <a:xfrm xmlns:a="http://schemas.openxmlformats.org/drawingml/2006/main" flipH="1" flipV="1">
          <a:off x="5745883" y="683652"/>
          <a:ext cx="274269" cy="118826"/>
        </a:xfrm>
        <a:prstGeom xmlns:a="http://schemas.openxmlformats.org/drawingml/2006/main" prst="rect">
          <a:avLst/>
        </a:prstGeom>
        <a:solidFill xmlns:a="http://schemas.openxmlformats.org/drawingml/2006/main">
          <a:schemeClr val="accent5">
            <a:lumMod val="5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n-US"/>
            <a:t>   </a:t>
          </a:r>
        </a:p>
      </cdr:txBody>
    </cdr:sp>
  </cdr:relSizeAnchor>
</c:userShapes>
</file>

<file path=xl/drawings/drawing105.xml><?xml version="1.0" encoding="utf-8"?>
<xdr:wsDr xmlns:xdr="http://schemas.openxmlformats.org/drawingml/2006/spreadsheetDrawing" xmlns:a="http://schemas.openxmlformats.org/drawingml/2006/main">
  <xdr:twoCellAnchor>
    <xdr:from>
      <xdr:col>0</xdr:col>
      <xdr:colOff>789214</xdr:colOff>
      <xdr:row>2</xdr:row>
      <xdr:rowOff>122463</xdr:rowOff>
    </xdr:from>
    <xdr:to>
      <xdr:col>8</xdr:col>
      <xdr:colOff>1632856</xdr:colOff>
      <xdr:row>62</xdr:row>
      <xdr:rowOff>54428</xdr:rowOff>
    </xdr:to>
    <xdr:graphicFrame macro="">
      <xdr:nvGraphicFramePr>
        <xdr:cNvPr id="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1</xdr:row>
      <xdr:rowOff>0</xdr:rowOff>
    </xdr:to>
    <xdr:sp macro="" textlink="">
      <xdr:nvSpPr>
        <xdr:cNvPr id="3" name="3 Rectángulo redondeado"/>
        <xdr:cNvSpPr/>
      </xdr:nvSpPr>
      <xdr:spPr>
        <a:xfrm>
          <a:off x="0" y="0"/>
          <a:ext cx="19689536" cy="110217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Familiar de Salud (SFS) del Régimen Contributivo (RC)</a:t>
          </a:r>
        </a:p>
        <a:p>
          <a:pPr algn="ctr" eaLnBrk="1" fontAlgn="auto" latinLnBrk="0" hangingPunct="1"/>
          <a:r>
            <a:rPr lang="es-DO" sz="1800" b="1">
              <a:solidFill>
                <a:schemeClr val="lt1"/>
              </a:solidFill>
              <a:effectLst/>
              <a:latin typeface="+mn-lt"/>
              <a:ea typeface="+mn-ea"/>
              <a:cs typeface="+mn-cs"/>
            </a:rPr>
            <a:t>Fondos Pagados del RC a las ARS del SFS</a:t>
          </a:r>
        </a:p>
        <a:p>
          <a:pPr algn="ctr" eaLnBrk="1" fontAlgn="auto" latinLnBrk="0" hangingPunct="1"/>
          <a:r>
            <a:rPr lang="es-DO" sz="1800" b="1" baseline="0">
              <a:solidFill>
                <a:schemeClr val="lt1"/>
              </a:solidFill>
              <a:effectLst/>
              <a:latin typeface="+mn-lt"/>
              <a:ea typeface="+mn-ea"/>
              <a:cs typeface="+mn-cs"/>
            </a:rPr>
            <a:t>Enero 2019</a:t>
          </a:r>
          <a:endParaRPr lang="es-DO" sz="2800">
            <a:effectLst/>
          </a:endParaRPr>
        </a:p>
      </xdr:txBody>
    </xdr:sp>
    <xdr:clientData/>
  </xdr:twoCellAnchor>
  <xdr:twoCellAnchor editAs="oneCell">
    <xdr:from>
      <xdr:col>0</xdr:col>
      <xdr:colOff>625930</xdr:colOff>
      <xdr:row>0</xdr:row>
      <xdr:rowOff>163284</xdr:rowOff>
    </xdr:from>
    <xdr:to>
      <xdr:col>0</xdr:col>
      <xdr:colOff>1510393</xdr:colOff>
      <xdr:row>0</xdr:row>
      <xdr:rowOff>856809</xdr:rowOff>
    </xdr:to>
    <xdr:pic>
      <xdr:nvPicPr>
        <xdr:cNvPr id="4" name="5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5930" y="163284"/>
          <a:ext cx="884463" cy="693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6.xml><?xml version="1.0" encoding="utf-8"?>
<c:userShapes xmlns:c="http://schemas.openxmlformats.org/drawingml/2006/chart">
  <cdr:relSizeAnchor xmlns:cdr="http://schemas.openxmlformats.org/drawingml/2006/chartDrawing">
    <cdr:from>
      <cdr:x>0.13902</cdr:x>
      <cdr:y>0.95223</cdr:y>
    </cdr:from>
    <cdr:to>
      <cdr:x>0.34537</cdr:x>
      <cdr:y>0.98619</cdr:y>
    </cdr:to>
    <cdr:sp macro="" textlink="">
      <cdr:nvSpPr>
        <cdr:cNvPr id="2" name="1 CuadroTexto"/>
        <cdr:cNvSpPr txBox="1"/>
      </cdr:nvSpPr>
      <cdr:spPr>
        <a:xfrm xmlns:a="http://schemas.openxmlformats.org/drawingml/2006/main">
          <a:off x="1589043" y="9380942"/>
          <a:ext cx="2358580" cy="33455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600" b="1"/>
            <a:t>Fuente: TSS</a:t>
          </a:r>
        </a:p>
      </cdr:txBody>
    </cdr:sp>
  </cdr:relSizeAnchor>
  <cdr:relSizeAnchor xmlns:cdr="http://schemas.openxmlformats.org/drawingml/2006/chartDrawing">
    <cdr:from>
      <cdr:x>0.02113</cdr:x>
      <cdr:y>0.01168</cdr:y>
    </cdr:from>
    <cdr:to>
      <cdr:x>0.04823</cdr:x>
      <cdr:y>0.02469</cdr:y>
    </cdr:to>
    <cdr:sp macro="" textlink="">
      <cdr:nvSpPr>
        <cdr:cNvPr id="4" name="7 Rectángulo"/>
        <cdr:cNvSpPr/>
      </cdr:nvSpPr>
      <cdr:spPr>
        <a:xfrm xmlns:a="http://schemas.openxmlformats.org/drawingml/2006/main">
          <a:off x="387817" y="147309"/>
          <a:ext cx="497448" cy="164017"/>
        </a:xfrm>
        <a:prstGeom xmlns:a="http://schemas.openxmlformats.org/drawingml/2006/main" prst="rect">
          <a:avLst/>
        </a:prstGeom>
        <a:solidFill xmlns:a="http://schemas.openxmlformats.org/drawingml/2006/main">
          <a:srgbClr val="00B050"/>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s-DO"/>
        </a:p>
      </cdr:txBody>
    </cdr:sp>
  </cdr:relSizeAnchor>
  <cdr:relSizeAnchor xmlns:cdr="http://schemas.openxmlformats.org/drawingml/2006/chartDrawing">
    <cdr:from>
      <cdr:x>0.01427</cdr:x>
      <cdr:y>0.00424</cdr:y>
    </cdr:from>
    <cdr:to>
      <cdr:x>0.93491</cdr:x>
      <cdr:y>0.03588</cdr:y>
    </cdr:to>
    <cdr:sp macro="" textlink="">
      <cdr:nvSpPr>
        <cdr:cNvPr id="5" name="8 CuadroTexto"/>
        <cdr:cNvSpPr txBox="1"/>
      </cdr:nvSpPr>
      <cdr:spPr>
        <a:xfrm xmlns:a="http://schemas.openxmlformats.org/drawingml/2006/main">
          <a:off x="163286" y="48175"/>
          <a:ext cx="10535470" cy="359492"/>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400"/>
            <a:t>          ARS de Autogestión                                        </a:t>
          </a:r>
          <a:r>
            <a:rPr lang="en-US" sz="1400">
              <a:effectLst/>
              <a:latin typeface="+mn-lt"/>
              <a:ea typeface="+mn-ea"/>
              <a:cs typeface="+mn-cs"/>
            </a:rPr>
            <a:t>ARS</a:t>
          </a:r>
          <a:r>
            <a:rPr lang="en-US" sz="1400" baseline="0">
              <a:effectLst/>
              <a:latin typeface="+mn-lt"/>
              <a:ea typeface="+mn-ea"/>
              <a:cs typeface="+mn-cs"/>
            </a:rPr>
            <a:t> Privadas                                             </a:t>
          </a:r>
          <a:r>
            <a:rPr lang="en-US" sz="1400">
              <a:effectLst/>
              <a:latin typeface="+mn-lt"/>
              <a:ea typeface="+mn-ea"/>
              <a:cs typeface="+mn-cs"/>
            </a:rPr>
            <a:t>ARS Pública   </a:t>
          </a:r>
          <a:r>
            <a:rPr lang="en-US" sz="1400"/>
            <a:t>                     </a:t>
          </a:r>
        </a:p>
      </cdr:txBody>
    </cdr:sp>
  </cdr:relSizeAnchor>
  <cdr:relSizeAnchor xmlns:cdr="http://schemas.openxmlformats.org/drawingml/2006/chartDrawing">
    <cdr:from>
      <cdr:x>0.49168</cdr:x>
      <cdr:y>0.0125</cdr:y>
    </cdr:from>
    <cdr:to>
      <cdr:x>0.51878</cdr:x>
      <cdr:y>0.02552</cdr:y>
    </cdr:to>
    <cdr:sp macro="" textlink="">
      <cdr:nvSpPr>
        <cdr:cNvPr id="6" name="7 Rectángulo"/>
        <cdr:cNvSpPr/>
      </cdr:nvSpPr>
      <cdr:spPr>
        <a:xfrm xmlns:a="http://schemas.openxmlformats.org/drawingml/2006/main">
          <a:off x="5947677" y="156014"/>
          <a:ext cx="327821" cy="162461"/>
        </a:xfrm>
        <a:prstGeom xmlns:a="http://schemas.openxmlformats.org/drawingml/2006/main" prst="rect">
          <a:avLst/>
        </a:prstGeom>
        <a:solidFill xmlns:a="http://schemas.openxmlformats.org/drawingml/2006/main">
          <a:schemeClr val="accent5">
            <a:lumMod val="5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s-DO"/>
        </a:p>
      </cdr:txBody>
    </cdr:sp>
  </cdr:relSizeAnchor>
  <cdr:relSizeAnchor xmlns:cdr="http://schemas.openxmlformats.org/drawingml/2006/chartDrawing">
    <cdr:from>
      <cdr:x>0.21613</cdr:x>
      <cdr:y>0.01208</cdr:y>
    </cdr:from>
    <cdr:to>
      <cdr:x>0.24324</cdr:x>
      <cdr:y>0.02509</cdr:y>
    </cdr:to>
    <cdr:sp macro="" textlink="">
      <cdr:nvSpPr>
        <cdr:cNvPr id="7" name="7 Rectángulo"/>
        <cdr:cNvSpPr/>
      </cdr:nvSpPr>
      <cdr:spPr>
        <a:xfrm xmlns:a="http://schemas.openxmlformats.org/drawingml/2006/main">
          <a:off x="3279100" y="150367"/>
          <a:ext cx="411312" cy="161981"/>
        </a:xfrm>
        <a:prstGeom xmlns:a="http://schemas.openxmlformats.org/drawingml/2006/main" prst="rect">
          <a:avLst/>
        </a:prstGeom>
        <a:solidFill xmlns:a="http://schemas.openxmlformats.org/drawingml/2006/main">
          <a:schemeClr val="tx2">
            <a:lumMod val="60000"/>
            <a:lumOff val="4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s-DO"/>
            <a:t>      </a:t>
          </a:r>
        </a:p>
      </cdr:txBody>
    </cdr:sp>
  </cdr:relSizeAnchor>
</c:userShapes>
</file>

<file path=xl/drawings/drawing107.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0</xdr:colOff>
      <xdr:row>1</xdr:row>
      <xdr:rowOff>13607</xdr:rowOff>
    </xdr:to>
    <xdr:sp macro="" textlink="">
      <xdr:nvSpPr>
        <xdr:cNvPr id="4" name="3 Rectángulo redondeado"/>
        <xdr:cNvSpPr/>
      </xdr:nvSpPr>
      <xdr:spPr>
        <a:xfrm>
          <a:off x="0" y="0"/>
          <a:ext cx="12518571" cy="102053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Gestión de Fondos</a:t>
          </a:r>
        </a:p>
        <a:p>
          <a:pPr algn="ctr" eaLnBrk="1" fontAlgn="auto" latinLnBrk="0" hangingPunct="1"/>
          <a:r>
            <a:rPr lang="es-DO" sz="1800" b="1">
              <a:solidFill>
                <a:schemeClr val="lt1"/>
              </a:solidFill>
              <a:effectLst/>
              <a:latin typeface="+mn-lt"/>
              <a:ea typeface="+mn-ea"/>
              <a:cs typeface="+mn-cs"/>
            </a:rPr>
            <a:t>Distribución de las Inversiones de la  Cuenta Cuidado de la Salud por Instrumento</a:t>
          </a:r>
        </a:p>
        <a:p>
          <a:pPr algn="ctr" eaLnBrk="1" fontAlgn="auto" latinLnBrk="0" hangingPunct="1"/>
          <a:r>
            <a:rPr lang="es-DO" sz="1800" b="1">
              <a:solidFill>
                <a:schemeClr val="lt1"/>
              </a:solidFill>
              <a:effectLst/>
              <a:latin typeface="+mn-lt"/>
              <a:ea typeface="+mn-ea"/>
              <a:cs typeface="+mn-cs"/>
            </a:rPr>
            <a:t>Enero 2019</a:t>
          </a:r>
          <a:endParaRPr lang="es-DO" sz="2800">
            <a:effectLst/>
          </a:endParaRPr>
        </a:p>
      </xdr:txBody>
    </xdr:sp>
    <xdr:clientData/>
  </xdr:twoCellAnchor>
  <xdr:twoCellAnchor editAs="oneCell">
    <xdr:from>
      <xdr:col>0</xdr:col>
      <xdr:colOff>625928</xdr:colOff>
      <xdr:row>0</xdr:row>
      <xdr:rowOff>149678</xdr:rowOff>
    </xdr:from>
    <xdr:to>
      <xdr:col>0</xdr:col>
      <xdr:colOff>1537607</xdr:colOff>
      <xdr:row>0</xdr:row>
      <xdr:rowOff>763776</xdr:rowOff>
    </xdr:to>
    <xdr:pic>
      <xdr:nvPicPr>
        <xdr:cNvPr id="7" name="6 Imagen" descr="Logo_2x4.bmp">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625928" y="149678"/>
          <a:ext cx="911679" cy="614098"/>
        </a:xfrm>
        <a:prstGeom prst="rect">
          <a:avLst/>
        </a:prstGeom>
        <a:ln>
          <a:noFill/>
        </a:ln>
        <a:effectLst>
          <a:outerShdw blurRad="190500" algn="tl" rotWithShape="0">
            <a:srgbClr val="000000">
              <a:alpha val="70000"/>
            </a:srgbClr>
          </a:outerShdw>
        </a:effectLst>
      </xdr:spPr>
    </xdr:pic>
    <xdr:clientData/>
  </xdr:twoCellAnchor>
  <xdr:twoCellAnchor>
    <xdr:from>
      <xdr:col>0</xdr:col>
      <xdr:colOff>40822</xdr:colOff>
      <xdr:row>10</xdr:row>
      <xdr:rowOff>81642</xdr:rowOff>
    </xdr:from>
    <xdr:to>
      <xdr:col>7</xdr:col>
      <xdr:colOff>1006928</xdr:colOff>
      <xdr:row>49</xdr:row>
      <xdr:rowOff>176893</xdr:rowOff>
    </xdr:to>
    <xdr:graphicFrame macro="">
      <xdr:nvGraphicFramePr>
        <xdr:cNvPr id="2" name="Gráfico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08.xml><?xml version="1.0" encoding="utf-8"?>
<xdr:wsDr xmlns:xdr="http://schemas.openxmlformats.org/drawingml/2006/spreadsheetDrawing" xmlns:a="http://schemas.openxmlformats.org/drawingml/2006/main">
  <xdr:twoCellAnchor>
    <xdr:from>
      <xdr:col>0</xdr:col>
      <xdr:colOff>27215</xdr:colOff>
      <xdr:row>7</xdr:row>
      <xdr:rowOff>163286</xdr:rowOff>
    </xdr:from>
    <xdr:to>
      <xdr:col>6</xdr:col>
      <xdr:colOff>1755323</xdr:colOff>
      <xdr:row>44</xdr:row>
      <xdr:rowOff>136071</xdr:rowOff>
    </xdr:to>
    <xdr:graphicFrame macro="">
      <xdr:nvGraphicFramePr>
        <xdr:cNvPr id="3" name="2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7</xdr:col>
      <xdr:colOff>0</xdr:colOff>
      <xdr:row>0</xdr:row>
      <xdr:rowOff>1020536</xdr:rowOff>
    </xdr:to>
    <xdr:sp macro="" textlink="">
      <xdr:nvSpPr>
        <xdr:cNvPr id="4" name="3 Rectángulo redondeado"/>
        <xdr:cNvSpPr/>
      </xdr:nvSpPr>
      <xdr:spPr>
        <a:xfrm>
          <a:off x="0" y="0"/>
          <a:ext cx="11797393" cy="102053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Gestión de Fondos</a:t>
          </a:r>
        </a:p>
        <a:p>
          <a:pPr algn="ctr" eaLnBrk="1" fontAlgn="auto" latinLnBrk="0" hangingPunct="1"/>
          <a:r>
            <a:rPr lang="es-DO" sz="1800" b="1">
              <a:solidFill>
                <a:schemeClr val="lt1"/>
              </a:solidFill>
              <a:effectLst/>
              <a:latin typeface="+mn-lt"/>
              <a:ea typeface="+mn-ea"/>
              <a:cs typeface="+mn-cs"/>
            </a:rPr>
            <a:t>Distribución de las Inversiones del SFS</a:t>
          </a:r>
          <a:r>
            <a:rPr lang="es-DO" sz="1800" b="1" baseline="0">
              <a:solidFill>
                <a:schemeClr val="lt1"/>
              </a:solidFill>
              <a:effectLst/>
              <a:latin typeface="+mn-lt"/>
              <a:ea typeface="+mn-ea"/>
              <a:cs typeface="+mn-cs"/>
            </a:rPr>
            <a:t> </a:t>
          </a:r>
          <a:r>
            <a:rPr lang="es-DO" sz="1800" b="1">
              <a:solidFill>
                <a:schemeClr val="lt1"/>
              </a:solidFill>
              <a:effectLst/>
              <a:latin typeface="+mn-lt"/>
              <a:ea typeface="+mn-ea"/>
              <a:cs typeface="+mn-cs"/>
            </a:rPr>
            <a:t> y  SVDS del RC </a:t>
          </a:r>
        </a:p>
        <a:p>
          <a:pPr algn="ctr" eaLnBrk="1" fontAlgn="auto" latinLnBrk="0" hangingPunct="1"/>
          <a:r>
            <a:rPr lang="es-DO" sz="1800" b="1">
              <a:solidFill>
                <a:schemeClr val="lt1"/>
              </a:solidFill>
              <a:effectLst/>
              <a:latin typeface="+mn-lt"/>
              <a:ea typeface="+mn-ea"/>
              <a:cs typeface="+mn-cs"/>
            </a:rPr>
            <a:t>Enero 2019</a:t>
          </a:r>
          <a:endParaRPr lang="es-DO" sz="2800">
            <a:effectLst/>
          </a:endParaRPr>
        </a:p>
      </xdr:txBody>
    </xdr:sp>
    <xdr:clientData/>
  </xdr:twoCellAnchor>
  <xdr:twoCellAnchor editAs="oneCell">
    <xdr:from>
      <xdr:col>0</xdr:col>
      <xdr:colOff>408215</xdr:colOff>
      <xdr:row>0</xdr:row>
      <xdr:rowOff>175289</xdr:rowOff>
    </xdr:from>
    <xdr:to>
      <xdr:col>0</xdr:col>
      <xdr:colOff>1265465</xdr:colOff>
      <xdr:row>0</xdr:row>
      <xdr:rowOff>816429</xdr:rowOff>
    </xdr:to>
    <xdr:pic>
      <xdr:nvPicPr>
        <xdr:cNvPr id="5" name="3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08215" y="175289"/>
          <a:ext cx="857250" cy="6411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802821</xdr:colOff>
      <xdr:row>40</xdr:row>
      <xdr:rowOff>163286</xdr:rowOff>
    </xdr:from>
    <xdr:to>
      <xdr:col>1</xdr:col>
      <xdr:colOff>1660071</xdr:colOff>
      <xdr:row>42</xdr:row>
      <xdr:rowOff>163286</xdr:rowOff>
    </xdr:to>
    <xdr:sp macro="" textlink="">
      <xdr:nvSpPr>
        <xdr:cNvPr id="2" name="CuadroTexto 1"/>
        <xdr:cNvSpPr txBox="1"/>
      </xdr:nvSpPr>
      <xdr:spPr>
        <a:xfrm>
          <a:off x="802821" y="8831036"/>
          <a:ext cx="2830286" cy="381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800" b="1"/>
            <a:t>Fuente:</a:t>
          </a:r>
          <a:r>
            <a:rPr lang="es-ES" sz="1800" b="1" baseline="0"/>
            <a:t> </a:t>
          </a:r>
          <a:r>
            <a:rPr lang="es-ES" sz="1800" baseline="0"/>
            <a:t>TSS</a:t>
          </a:r>
          <a:endParaRPr lang="es-ES" sz="1800"/>
        </a:p>
      </xdr:txBody>
    </xdr:sp>
    <xdr:clientData/>
  </xdr:twoCellAnchor>
</xdr:wsDr>
</file>

<file path=xl/drawings/drawing109.xml><?xml version="1.0" encoding="utf-8"?>
<xdr:wsDr xmlns:xdr="http://schemas.openxmlformats.org/drawingml/2006/spreadsheetDrawing" xmlns:a="http://schemas.openxmlformats.org/drawingml/2006/main">
  <xdr:twoCellAnchor>
    <xdr:from>
      <xdr:col>0</xdr:col>
      <xdr:colOff>0</xdr:colOff>
      <xdr:row>21</xdr:row>
      <xdr:rowOff>17318</xdr:rowOff>
    </xdr:from>
    <xdr:to>
      <xdr:col>11</xdr:col>
      <xdr:colOff>917863</xdr:colOff>
      <xdr:row>64</xdr:row>
      <xdr:rowOff>173182</xdr:rowOff>
    </xdr:to>
    <xdr:graphicFrame macro="">
      <xdr:nvGraphicFramePr>
        <xdr:cNvPr id="158833"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27214</xdr:rowOff>
    </xdr:from>
    <xdr:to>
      <xdr:col>12</xdr:col>
      <xdr:colOff>0</xdr:colOff>
      <xdr:row>1</xdr:row>
      <xdr:rowOff>54428</xdr:rowOff>
    </xdr:to>
    <xdr:sp macro="" textlink="">
      <xdr:nvSpPr>
        <xdr:cNvPr id="4" name="3 Rectángulo redondeado"/>
        <xdr:cNvSpPr/>
      </xdr:nvSpPr>
      <xdr:spPr>
        <a:xfrm>
          <a:off x="0" y="27214"/>
          <a:ext cx="14682107" cy="89807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Seguro Familiar de Salud (SFS) del Régimen Subsidiado (RS)</a:t>
          </a:r>
        </a:p>
        <a:p>
          <a:pPr algn="ctr" eaLnBrk="1" fontAlgn="auto" latinLnBrk="0" hangingPunct="1"/>
          <a:r>
            <a:rPr lang="es-DO" sz="2400" b="1">
              <a:solidFill>
                <a:schemeClr val="lt1"/>
              </a:solidFill>
              <a:effectLst/>
              <a:latin typeface="+mn-lt"/>
              <a:ea typeface="+mn-ea"/>
              <a:cs typeface="+mn-cs"/>
            </a:rPr>
            <a:t>Aporte  del Gobierno Central y Pago a SENASA</a:t>
          </a:r>
        </a:p>
        <a:p>
          <a:pPr algn="ctr" eaLnBrk="1" fontAlgn="auto" latinLnBrk="0" hangingPunct="1"/>
          <a:r>
            <a:rPr lang="es-DO" sz="2400" b="1">
              <a:solidFill>
                <a:schemeClr val="lt1"/>
              </a:solidFill>
              <a:effectLst/>
              <a:latin typeface="+mn-lt"/>
              <a:ea typeface="+mn-ea"/>
              <a:cs typeface="+mn-cs"/>
            </a:rPr>
            <a:t>Período: Diciembre 2003 -  Enero 2019</a:t>
          </a:r>
          <a:endParaRPr lang="es-DO" sz="3600">
            <a:effectLst/>
          </a:endParaRPr>
        </a:p>
      </xdr:txBody>
    </xdr:sp>
    <xdr:clientData/>
  </xdr:twoCellAnchor>
  <xdr:twoCellAnchor editAs="oneCell">
    <xdr:from>
      <xdr:col>0</xdr:col>
      <xdr:colOff>562841</xdr:colOff>
      <xdr:row>0</xdr:row>
      <xdr:rowOff>258535</xdr:rowOff>
    </xdr:from>
    <xdr:to>
      <xdr:col>0</xdr:col>
      <xdr:colOff>1692667</xdr:colOff>
      <xdr:row>0</xdr:row>
      <xdr:rowOff>1073726</xdr:rowOff>
    </xdr:to>
    <xdr:pic>
      <xdr:nvPicPr>
        <xdr:cNvPr id="6"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62841" y="258535"/>
          <a:ext cx="1129826" cy="8151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c:userShapes xmlns:c="http://schemas.openxmlformats.org/drawingml/2006/chart">
  <cdr:relSizeAnchor xmlns:cdr="http://schemas.openxmlformats.org/drawingml/2006/chartDrawing">
    <cdr:from>
      <cdr:x>0.05467</cdr:x>
      <cdr:y>0.94961</cdr:y>
    </cdr:from>
    <cdr:to>
      <cdr:x>0.17693</cdr:x>
      <cdr:y>0.99098</cdr:y>
    </cdr:to>
    <cdr:sp macro="" textlink="">
      <cdr:nvSpPr>
        <cdr:cNvPr id="2" name="2 CuadroTexto"/>
        <cdr:cNvSpPr txBox="1"/>
      </cdr:nvSpPr>
      <cdr:spPr>
        <a:xfrm xmlns:a="http://schemas.openxmlformats.org/drawingml/2006/main">
          <a:off x="857732" y="8205107"/>
          <a:ext cx="1918124" cy="357488"/>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600" b="1"/>
            <a:t>Fuente</a:t>
          </a:r>
          <a:r>
            <a:rPr lang="es-DO" sz="1600"/>
            <a:t>: SISALRIL</a:t>
          </a:r>
        </a:p>
      </cdr:txBody>
    </cdr:sp>
  </cdr:relSizeAnchor>
</c:userShapes>
</file>

<file path=xl/drawings/drawing110.xml><?xml version="1.0" encoding="utf-8"?>
<c:userShapes xmlns:c="http://schemas.openxmlformats.org/drawingml/2006/chart">
  <cdr:relSizeAnchor xmlns:cdr="http://schemas.openxmlformats.org/drawingml/2006/chartDrawing">
    <cdr:from>
      <cdr:x>0.0472</cdr:x>
      <cdr:y>0.92089</cdr:y>
    </cdr:from>
    <cdr:to>
      <cdr:x>0.12737</cdr:x>
      <cdr:y>0.9675</cdr:y>
    </cdr:to>
    <cdr:pic>
      <cdr:nvPicPr>
        <cdr:cNvPr id="2"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601352" y="5087472"/>
          <a:ext cx="1021498" cy="257472"/>
        </a:xfrm>
        <a:prstGeom xmlns:a="http://schemas.openxmlformats.org/drawingml/2006/main" prst="rect">
          <a:avLst/>
        </a:prstGeom>
      </cdr:spPr>
    </cdr:pic>
  </cdr:relSizeAnchor>
</c:userShapes>
</file>

<file path=xl/drawings/drawing111.xml><?xml version="1.0" encoding="utf-8"?>
<xdr:wsDr xmlns:xdr="http://schemas.openxmlformats.org/drawingml/2006/spreadsheetDrawing" xmlns:a="http://schemas.openxmlformats.org/drawingml/2006/main">
  <xdr:twoCellAnchor editAs="oneCell">
    <xdr:from>
      <xdr:col>1</xdr:col>
      <xdr:colOff>400050</xdr:colOff>
      <xdr:row>0</xdr:row>
      <xdr:rowOff>38100</xdr:rowOff>
    </xdr:from>
    <xdr:to>
      <xdr:col>1</xdr:col>
      <xdr:colOff>1587448</xdr:colOff>
      <xdr:row>0</xdr:row>
      <xdr:rowOff>186012</xdr:rowOff>
    </xdr:to>
    <xdr:pic>
      <xdr:nvPicPr>
        <xdr:cNvPr id="3"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162050" y="419100"/>
          <a:ext cx="1123950" cy="735824"/>
        </a:xfrm>
        <a:prstGeom prst="rect">
          <a:avLst/>
        </a:prstGeom>
        <a:ln>
          <a:noFill/>
        </a:ln>
        <a:effectLst>
          <a:softEdge rad="112500"/>
        </a:effectLst>
      </xdr:spPr>
    </xdr:pic>
    <xdr:clientData/>
  </xdr:twoCellAnchor>
  <xdr:twoCellAnchor>
    <xdr:from>
      <xdr:col>0</xdr:col>
      <xdr:colOff>0</xdr:colOff>
      <xdr:row>15</xdr:row>
      <xdr:rowOff>190501</xdr:rowOff>
    </xdr:from>
    <xdr:to>
      <xdr:col>11</xdr:col>
      <xdr:colOff>1298864</xdr:colOff>
      <xdr:row>60</xdr:row>
      <xdr:rowOff>0</xdr:rowOff>
    </xdr:to>
    <xdr:graphicFrame macro="">
      <xdr:nvGraphicFramePr>
        <xdr:cNvPr id="159970"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400050</xdr:colOff>
      <xdr:row>0</xdr:row>
      <xdr:rowOff>38100</xdr:rowOff>
    </xdr:from>
    <xdr:to>
      <xdr:col>1</xdr:col>
      <xdr:colOff>1587448</xdr:colOff>
      <xdr:row>0</xdr:row>
      <xdr:rowOff>186012</xdr:rowOff>
    </xdr:to>
    <xdr:pic>
      <xdr:nvPicPr>
        <xdr:cNvPr id="5" name="4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162050" y="38100"/>
          <a:ext cx="1186718" cy="147912"/>
        </a:xfrm>
        <a:prstGeom prst="rect">
          <a:avLst/>
        </a:prstGeom>
        <a:ln>
          <a:noFill/>
        </a:ln>
        <a:effectLst>
          <a:softEdge rad="112500"/>
        </a:effectLst>
      </xdr:spPr>
    </xdr:pic>
    <xdr:clientData/>
  </xdr:twoCellAnchor>
  <xdr:twoCellAnchor>
    <xdr:from>
      <xdr:col>0</xdr:col>
      <xdr:colOff>0</xdr:colOff>
      <xdr:row>0</xdr:row>
      <xdr:rowOff>0</xdr:rowOff>
    </xdr:from>
    <xdr:to>
      <xdr:col>11</xdr:col>
      <xdr:colOff>1488281</xdr:colOff>
      <xdr:row>0</xdr:row>
      <xdr:rowOff>1350818</xdr:rowOff>
    </xdr:to>
    <xdr:sp macro="" textlink="">
      <xdr:nvSpPr>
        <xdr:cNvPr id="7" name="6 Rectángulo redondeado"/>
        <xdr:cNvSpPr/>
      </xdr:nvSpPr>
      <xdr:spPr>
        <a:xfrm>
          <a:off x="0" y="0"/>
          <a:ext cx="18079099" cy="13508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Seguro Familiar de Salud (SFS) del Régimen Subsidiado (RS)</a:t>
          </a:r>
        </a:p>
        <a:p>
          <a:pPr algn="ctr" eaLnBrk="1" fontAlgn="auto" latinLnBrk="0" hangingPunct="1"/>
          <a:r>
            <a:rPr lang="es-DO" sz="2800" b="1">
              <a:solidFill>
                <a:schemeClr val="lt1"/>
              </a:solidFill>
              <a:effectLst/>
              <a:latin typeface="+mn-lt"/>
              <a:ea typeface="+mn-ea"/>
              <a:cs typeface="+mn-cs"/>
            </a:rPr>
            <a:t>Período:</a:t>
          </a:r>
          <a:r>
            <a:rPr lang="es-DO" sz="2800" b="1" baseline="0">
              <a:solidFill>
                <a:schemeClr val="lt1"/>
              </a:solidFill>
              <a:effectLst/>
              <a:latin typeface="+mn-lt"/>
              <a:ea typeface="+mn-ea"/>
              <a:cs typeface="+mn-cs"/>
            </a:rPr>
            <a:t> Enero 2018 - Enero 2019</a:t>
          </a:r>
          <a:endParaRPr lang="es-DO" sz="2800">
            <a:effectLst/>
          </a:endParaRPr>
        </a:p>
      </xdr:txBody>
    </xdr:sp>
    <xdr:clientData/>
  </xdr:twoCellAnchor>
  <xdr:twoCellAnchor editAs="oneCell">
    <xdr:from>
      <xdr:col>0</xdr:col>
      <xdr:colOff>712213</xdr:colOff>
      <xdr:row>0</xdr:row>
      <xdr:rowOff>241223</xdr:rowOff>
    </xdr:from>
    <xdr:to>
      <xdr:col>1</xdr:col>
      <xdr:colOff>468965</xdr:colOff>
      <xdr:row>0</xdr:row>
      <xdr:rowOff>1056408</xdr:rowOff>
    </xdr:to>
    <xdr:pic>
      <xdr:nvPicPr>
        <xdr:cNvPr id="8" name="6 Imagen" descr="logo_2x4.bmp">
          <a:hlinkClick xmlns:r="http://schemas.openxmlformats.org/officeDocument/2006/relationships" r:id="rId4"/>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12213" y="241223"/>
          <a:ext cx="1124888" cy="8151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2.xml><?xml version="1.0" encoding="utf-8"?>
<c:userShapes xmlns:c="http://schemas.openxmlformats.org/drawingml/2006/chart">
  <cdr:relSizeAnchor xmlns:cdr="http://schemas.openxmlformats.org/drawingml/2006/chartDrawing">
    <cdr:from>
      <cdr:x>0.01967</cdr:x>
      <cdr:y>0.92989</cdr:y>
    </cdr:from>
    <cdr:to>
      <cdr:x>0.13485</cdr:x>
      <cdr:y>0.97913</cdr:y>
    </cdr:to>
    <cdr:sp macro="" textlink="">
      <cdr:nvSpPr>
        <cdr:cNvPr id="2" name="1 CuadroTexto"/>
        <cdr:cNvSpPr txBox="1"/>
      </cdr:nvSpPr>
      <cdr:spPr>
        <a:xfrm xmlns:a="http://schemas.openxmlformats.org/drawingml/2006/main">
          <a:off x="348806" y="7826554"/>
          <a:ext cx="2042582" cy="41443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800" b="1"/>
            <a:t>Fuente: </a:t>
          </a:r>
          <a:r>
            <a:rPr lang="es-ES" sz="1800"/>
            <a:t>TSS</a:t>
          </a:r>
        </a:p>
      </cdr:txBody>
    </cdr:sp>
  </cdr:relSizeAnchor>
</c:userShapes>
</file>

<file path=xl/drawings/drawing113.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752475</xdr:colOff>
      <xdr:row>3</xdr:row>
      <xdr:rowOff>302559</xdr:rowOff>
    </xdr:to>
    <xdr:sp macro="" textlink="">
      <xdr:nvSpPr>
        <xdr:cNvPr id="2" name="3 Rectángulo redondeado"/>
        <xdr:cNvSpPr/>
      </xdr:nvSpPr>
      <xdr:spPr>
        <a:xfrm>
          <a:off x="0" y="0"/>
          <a:ext cx="11084299" cy="87405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lang="es-DO" sz="1600" b="1">
              <a:solidFill>
                <a:schemeClr val="lt1"/>
              </a:solidFill>
              <a:effectLst/>
              <a:latin typeface="+mn-lt"/>
              <a:ea typeface="+mn-ea"/>
              <a:cs typeface="+mn-cs"/>
            </a:rPr>
            <a:t>Pagos Anuales del  Seguro Familiar de Salud de los Pensionados (SS, FFAA, PN)</a:t>
          </a:r>
          <a:r>
            <a:rPr lang="es-DO" sz="1600" b="1" baseline="0">
              <a:solidFill>
                <a:schemeClr val="lt1"/>
              </a:solidFill>
              <a:effectLst/>
              <a:latin typeface="+mn-lt"/>
              <a:ea typeface="+mn-ea"/>
              <a:cs typeface="+mn-cs"/>
            </a:rPr>
            <a:t> y </a:t>
          </a:r>
        </a:p>
        <a:p>
          <a:pPr marL="0" marR="0" lvl="0" indent="0" algn="ctr" defTabSz="914400" eaLnBrk="1" fontAlgn="auto" latinLnBrk="0" hangingPunct="1">
            <a:lnSpc>
              <a:spcPct val="100000"/>
            </a:lnSpc>
            <a:spcBef>
              <a:spcPts val="0"/>
            </a:spcBef>
            <a:spcAft>
              <a:spcPts val="0"/>
            </a:spcAft>
            <a:buClrTx/>
            <a:buSzTx/>
            <a:buFontTx/>
            <a:buNone/>
            <a:tabLst/>
            <a:defRPr/>
          </a:pPr>
          <a:r>
            <a:rPr lang="es-DO" sz="1800" b="1" baseline="0">
              <a:solidFill>
                <a:schemeClr val="lt1"/>
              </a:solidFill>
              <a:effectLst/>
              <a:latin typeface="+mn-lt"/>
              <a:ea typeface="+mn-ea"/>
              <a:cs typeface="+mn-cs"/>
            </a:rPr>
            <a:t>del </a:t>
          </a:r>
          <a:r>
            <a:rPr lang="es-DO" sz="1600" b="1">
              <a:solidFill>
                <a:schemeClr val="lt1"/>
              </a:solidFill>
              <a:effectLst/>
              <a:latin typeface="+mn-lt"/>
              <a:ea typeface="+mn-ea"/>
              <a:cs typeface="+mn-cs"/>
            </a:rPr>
            <a:t>Régimen Especial Transitorio para la Salud de Pensionados Ley 1896 - 379</a:t>
          </a:r>
          <a:endParaRPr lang="es-DO" sz="2400" b="1">
            <a:solidFill>
              <a:schemeClr val="lt1"/>
            </a:solidFill>
            <a:effectLst/>
            <a:latin typeface="+mn-lt"/>
            <a:ea typeface="+mn-ea"/>
            <a:cs typeface="+mn-cs"/>
          </a:endParaRPr>
        </a:p>
        <a:p>
          <a:pPr algn="ctr" eaLnBrk="1" fontAlgn="auto" latinLnBrk="0" hangingPunct="1"/>
          <a:r>
            <a:rPr lang="es-DO" sz="1600" b="1">
              <a:solidFill>
                <a:schemeClr val="lt1"/>
              </a:solidFill>
              <a:effectLst/>
              <a:latin typeface="+mn-lt"/>
              <a:ea typeface="+mn-ea"/>
              <a:cs typeface="+mn-cs"/>
            </a:rPr>
            <a:t>Período: Julio 2010 -</a:t>
          </a:r>
          <a:r>
            <a:rPr lang="es-DO" sz="1600" b="1" baseline="0">
              <a:solidFill>
                <a:schemeClr val="lt1"/>
              </a:solidFill>
              <a:effectLst/>
              <a:latin typeface="+mn-lt"/>
              <a:ea typeface="+mn-ea"/>
              <a:cs typeface="+mn-cs"/>
            </a:rPr>
            <a:t>  </a:t>
          </a:r>
          <a:r>
            <a:rPr lang="en-US" sz="1600" b="1" baseline="0">
              <a:solidFill>
                <a:schemeClr val="lt1"/>
              </a:solidFill>
              <a:effectLst/>
              <a:latin typeface="+mn-lt"/>
              <a:ea typeface="+mn-ea"/>
              <a:cs typeface="+mn-cs"/>
            </a:rPr>
            <a:t>Enero 2019</a:t>
          </a:r>
          <a:endParaRPr lang="es-DO" sz="2400">
            <a:effectLst/>
          </a:endParaRPr>
        </a:p>
      </xdr:txBody>
    </xdr:sp>
    <xdr:clientData/>
  </xdr:twoCellAnchor>
  <xdr:twoCellAnchor>
    <xdr:from>
      <xdr:col>0</xdr:col>
      <xdr:colOff>22412</xdr:colOff>
      <xdr:row>17</xdr:row>
      <xdr:rowOff>56027</xdr:rowOff>
    </xdr:from>
    <xdr:to>
      <xdr:col>9</xdr:col>
      <xdr:colOff>705970</xdr:colOff>
      <xdr:row>55</xdr:row>
      <xdr:rowOff>100852</xdr:rowOff>
    </xdr:to>
    <xdr:graphicFrame macro="">
      <xdr:nvGraphicFramePr>
        <xdr:cNvPr id="3"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280147</xdr:colOff>
      <xdr:row>0</xdr:row>
      <xdr:rowOff>134471</xdr:rowOff>
    </xdr:from>
    <xdr:to>
      <xdr:col>0</xdr:col>
      <xdr:colOff>1032622</xdr:colOff>
      <xdr:row>3</xdr:row>
      <xdr:rowOff>105896</xdr:rowOff>
    </xdr:to>
    <xdr:pic>
      <xdr:nvPicPr>
        <xdr:cNvPr id="5"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80147" y="134471"/>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4.xml><?xml version="1.0" encoding="utf-8"?>
<c:userShapes xmlns:c="http://schemas.openxmlformats.org/drawingml/2006/chart">
  <cdr:relSizeAnchor xmlns:cdr="http://schemas.openxmlformats.org/drawingml/2006/chartDrawing">
    <cdr:from>
      <cdr:x>0.06099</cdr:x>
      <cdr:y>0.95172</cdr:y>
    </cdr:from>
    <cdr:to>
      <cdr:x>0.19799</cdr:x>
      <cdr:y>0.99524</cdr:y>
    </cdr:to>
    <cdr:sp macro="" textlink="">
      <cdr:nvSpPr>
        <cdr:cNvPr id="2" name="1 CuadroTexto"/>
        <cdr:cNvSpPr txBox="1"/>
      </cdr:nvSpPr>
      <cdr:spPr>
        <a:xfrm xmlns:a="http://schemas.openxmlformats.org/drawingml/2006/main">
          <a:off x="667086" y="6729520"/>
          <a:ext cx="1498360" cy="30772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400" b="1"/>
            <a:t>Fuente: </a:t>
          </a:r>
          <a:r>
            <a:rPr lang="es-ES" sz="1400"/>
            <a:t>TSS</a:t>
          </a:r>
        </a:p>
      </cdr:txBody>
    </cdr:sp>
  </cdr:relSizeAnchor>
</c:userShapes>
</file>

<file path=xl/drawings/drawing115.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0</xdr:colOff>
      <xdr:row>4</xdr:row>
      <xdr:rowOff>95250</xdr:rowOff>
    </xdr:to>
    <xdr:sp macro="" textlink="">
      <xdr:nvSpPr>
        <xdr:cNvPr id="2" name="3 Rectángulo redondeado"/>
        <xdr:cNvSpPr/>
      </xdr:nvSpPr>
      <xdr:spPr>
        <a:xfrm>
          <a:off x="0" y="0"/>
          <a:ext cx="16070036" cy="107496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Régimen Especial Transitorio para la Salud de Pensionados Ley 1896 - 379</a:t>
          </a:r>
        </a:p>
        <a:p>
          <a:pPr algn="ctr" eaLnBrk="1" fontAlgn="auto" latinLnBrk="0" hangingPunct="1"/>
          <a:r>
            <a:rPr lang="es-DO" sz="1800" b="1">
              <a:solidFill>
                <a:schemeClr val="lt1"/>
              </a:solidFill>
              <a:effectLst/>
              <a:latin typeface="+mn-lt"/>
              <a:ea typeface="+mn-ea"/>
              <a:cs typeface="+mn-cs"/>
            </a:rPr>
            <a:t>Pagos Mensuales  del  SFSP por  ARS</a:t>
          </a:r>
        </a:p>
        <a:p>
          <a:pPr algn="ctr" eaLnBrk="1" fontAlgn="auto" latinLnBrk="0" hangingPunct="1"/>
          <a:r>
            <a:rPr lang="es-DO" sz="1800" b="1">
              <a:solidFill>
                <a:schemeClr val="lt1"/>
              </a:solidFill>
              <a:effectLst/>
              <a:latin typeface="+mn-lt"/>
              <a:ea typeface="+mn-ea"/>
              <a:cs typeface="+mn-cs"/>
            </a:rPr>
            <a:t>Período: Enero 2018 - Enero 2019</a:t>
          </a:r>
          <a:endParaRPr lang="es-DO" sz="2800">
            <a:effectLst/>
          </a:endParaRPr>
        </a:p>
      </xdr:txBody>
    </xdr:sp>
    <xdr:clientData/>
  </xdr:twoCellAnchor>
  <xdr:twoCellAnchor editAs="oneCell">
    <xdr:from>
      <xdr:col>0</xdr:col>
      <xdr:colOff>446633</xdr:colOff>
      <xdr:row>0</xdr:row>
      <xdr:rowOff>174476</xdr:rowOff>
    </xdr:from>
    <xdr:to>
      <xdr:col>1</xdr:col>
      <xdr:colOff>380999</xdr:colOff>
      <xdr:row>3</xdr:row>
      <xdr:rowOff>260377</xdr:rowOff>
    </xdr:to>
    <xdr:pic>
      <xdr:nvPicPr>
        <xdr:cNvPr id="4" name="6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6633" y="174476"/>
          <a:ext cx="900473" cy="6574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54429</xdr:colOff>
      <xdr:row>20</xdr:row>
      <xdr:rowOff>68036</xdr:rowOff>
    </xdr:from>
    <xdr:to>
      <xdr:col>11</xdr:col>
      <xdr:colOff>884464</xdr:colOff>
      <xdr:row>58</xdr:row>
      <xdr:rowOff>54429</xdr:rowOff>
    </xdr:to>
    <xdr:graphicFrame macro="">
      <xdr:nvGraphicFramePr>
        <xdr:cNvPr id="5" name="Gráfico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6.xml><?xml version="1.0" encoding="utf-8"?>
<xdr:wsDr xmlns:xdr="http://schemas.openxmlformats.org/drawingml/2006/spreadsheetDrawing" xmlns:a="http://schemas.openxmlformats.org/drawingml/2006/main">
  <xdr:twoCellAnchor editAs="oneCell">
    <xdr:from>
      <xdr:col>4</xdr:col>
      <xdr:colOff>89648</xdr:colOff>
      <xdr:row>11</xdr:row>
      <xdr:rowOff>112059</xdr:rowOff>
    </xdr:from>
    <xdr:to>
      <xdr:col>7</xdr:col>
      <xdr:colOff>1442813</xdr:colOff>
      <xdr:row>37</xdr:row>
      <xdr:rowOff>129111</xdr:rowOff>
    </xdr:to>
    <xdr:pic>
      <xdr:nvPicPr>
        <xdr:cNvPr id="7" name="1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137648" y="2286000"/>
          <a:ext cx="4423577" cy="5081137"/>
        </a:xfrm>
        <a:prstGeom prst="rect">
          <a:avLst/>
        </a:prstGeom>
        <a:noFill/>
        <a:ln>
          <a:noFill/>
        </a:ln>
      </xdr:spPr>
    </xdr:pic>
    <xdr:clientData/>
  </xdr:twoCellAnchor>
  <xdr:twoCellAnchor>
    <xdr:from>
      <xdr:col>0</xdr:col>
      <xdr:colOff>55219</xdr:colOff>
      <xdr:row>5</xdr:row>
      <xdr:rowOff>55216</xdr:rowOff>
    </xdr:from>
    <xdr:to>
      <xdr:col>11</xdr:col>
      <xdr:colOff>1339022</xdr:colOff>
      <xdr:row>52</xdr:row>
      <xdr:rowOff>138042</xdr:rowOff>
    </xdr:to>
    <xdr:sp macro="" textlink="">
      <xdr:nvSpPr>
        <xdr:cNvPr id="3" name="CuadroTexto 2"/>
        <xdr:cNvSpPr txBox="1"/>
      </xdr:nvSpPr>
      <xdr:spPr>
        <a:xfrm>
          <a:off x="55219" y="1090542"/>
          <a:ext cx="13224564" cy="9317935"/>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600">
              <a:solidFill>
                <a:sysClr val="windowText" lastClr="000000"/>
              </a:solidFill>
              <a:effectLst/>
              <a:latin typeface="+mn-lt"/>
              <a:ea typeface="+mn-ea"/>
              <a:cs typeface="+mn-cs"/>
            </a:rPr>
            <a:t>La dispersión de los fondos correspondientes a las aportes de los trabajadores asalariados y empleadores al Seguro de Vejez, Discapacidad y Sobrevivencia se distribuye a través de las cinco cuentas que pertenecen a dicho  seguro: a) Cuenta de Capitalización Individual, la cual es  un registro individual unificado de los aportes que de conformidad con el artículo 59 de la Ley 87-01, son propiedad exclusiva de cada afiliado. Este registro se efectúa en el fondo de pensiones  de elección del trabajador y comprende todos los aportes voluntarios y obligatorios, el monto que corresponda al bono de reconocimiento  cuando se haga efectivo, si aplica, pago de prestaciones y la rentabilidad que le genere el fondo administrado;  o al Cuenta de Reparto en caso de que el trabajador esté afiliado a un fondo de esta naturaleza y no a una AFP; b) Cuenta Seguro de Vida, corresponde al 1% del salario cotizable, el cual es pagado a las compañías de seguro autorizadas, y sirve para proteger al afiliado en caso de discapacidad y sobrevivencia; c) Cuenta Comisión AFP, comisión mensual  por administración del fondo personal, la cual no puede ser mayor del 0.5% del salario cotizable; d) Cuenta Comisión Superintendencia de Pensiones (SIPEN), comisión destinada para los gastos operativos de  SIPE</a:t>
          </a:r>
          <a:r>
            <a:rPr lang="es-DO" sz="1600" b="0">
              <a:solidFill>
                <a:sysClr val="windowText" lastClr="000000"/>
              </a:solidFill>
              <a:effectLst/>
              <a:latin typeface="+mn-lt"/>
              <a:ea typeface="+mn-ea"/>
              <a:cs typeface="+mn-cs"/>
            </a:rPr>
            <a:t>N</a:t>
          </a:r>
          <a:r>
            <a:rPr lang="es-DO" sz="1600">
              <a:solidFill>
                <a:sysClr val="windowText" lastClr="000000"/>
              </a:solidFill>
              <a:effectLst/>
              <a:latin typeface="+mn-lt"/>
              <a:ea typeface="+mn-ea"/>
              <a:cs typeface="+mn-cs"/>
            </a:rPr>
            <a:t>,  corresponde al 0.07% del salario cotizable y e) Cuenta Fondo de Solidaridad Social (FSS), fondo constituido para favorecer a los afiliados de bajos ingresos mayores de 65 años de edad, que hayan cotizado durante por lo menos 300 meses en cualquiera de los sistemas de pensión vigentes y cuya cuenta personal no acumule lo suficiente para cubrir una pensión mínima.</a:t>
          </a:r>
        </a:p>
        <a:p>
          <a:endParaRPr lang="es-DO" sz="1600">
            <a:solidFill>
              <a:sysClr val="windowText" lastClr="000000"/>
            </a:solidFill>
            <a:effectLst/>
            <a:latin typeface="+mn-lt"/>
            <a:ea typeface="+mn-ea"/>
            <a:cs typeface="+mn-cs"/>
          </a:endParaRPr>
        </a:p>
        <a:p>
          <a:r>
            <a:rPr lang="es-DO" sz="1600">
              <a:solidFill>
                <a:sysClr val="windowText" lastClr="000000"/>
              </a:solidFill>
              <a:effectLst/>
              <a:latin typeface="+mn-lt"/>
              <a:ea typeface="+mn-ea"/>
              <a:cs typeface="+mn-cs"/>
            </a:rPr>
            <a:t>Los fondos desembolsado al Seguro de Vejez, Discapacidad y Sobrevivencia (SVDS) por cuentas, durante el período julio 2003,  fecha en que inició el recaudo para el SVDS del RC, hasta enero 2019 ascienden a un monto total de RD$452,780,827,891.05  de los cuales </a:t>
          </a:r>
          <a:r>
            <a:rPr lang="es-DO" sz="1600" baseline="0">
              <a:solidFill>
                <a:sysClr val="windowText" lastClr="000000"/>
              </a:solidFill>
              <a:effectLst/>
              <a:latin typeface="+mn-lt"/>
              <a:ea typeface="+mn-ea"/>
              <a:cs typeface="+mn-cs"/>
            </a:rPr>
            <a:t> </a:t>
          </a:r>
          <a:r>
            <a:rPr lang="es-DO" sz="1600">
              <a:solidFill>
                <a:sysClr val="windowText" lastClr="000000"/>
              </a:solidFill>
              <a:effectLst/>
              <a:latin typeface="+mn-lt"/>
              <a:ea typeface="+mn-ea"/>
              <a:cs typeface="+mn-cs"/>
            </a:rPr>
            <a:t>RD</a:t>
          </a:r>
          <a:r>
            <a:rPr lang="en-US" sz="1600">
              <a:solidFill>
                <a:sysClr val="windowText" lastClr="000000"/>
              </a:solidFill>
              <a:effectLst/>
              <a:latin typeface="+mn-lt"/>
              <a:ea typeface="+mn-ea"/>
              <a:cs typeface="+mn-cs"/>
            </a:rPr>
            <a:t>$364,949,494,164.72 </a:t>
          </a:r>
          <a:r>
            <a:rPr lang="en-US" sz="1600" baseline="0">
              <a:solidFill>
                <a:sysClr val="windowText" lastClr="000000"/>
              </a:solidFill>
              <a:effectLst/>
              <a:latin typeface="+mn-lt"/>
              <a:ea typeface="+mn-ea"/>
              <a:cs typeface="+mn-cs"/>
            </a:rPr>
            <a:t> </a:t>
          </a:r>
          <a:r>
            <a:rPr lang="es-DO" sz="1600">
              <a:solidFill>
                <a:sysClr val="windowText" lastClr="000000"/>
              </a:solidFill>
              <a:effectLst/>
              <a:latin typeface="+mn-lt"/>
              <a:ea typeface="+mn-ea"/>
              <a:cs typeface="+mn-cs"/>
            </a:rPr>
            <a:t>han sido asignados a Capitalización Individual y Reparto, representando un 77.6%; al Seguro de Vida RD$39,452,006,539.68</a:t>
          </a:r>
          <a:r>
            <a:rPr lang="es-DO" sz="1600" baseline="0">
              <a:solidFill>
                <a:sysClr val="windowText" lastClr="000000"/>
              </a:solidFill>
              <a:effectLst/>
              <a:latin typeface="+mn-lt"/>
              <a:ea typeface="+mn-ea"/>
              <a:cs typeface="+mn-cs"/>
            </a:rPr>
            <a:t>  </a:t>
          </a:r>
          <a:r>
            <a:rPr lang="es-DO" sz="1600">
              <a:solidFill>
                <a:sysClr val="windowText" lastClr="000000"/>
              </a:solidFill>
              <a:effectLst/>
              <a:latin typeface="+mn-lt"/>
              <a:ea typeface="+mn-ea"/>
              <a:cs typeface="+mn-cs"/>
            </a:rPr>
            <a:t>(8.4%); Comisión AFP RD$21,921,863,465.982 (4.7%);  Comisión SIPEN RD$3,266,432,446.84 (0.7%) y por último RD$17,507,680,876.11 </a:t>
          </a:r>
          <a:r>
            <a:rPr lang="es-DO" sz="1600" baseline="0">
              <a:solidFill>
                <a:sysClr val="windowText" lastClr="000000"/>
              </a:solidFill>
              <a:effectLst/>
              <a:latin typeface="+mn-lt"/>
              <a:ea typeface="+mn-ea"/>
              <a:cs typeface="+mn-cs"/>
            </a:rPr>
            <a:t> </a:t>
          </a:r>
          <a:r>
            <a:rPr lang="es-DO" sz="1600">
              <a:solidFill>
                <a:sysClr val="windowText" lastClr="000000"/>
              </a:solidFill>
              <a:effectLst/>
              <a:latin typeface="+mn-lt"/>
              <a:ea typeface="+mn-ea"/>
              <a:cs typeface="+mn-cs"/>
            </a:rPr>
            <a:t>desembolsado al Fondo de Solidaridad Social </a:t>
          </a:r>
          <a:r>
            <a:rPr lang="es-DO" sz="1600" baseline="0">
              <a:solidFill>
                <a:sysClr val="windowText" lastClr="000000"/>
              </a:solidFill>
              <a:effectLst/>
              <a:latin typeface="+mn-lt"/>
              <a:ea typeface="+mn-ea"/>
              <a:cs typeface="+mn-cs"/>
            </a:rPr>
            <a:t> </a:t>
          </a:r>
          <a:r>
            <a:rPr lang="es-DO" sz="1600">
              <a:solidFill>
                <a:sysClr val="windowText" lastClr="000000"/>
              </a:solidFill>
              <a:effectLst/>
              <a:latin typeface="+mn-lt"/>
              <a:ea typeface="+mn-ea"/>
              <a:cs typeface="+mn-cs"/>
            </a:rPr>
            <a:t>(FSS), equivalente al 3.7% del total de la recaudación individualizada. Cabe destacar que el FSS representa el 2.9% del patrimonio total del Sistema Dominicano de Pensiones.  </a:t>
          </a:r>
        </a:p>
        <a:p>
          <a:endParaRPr lang="es-DO" sz="1600">
            <a:solidFill>
              <a:sysClr val="windowText" lastClr="000000"/>
            </a:solidFill>
            <a:effectLst/>
            <a:latin typeface="+mn-lt"/>
            <a:ea typeface="+mn-ea"/>
            <a:cs typeface="+mn-cs"/>
          </a:endParaRPr>
        </a:p>
        <a:p>
          <a:r>
            <a:rPr lang="es-DO" sz="1600">
              <a:solidFill>
                <a:sysClr val="windowText" lastClr="000000"/>
              </a:solidFill>
              <a:effectLst/>
              <a:latin typeface="+mn-lt"/>
              <a:ea typeface="+mn-ea"/>
              <a:cs typeface="+mn-cs"/>
            </a:rPr>
            <a:t>El patrimonio de los fondos de pensiones está constituido por cinco tipos de fondos: Capitalización Individual (CCI), Planes  Complementarios, fondo de Solidaridad Social, Planes de reparto Individualizado y por último, el Fondo  del Instituto Nacional de Bienestar Magisterial  (INABIMA). </a:t>
          </a:r>
        </a:p>
        <a:p>
          <a:endParaRPr lang="es-DO" sz="1600">
            <a:solidFill>
              <a:sysClr val="windowText" lastClr="000000"/>
            </a:solidFill>
            <a:effectLst/>
            <a:latin typeface="+mn-lt"/>
            <a:ea typeface="+mn-ea"/>
            <a:cs typeface="+mn-cs"/>
          </a:endParaRPr>
        </a:p>
        <a:p>
          <a:r>
            <a:rPr lang="es-DO" sz="1600">
              <a:solidFill>
                <a:sysClr val="windowText" lastClr="000000"/>
              </a:solidFill>
              <a:effectLst/>
              <a:latin typeface="+mn-lt"/>
              <a:ea typeface="+mn-ea"/>
              <a:cs typeface="+mn-cs"/>
            </a:rPr>
            <a:t>En el período julio 2003 al mes de</a:t>
          </a:r>
          <a:r>
            <a:rPr lang="es-DO" sz="1600" baseline="0">
              <a:solidFill>
                <a:sysClr val="windowText" lastClr="000000"/>
              </a:solidFill>
              <a:effectLst/>
              <a:latin typeface="+mn-lt"/>
              <a:ea typeface="+mn-ea"/>
              <a:cs typeface="+mn-cs"/>
            </a:rPr>
            <a:t> enero 2019 </a:t>
          </a:r>
          <a:r>
            <a:rPr lang="es-DO" sz="1600">
              <a:solidFill>
                <a:sysClr val="windowText" lastClr="000000"/>
              </a:solidFill>
              <a:effectLst/>
              <a:latin typeface="+mn-lt"/>
              <a:ea typeface="+mn-ea"/>
              <a:cs typeface="+mn-cs"/>
            </a:rPr>
            <a:t>el patrimonio de los fondos de pensiones ha alcanzó un monto acumulado de RD$609,006.05  </a:t>
          </a:r>
          <a:r>
            <a:rPr lang="es-DO" sz="1600" baseline="0">
              <a:solidFill>
                <a:sysClr val="windowText" lastClr="000000"/>
              </a:solidFill>
              <a:effectLst/>
              <a:latin typeface="+mn-lt"/>
              <a:ea typeface="+mn-ea"/>
              <a:cs typeface="+mn-cs"/>
            </a:rPr>
            <a:t>m</a:t>
          </a:r>
          <a:r>
            <a:rPr lang="es-DO" sz="1600">
              <a:solidFill>
                <a:sysClr val="windowText" lastClr="000000"/>
              </a:solidFill>
              <a:effectLst/>
              <a:latin typeface="+mn-lt"/>
              <a:ea typeface="+mn-ea"/>
              <a:cs typeface="+mn-cs"/>
            </a:rPr>
            <a:t>illones, representando el un 15.1% del Producto Interno Bruto (PIB) y en diciembre de 2003 se contaba con un patrimonio de RD$6,849.88 </a:t>
          </a:r>
          <a:r>
            <a:rPr lang="es-DO" sz="1600" baseline="0">
              <a:solidFill>
                <a:sysClr val="windowText" lastClr="000000"/>
              </a:solidFill>
              <a:effectLst/>
              <a:latin typeface="+mn-lt"/>
              <a:ea typeface="+mn-ea"/>
              <a:cs typeface="+mn-cs"/>
            </a:rPr>
            <a:t> </a:t>
          </a:r>
          <a:r>
            <a:rPr lang="es-DO" sz="1600">
              <a:solidFill>
                <a:sysClr val="windowText" lastClr="000000"/>
              </a:solidFill>
              <a:effectLst/>
              <a:latin typeface="+mn-lt"/>
              <a:ea typeface="+mn-ea"/>
              <a:cs typeface="+mn-cs"/>
            </a:rPr>
            <a:t>millones, lo que al mes  de enero se ha multiplicado 88.9 veces.  </a:t>
          </a:r>
        </a:p>
        <a:p>
          <a:endParaRPr lang="es-DO" sz="1600">
            <a:solidFill>
              <a:sysClr val="windowText" lastClr="000000"/>
            </a:solidFill>
            <a:effectLst/>
            <a:latin typeface="+mn-lt"/>
            <a:ea typeface="+mn-ea"/>
            <a:cs typeface="+mn-cs"/>
          </a:endParaRPr>
        </a:p>
        <a:p>
          <a:r>
            <a:rPr lang="es-DO" sz="1600">
              <a:solidFill>
                <a:sysClr val="windowText" lastClr="000000"/>
              </a:solidFill>
              <a:effectLst/>
              <a:latin typeface="+mn-lt"/>
              <a:ea typeface="+mn-ea"/>
              <a:cs typeface="+mn-cs"/>
            </a:rPr>
            <a:t>La Cartera total de Inversión de los fondos de pensiones hasta</a:t>
          </a:r>
          <a:r>
            <a:rPr lang="es-DO" sz="1600" baseline="0">
              <a:solidFill>
                <a:sysClr val="windowText" lastClr="000000"/>
              </a:solidFill>
              <a:effectLst/>
              <a:latin typeface="+mn-lt"/>
              <a:ea typeface="+mn-ea"/>
              <a:cs typeface="+mn-cs"/>
            </a:rPr>
            <a:t> diciembre 2018</a:t>
          </a:r>
          <a:r>
            <a:rPr lang="es-DO" sz="1600">
              <a:solidFill>
                <a:sysClr val="windowText" lastClr="000000"/>
              </a:solidFill>
              <a:effectLst/>
              <a:latin typeface="+mn-lt"/>
              <a:ea typeface="+mn-ea"/>
              <a:cs typeface="+mn-cs"/>
            </a:rPr>
            <a:t>, ascendió a un monto de</a:t>
          </a:r>
          <a:r>
            <a:rPr lang="es-DO" sz="1600" baseline="0">
              <a:solidFill>
                <a:sysClr val="windowText" lastClr="000000"/>
              </a:solidFill>
              <a:effectLst/>
              <a:latin typeface="+mn-lt"/>
              <a:ea typeface="+mn-ea"/>
              <a:cs typeface="+mn-cs"/>
            </a:rPr>
            <a:t> </a:t>
          </a:r>
          <a:r>
            <a:rPr lang="es-DO" sz="1600">
              <a:solidFill>
                <a:sysClr val="windowText" lastClr="000000"/>
              </a:solidFill>
              <a:effectLst/>
              <a:latin typeface="+mn-lt"/>
              <a:ea typeface="+mn-ea"/>
              <a:cs typeface="+mn-cs"/>
            </a:rPr>
            <a:t> RD$539,557,747,620.00.  La composición por tipo de emisor de  instrumento de inversión, se observa que el 90.6% está colocada en tres tipos de emisores principales: Banco </a:t>
          </a:r>
          <a:r>
            <a:rPr lang="es-DO" sz="1600" baseline="0">
              <a:solidFill>
                <a:sysClr val="windowText" lastClr="000000"/>
              </a:solidFill>
              <a:effectLst/>
              <a:latin typeface="+mn-lt"/>
              <a:ea typeface="+mn-ea"/>
              <a:cs typeface="+mn-cs"/>
            </a:rPr>
            <a:t> </a:t>
          </a:r>
          <a:r>
            <a:rPr lang="es-DO" sz="1600">
              <a:solidFill>
                <a:sysClr val="windowText" lastClr="000000"/>
              </a:solidFill>
              <a:effectLst/>
              <a:latin typeface="+mn-lt"/>
              <a:ea typeface="+mn-ea"/>
              <a:cs typeface="+mn-cs"/>
            </a:rPr>
            <a:t>Central contiene el</a:t>
          </a:r>
          <a:r>
            <a:rPr lang="es-DO" sz="1600" baseline="0">
              <a:solidFill>
                <a:sysClr val="windowText" lastClr="000000"/>
              </a:solidFill>
              <a:effectLst/>
              <a:latin typeface="+mn-lt"/>
              <a:ea typeface="+mn-ea"/>
              <a:cs typeface="+mn-cs"/>
            </a:rPr>
            <a:t> 44.7</a:t>
          </a:r>
          <a:r>
            <a:rPr lang="es-DO" sz="1600">
              <a:solidFill>
                <a:sysClr val="windowText" lastClr="000000"/>
              </a:solidFill>
              <a:effectLst/>
              <a:latin typeface="+mn-lt"/>
              <a:ea typeface="+mn-ea"/>
              <a:cs typeface="+mn-cs"/>
            </a:rPr>
            <a:t>%;  el</a:t>
          </a:r>
          <a:r>
            <a:rPr lang="es-DO" sz="1600" baseline="0">
              <a:solidFill>
                <a:sysClr val="windowText" lastClr="000000"/>
              </a:solidFill>
              <a:effectLst/>
              <a:latin typeface="+mn-lt"/>
              <a:ea typeface="+mn-ea"/>
              <a:cs typeface="+mn-cs"/>
            </a:rPr>
            <a:t> 15.8</a:t>
          </a:r>
          <a:r>
            <a:rPr lang="es-DO" sz="1600">
              <a:solidFill>
                <a:sysClr val="windowText" lastClr="000000"/>
              </a:solidFill>
              <a:effectLst/>
              <a:latin typeface="+mn-lt"/>
              <a:ea typeface="+mn-ea"/>
              <a:cs typeface="+mn-cs"/>
            </a:rPr>
            <a:t>%  en Banco Comerciales y  Múltiples y el 30.1%  en la cartera del Ministerio de Hacienda.   </a:t>
          </a:r>
        </a:p>
        <a:p>
          <a:endParaRPr lang="es-DO" sz="1600">
            <a:solidFill>
              <a:sysClr val="windowText" lastClr="000000"/>
            </a:solidFill>
            <a:effectLst/>
            <a:latin typeface="+mn-lt"/>
            <a:ea typeface="+mn-ea"/>
            <a:cs typeface="+mn-cs"/>
          </a:endParaRPr>
        </a:p>
        <a:p>
          <a:r>
            <a:rPr lang="es-DO" sz="1600">
              <a:solidFill>
                <a:sysClr val="windowText" lastClr="000000"/>
              </a:solidFill>
              <a:effectLst/>
              <a:latin typeface="+mn-lt"/>
              <a:ea typeface="+mn-ea"/>
              <a:cs typeface="+mn-cs"/>
            </a:rPr>
            <a:t>En cuanto a la de la  diversificación por instrumentos financieros el 30.1% están colocados bonos de </a:t>
          </a:r>
          <a:r>
            <a:rPr lang="es-DO" sz="1600" baseline="0">
              <a:solidFill>
                <a:sysClr val="windowText" lastClr="000000"/>
              </a:solidFill>
              <a:effectLst/>
              <a:latin typeface="+mn-lt"/>
              <a:ea typeface="+mn-ea"/>
              <a:cs typeface="+mn-cs"/>
            </a:rPr>
            <a:t> Hacienda</a:t>
          </a:r>
          <a:r>
            <a:rPr lang="es-DO" sz="1600">
              <a:solidFill>
                <a:sysClr val="windowText" lastClr="000000"/>
              </a:solidFill>
              <a:effectLst/>
              <a:latin typeface="+mn-lt"/>
              <a:ea typeface="+mn-ea"/>
              <a:cs typeface="+mn-cs"/>
            </a:rPr>
            <a:t>; el 20.7% notas del BC ,24.0 % en certificado de inversiones Especial BC;  el 6.5% en Bonos EIF y 7.5% en otras inversiones.   </a:t>
          </a:r>
        </a:p>
        <a:p>
          <a:endParaRPr lang="es-DO" sz="1600">
            <a:solidFill>
              <a:srgbClr val="FF0000"/>
            </a:solidFill>
            <a:effectLst/>
            <a:latin typeface="+mn-lt"/>
            <a:ea typeface="+mn-ea"/>
            <a:cs typeface="+mn-cs"/>
          </a:endParaRPr>
        </a:p>
        <a:p>
          <a:r>
            <a:rPr lang="es-DO" sz="1600">
              <a:solidFill>
                <a:sysClr val="windowText" lastClr="000000"/>
              </a:solidFill>
              <a:effectLst/>
              <a:latin typeface="+mn-lt"/>
              <a:ea typeface="+mn-ea"/>
              <a:cs typeface="+mn-cs"/>
            </a:rPr>
            <a:t>Desde diciembre 2003 hasta </a:t>
          </a:r>
          <a:r>
            <a:rPr lang="es-DO" sz="1600" baseline="0">
              <a:solidFill>
                <a:sysClr val="windowText" lastClr="000000"/>
              </a:solidFill>
              <a:effectLst/>
              <a:latin typeface="+mn-lt"/>
              <a:ea typeface="+mn-ea"/>
              <a:cs typeface="+mn-cs"/>
            </a:rPr>
            <a:t>enero 2019</a:t>
          </a:r>
          <a:r>
            <a:rPr lang="es-DO" sz="1600">
              <a:solidFill>
                <a:sysClr val="windowText" lastClr="000000"/>
              </a:solidFill>
              <a:effectLst/>
              <a:latin typeface="+mn-lt"/>
              <a:ea typeface="+mn-ea"/>
              <a:cs typeface="+mn-cs"/>
            </a:rPr>
            <a:t>,  la rentabilidad nominal promedio de los fondos de pensiones tanto de la Cuenta de Capitalización Individual como del sistema en general, ha tenido un comportamiento similar, acorde a los cambios de las tasas de interés en la economía .   Para  el mes de</a:t>
          </a:r>
          <a:r>
            <a:rPr lang="es-DO" sz="1600" baseline="0">
              <a:solidFill>
                <a:sysClr val="windowText" lastClr="000000"/>
              </a:solidFill>
              <a:effectLst/>
              <a:latin typeface="+mn-lt"/>
              <a:ea typeface="+mn-ea"/>
              <a:cs typeface="+mn-cs"/>
            </a:rPr>
            <a:t> enero 2019  </a:t>
          </a:r>
          <a:r>
            <a:rPr lang="es-DO" sz="1600">
              <a:solidFill>
                <a:sysClr val="windowText" lastClr="000000"/>
              </a:solidFill>
              <a:effectLst/>
              <a:latin typeface="+mn-lt"/>
              <a:ea typeface="+mn-ea"/>
              <a:cs typeface="+mn-cs"/>
            </a:rPr>
            <a:t>la tasa promedio del sistema es de 8.19% y la tasa promedio de la CCI es de 7.74%.  Utilizando la inflación acumulada disponible en el Banco Central de la República Dominicana, se estima una rentabilidad real es de un 7.48 % al mes de </a:t>
          </a:r>
          <a:r>
            <a:rPr lang="es-DO" sz="1600" baseline="0">
              <a:solidFill>
                <a:sysClr val="windowText" lastClr="000000"/>
              </a:solidFill>
              <a:effectLst/>
              <a:latin typeface="+mn-lt"/>
              <a:ea typeface="+mn-ea"/>
              <a:cs typeface="+mn-cs"/>
            </a:rPr>
            <a:t> enero 2019</a:t>
          </a:r>
          <a:r>
            <a:rPr lang="es-DO" sz="1600">
              <a:solidFill>
                <a:sysClr val="windowText" lastClr="000000"/>
              </a:solidFill>
              <a:effectLst/>
              <a:latin typeface="+mn-lt"/>
              <a:ea typeface="+mn-ea"/>
              <a:cs typeface="+mn-cs"/>
            </a:rPr>
            <a:t>.  </a:t>
          </a:r>
        </a:p>
        <a:p>
          <a:endParaRPr lang="es-DO" sz="1600">
            <a:solidFill>
              <a:sysClr val="windowText" lastClr="000000"/>
            </a:solidFill>
            <a:effectLst/>
            <a:latin typeface="+mn-lt"/>
            <a:ea typeface="+mn-ea"/>
            <a:cs typeface="+mn-cs"/>
          </a:endParaRPr>
        </a:p>
      </xdr:txBody>
    </xdr:sp>
    <xdr:clientData/>
  </xdr:twoCellAnchor>
  <xdr:twoCellAnchor>
    <xdr:from>
      <xdr:col>0</xdr:col>
      <xdr:colOff>0</xdr:colOff>
      <xdr:row>0</xdr:row>
      <xdr:rowOff>0</xdr:rowOff>
    </xdr:from>
    <xdr:to>
      <xdr:col>12</xdr:col>
      <xdr:colOff>0</xdr:colOff>
      <xdr:row>4</xdr:row>
      <xdr:rowOff>193261</xdr:rowOff>
    </xdr:to>
    <xdr:sp macro="" textlink="">
      <xdr:nvSpPr>
        <xdr:cNvPr id="4" name="3 Rectángulo redondeado"/>
        <xdr:cNvSpPr/>
      </xdr:nvSpPr>
      <xdr:spPr>
        <a:xfrm>
          <a:off x="0" y="0"/>
          <a:ext cx="13431630" cy="96630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Sistema Dominicano de Seguridad Social (SDSS)</a:t>
          </a:r>
          <a:endParaRPr lang="es-ES" sz="2000">
            <a:effectLst/>
          </a:endParaRPr>
        </a:p>
        <a:p>
          <a:pPr algn="ctr" eaLnBrk="1" fontAlgn="auto" latinLnBrk="0" hangingPunct="1"/>
          <a:r>
            <a:rPr lang="es-DO" sz="2000" b="1">
              <a:solidFill>
                <a:schemeClr val="lt1"/>
              </a:solidFill>
              <a:effectLst/>
              <a:latin typeface="+mn-lt"/>
              <a:ea typeface="+mn-ea"/>
              <a:cs typeface="+mn-cs"/>
            </a:rPr>
            <a:t>Pagos</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Seguro de Vejez, Discapacidad y Sobrevivencia (SVDS)</a:t>
          </a:r>
          <a:endParaRPr lang="es-ES" sz="2000">
            <a:effectLst/>
          </a:endParaRPr>
        </a:p>
      </xdr:txBody>
    </xdr:sp>
    <xdr:clientData/>
  </xdr:twoCellAnchor>
  <xdr:twoCellAnchor editAs="oneCell">
    <xdr:from>
      <xdr:col>0</xdr:col>
      <xdr:colOff>330824</xdr:colOff>
      <xdr:row>0</xdr:row>
      <xdr:rowOff>124298</xdr:rowOff>
    </xdr:from>
    <xdr:to>
      <xdr:col>1</xdr:col>
      <xdr:colOff>414130</xdr:colOff>
      <xdr:row>3</xdr:row>
      <xdr:rowOff>186277</xdr:rowOff>
    </xdr:to>
    <xdr:pic>
      <xdr:nvPicPr>
        <xdr:cNvPr id="5" name="7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30824" y="124298"/>
          <a:ext cx="842545" cy="6417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7.xml><?xml version="1.0" encoding="utf-8"?>
<xdr:wsDr xmlns:xdr="http://schemas.openxmlformats.org/drawingml/2006/spreadsheetDrawing" xmlns:a="http://schemas.openxmlformats.org/drawingml/2006/main">
  <xdr:twoCellAnchor>
    <xdr:from>
      <xdr:col>0</xdr:col>
      <xdr:colOff>34635</xdr:colOff>
      <xdr:row>22</xdr:row>
      <xdr:rowOff>34637</xdr:rowOff>
    </xdr:from>
    <xdr:to>
      <xdr:col>11</xdr:col>
      <xdr:colOff>588818</xdr:colOff>
      <xdr:row>69</xdr:row>
      <xdr:rowOff>138545</xdr:rowOff>
    </xdr:to>
    <xdr:graphicFrame macro="">
      <xdr:nvGraphicFramePr>
        <xdr:cNvPr id="2" name="6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748392</xdr:colOff>
      <xdr:row>1</xdr:row>
      <xdr:rowOff>138546</xdr:rowOff>
    </xdr:to>
    <xdr:sp macro="" textlink="">
      <xdr:nvSpPr>
        <xdr:cNvPr id="4" name="3 Rectángulo redondeado"/>
        <xdr:cNvSpPr/>
      </xdr:nvSpPr>
      <xdr:spPr>
        <a:xfrm>
          <a:off x="0" y="0"/>
          <a:ext cx="19192256" cy="129886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Seguro de Vejez, Discapacidad y Sobrevivencia (SVDS)</a:t>
          </a:r>
        </a:p>
        <a:p>
          <a:pPr algn="ctr" eaLnBrk="1" fontAlgn="auto" latinLnBrk="0" hangingPunct="1"/>
          <a:r>
            <a:rPr lang="es-DO" sz="2400" b="1">
              <a:solidFill>
                <a:schemeClr val="lt1"/>
              </a:solidFill>
              <a:effectLst/>
              <a:latin typeface="+mn-lt"/>
              <a:ea typeface="+mn-ea"/>
              <a:cs typeface="+mn-cs"/>
            </a:rPr>
            <a:t>Dispersión Histórica del SVDS</a:t>
          </a:r>
        </a:p>
        <a:p>
          <a:pPr algn="ctr" eaLnBrk="1" fontAlgn="auto" latinLnBrk="0" hangingPunct="1"/>
          <a:r>
            <a:rPr lang="es-DO" sz="2400" b="1">
              <a:solidFill>
                <a:schemeClr val="lt1"/>
              </a:solidFill>
              <a:effectLst/>
              <a:latin typeface="+mn-lt"/>
              <a:ea typeface="+mn-ea"/>
              <a:cs typeface="+mn-cs"/>
            </a:rPr>
            <a:t>Período: Diciembre 2003 -  Enero 2019</a:t>
          </a:r>
          <a:endParaRPr lang="es-DO" sz="3600">
            <a:effectLst/>
          </a:endParaRPr>
        </a:p>
      </xdr:txBody>
    </xdr:sp>
    <xdr:clientData/>
  </xdr:twoCellAnchor>
  <xdr:twoCellAnchor editAs="oneCell">
    <xdr:from>
      <xdr:col>0</xdr:col>
      <xdr:colOff>582633</xdr:colOff>
      <xdr:row>0</xdr:row>
      <xdr:rowOff>197920</xdr:rowOff>
    </xdr:from>
    <xdr:to>
      <xdr:col>0</xdr:col>
      <xdr:colOff>1626891</xdr:colOff>
      <xdr:row>0</xdr:row>
      <xdr:rowOff>987135</xdr:rowOff>
    </xdr:to>
    <xdr:pic>
      <xdr:nvPicPr>
        <xdr:cNvPr id="5"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82633" y="197920"/>
          <a:ext cx="1044258" cy="789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8.xml><?xml version="1.0" encoding="utf-8"?>
<c:userShapes xmlns:c="http://schemas.openxmlformats.org/drawingml/2006/chart">
  <cdr:relSizeAnchor xmlns:cdr="http://schemas.openxmlformats.org/drawingml/2006/chartDrawing">
    <cdr:from>
      <cdr:x>0.05007</cdr:x>
      <cdr:y>0.92871</cdr:y>
    </cdr:from>
    <cdr:to>
      <cdr:x>0.19043</cdr:x>
      <cdr:y>0.98056</cdr:y>
    </cdr:to>
    <cdr:sp macro="" textlink="">
      <cdr:nvSpPr>
        <cdr:cNvPr id="2" name="1 CuadroTexto"/>
        <cdr:cNvSpPr txBox="1"/>
      </cdr:nvSpPr>
      <cdr:spPr>
        <a:xfrm xmlns:a="http://schemas.openxmlformats.org/drawingml/2006/main">
          <a:off x="942529" y="8347365"/>
          <a:ext cx="2642337" cy="46600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2000" b="1"/>
            <a:t>Fuente: </a:t>
          </a:r>
          <a:r>
            <a:rPr lang="en-US" sz="2000"/>
            <a:t>TSS</a:t>
          </a:r>
        </a:p>
      </cdr:txBody>
    </cdr:sp>
  </cdr:relSizeAnchor>
</c:userShapes>
</file>

<file path=xl/drawings/drawing119.xml><?xml version="1.0" encoding="utf-8"?>
<xdr:wsDr xmlns:xdr="http://schemas.openxmlformats.org/drawingml/2006/spreadsheetDrawing" xmlns:a="http://schemas.openxmlformats.org/drawingml/2006/main">
  <xdr:twoCellAnchor>
    <xdr:from>
      <xdr:col>0</xdr:col>
      <xdr:colOff>33618</xdr:colOff>
      <xdr:row>12</xdr:row>
      <xdr:rowOff>67235</xdr:rowOff>
    </xdr:from>
    <xdr:to>
      <xdr:col>10</xdr:col>
      <xdr:colOff>1311089</xdr:colOff>
      <xdr:row>38</xdr:row>
      <xdr:rowOff>515468</xdr:rowOff>
    </xdr:to>
    <xdr:graphicFrame macro="">
      <xdr:nvGraphicFramePr>
        <xdr:cNvPr id="20597" name="6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0</xdr:colOff>
      <xdr:row>0</xdr:row>
      <xdr:rowOff>974912</xdr:rowOff>
    </xdr:to>
    <xdr:sp macro="" textlink="">
      <xdr:nvSpPr>
        <xdr:cNvPr id="4" name="3 Rectángulo redondeado"/>
        <xdr:cNvSpPr/>
      </xdr:nvSpPr>
      <xdr:spPr>
        <a:xfrm>
          <a:off x="0" y="0"/>
          <a:ext cx="14141824" cy="97491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de Vejez, Discapacidad y Sobrevivencia (SVDS)</a:t>
          </a:r>
        </a:p>
        <a:p>
          <a:pPr algn="ctr" eaLnBrk="1" fontAlgn="auto" latinLnBrk="0" hangingPunct="1"/>
          <a:r>
            <a:rPr lang="es-DO" sz="1600" b="1">
              <a:solidFill>
                <a:schemeClr val="lt1"/>
              </a:solidFill>
              <a:effectLst/>
              <a:latin typeface="+mn-lt"/>
              <a:ea typeface="+mn-ea"/>
              <a:cs typeface="+mn-cs"/>
            </a:rPr>
            <a:t>Pagos Anual por Cuentas del SVDS (RD$)</a:t>
          </a:r>
        </a:p>
        <a:p>
          <a:pPr algn="ctr" eaLnBrk="1" fontAlgn="auto" latinLnBrk="0" hangingPunct="1"/>
          <a:r>
            <a:rPr lang="es-DO" sz="1600" b="1">
              <a:solidFill>
                <a:schemeClr val="lt1"/>
              </a:solidFill>
              <a:effectLst/>
              <a:latin typeface="+mn-lt"/>
              <a:ea typeface="+mn-ea"/>
              <a:cs typeface="+mn-cs"/>
            </a:rPr>
            <a:t>Período: Diciembre 2003</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 Enero 2019</a:t>
          </a:r>
          <a:endParaRPr lang="es-DO" sz="2400">
            <a:effectLst/>
          </a:endParaRPr>
        </a:p>
      </xdr:txBody>
    </xdr:sp>
    <xdr:clientData/>
  </xdr:twoCellAnchor>
  <xdr:twoCellAnchor editAs="oneCell">
    <xdr:from>
      <xdr:col>0</xdr:col>
      <xdr:colOff>459441</xdr:colOff>
      <xdr:row>0</xdr:row>
      <xdr:rowOff>156881</xdr:rowOff>
    </xdr:from>
    <xdr:to>
      <xdr:col>1</xdr:col>
      <xdr:colOff>153556</xdr:colOff>
      <xdr:row>0</xdr:row>
      <xdr:rowOff>829235</xdr:rowOff>
    </xdr:to>
    <xdr:pic>
      <xdr:nvPicPr>
        <xdr:cNvPr id="7"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59441" y="156881"/>
          <a:ext cx="870733" cy="6723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15</xdr:row>
      <xdr:rowOff>51954</xdr:rowOff>
    </xdr:from>
    <xdr:to>
      <xdr:col>11</xdr:col>
      <xdr:colOff>1246909</xdr:colOff>
      <xdr:row>75</xdr:row>
      <xdr:rowOff>155865</xdr:rowOff>
    </xdr:to>
    <xdr:graphicFrame macro="">
      <xdr:nvGraphicFramePr>
        <xdr:cNvPr id="7" name="6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1</xdr:colOff>
      <xdr:row>2</xdr:row>
      <xdr:rowOff>432953</xdr:rowOff>
    </xdr:to>
    <xdr:sp macro="" textlink="">
      <xdr:nvSpPr>
        <xdr:cNvPr id="6" name="5 Rectángulo redondeado"/>
        <xdr:cNvSpPr/>
      </xdr:nvSpPr>
      <xdr:spPr>
        <a:xfrm>
          <a:off x="0" y="0"/>
          <a:ext cx="17110365" cy="1437408"/>
        </a:xfrm>
        <a:prstGeom prst="roundRect">
          <a:avLst/>
        </a:prstGeom>
        <a:solidFill>
          <a:schemeClr val="accent3">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200" b="1">
              <a:solidFill>
                <a:schemeClr val="lt1"/>
              </a:solidFill>
              <a:effectLst/>
              <a:latin typeface="+mn-lt"/>
              <a:ea typeface="+mn-ea"/>
              <a:cs typeface="+mn-cs"/>
            </a:rPr>
            <a:t> Datos Generales del Sistema Dominicano de la Seguridad Social (SDSS)</a:t>
          </a:r>
        </a:p>
        <a:p>
          <a:pPr algn="ctr" eaLnBrk="1" fontAlgn="auto" latinLnBrk="0" hangingPunct="1"/>
          <a:r>
            <a:rPr lang="es-DO" sz="2200" b="1">
              <a:solidFill>
                <a:schemeClr val="lt1"/>
              </a:solidFill>
              <a:effectLst/>
              <a:latin typeface="+mn-lt"/>
              <a:ea typeface="+mn-ea"/>
              <a:cs typeface="+mn-cs"/>
            </a:rPr>
            <a:t>Empresas Afiliadas Activas al SDSS, por Cantidad de Empleados Registrados en TSS</a:t>
          </a:r>
        </a:p>
        <a:p>
          <a:pPr algn="ctr" eaLnBrk="1" fontAlgn="auto" latinLnBrk="0" hangingPunct="1"/>
          <a:r>
            <a:rPr lang="es-DO" sz="2200" b="1">
              <a:solidFill>
                <a:schemeClr val="lt1"/>
              </a:solidFill>
              <a:effectLst/>
              <a:latin typeface="+mn-lt"/>
              <a:ea typeface="+mn-ea"/>
              <a:cs typeface="+mn-cs"/>
            </a:rPr>
            <a:t>Enero</a:t>
          </a:r>
          <a:r>
            <a:rPr lang="es-DO" sz="2200" b="1" baseline="0">
              <a:solidFill>
                <a:schemeClr val="lt1"/>
              </a:solidFill>
              <a:effectLst/>
              <a:latin typeface="+mn-lt"/>
              <a:ea typeface="+mn-ea"/>
              <a:cs typeface="+mn-cs"/>
            </a:rPr>
            <a:t> </a:t>
          </a:r>
          <a:r>
            <a:rPr lang="es-DO" sz="2200" b="1">
              <a:solidFill>
                <a:schemeClr val="lt1"/>
              </a:solidFill>
              <a:effectLst/>
              <a:latin typeface="+mn-lt"/>
              <a:ea typeface="+mn-ea"/>
              <a:cs typeface="+mn-cs"/>
            </a:rPr>
            <a:t>2019</a:t>
          </a:r>
          <a:endParaRPr lang="es-DO" sz="2200">
            <a:effectLst/>
          </a:endParaRPr>
        </a:p>
      </xdr:txBody>
    </xdr:sp>
    <xdr:clientData/>
  </xdr:twoCellAnchor>
  <xdr:twoCellAnchor editAs="oneCell">
    <xdr:from>
      <xdr:col>0</xdr:col>
      <xdr:colOff>710044</xdr:colOff>
      <xdr:row>1</xdr:row>
      <xdr:rowOff>69273</xdr:rowOff>
    </xdr:from>
    <xdr:to>
      <xdr:col>0</xdr:col>
      <xdr:colOff>1749135</xdr:colOff>
      <xdr:row>2</xdr:row>
      <xdr:rowOff>67995</xdr:rowOff>
    </xdr:to>
    <xdr:pic>
      <xdr:nvPicPr>
        <xdr:cNvPr id="8" name="7 Imagen" descr="logo_2x4.bmp"/>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10044" y="242455"/>
          <a:ext cx="1039091" cy="6914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710044</xdr:colOff>
      <xdr:row>1</xdr:row>
      <xdr:rowOff>69272</xdr:rowOff>
    </xdr:from>
    <xdr:to>
      <xdr:col>0</xdr:col>
      <xdr:colOff>1749136</xdr:colOff>
      <xdr:row>2</xdr:row>
      <xdr:rowOff>147518</xdr:rowOff>
    </xdr:to>
    <xdr:pic>
      <xdr:nvPicPr>
        <xdr:cNvPr id="5" name="9 Imagen" descr="logo_2x4.bmp">
          <a:hlinkClick xmlns:r="http://schemas.openxmlformats.org/officeDocument/2006/relationships" r:id="rId3"/>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10044" y="242454"/>
          <a:ext cx="1039092" cy="7709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0.xml><?xml version="1.0" encoding="utf-8"?>
<c:userShapes xmlns:c="http://schemas.openxmlformats.org/drawingml/2006/chart">
  <cdr:relSizeAnchor xmlns:cdr="http://schemas.openxmlformats.org/drawingml/2006/chartDrawing">
    <cdr:from>
      <cdr:x>0.042</cdr:x>
      <cdr:y>0.95024</cdr:y>
    </cdr:from>
    <cdr:to>
      <cdr:x>0.24111</cdr:x>
      <cdr:y>0.9957</cdr:y>
    </cdr:to>
    <cdr:sp macro="" textlink="">
      <cdr:nvSpPr>
        <cdr:cNvPr id="2" name="1 CuadroTexto"/>
        <cdr:cNvSpPr txBox="1"/>
      </cdr:nvSpPr>
      <cdr:spPr>
        <a:xfrm xmlns:a="http://schemas.openxmlformats.org/drawingml/2006/main">
          <a:off x="507416" y="5635435"/>
          <a:ext cx="2405237" cy="2696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100" b="1"/>
            <a:t>Fuente:</a:t>
          </a:r>
          <a:r>
            <a:rPr lang="es-ES" sz="1100" b="1" baseline="0"/>
            <a:t> </a:t>
          </a:r>
          <a:r>
            <a:rPr lang="es-ES" sz="1100" baseline="0"/>
            <a:t>TSS</a:t>
          </a:r>
          <a:endParaRPr lang="es-ES" sz="1100"/>
        </a:p>
      </cdr:txBody>
    </cdr:sp>
  </cdr:relSizeAnchor>
  <cdr:relSizeAnchor xmlns:cdr="http://schemas.openxmlformats.org/drawingml/2006/chartDrawing">
    <cdr:from>
      <cdr:x>0.47148</cdr:x>
      <cdr:y>0.08756</cdr:y>
    </cdr:from>
    <cdr:to>
      <cdr:x>0.57107</cdr:x>
      <cdr:y>0.12937</cdr:y>
    </cdr:to>
    <cdr:sp macro="" textlink="">
      <cdr:nvSpPr>
        <cdr:cNvPr id="3" name="2 CuadroTexto"/>
        <cdr:cNvSpPr txBox="1"/>
      </cdr:nvSpPr>
      <cdr:spPr>
        <a:xfrm xmlns:a="http://schemas.openxmlformats.org/drawingml/2006/main">
          <a:off x="5782235" y="492820"/>
          <a:ext cx="1221441" cy="23532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userShapes>
</file>

<file path=xl/drawings/drawing121.xml><?xml version="1.0" encoding="utf-8"?>
<xdr:wsDr xmlns:xdr="http://schemas.openxmlformats.org/drawingml/2006/spreadsheetDrawing" xmlns:a="http://schemas.openxmlformats.org/drawingml/2006/main">
  <xdr:twoCellAnchor>
    <xdr:from>
      <xdr:col>0</xdr:col>
      <xdr:colOff>72838</xdr:colOff>
      <xdr:row>21</xdr:row>
      <xdr:rowOff>58520</xdr:rowOff>
    </xdr:from>
    <xdr:to>
      <xdr:col>8</xdr:col>
      <xdr:colOff>993588</xdr:colOff>
      <xdr:row>69</xdr:row>
      <xdr:rowOff>132603</xdr:rowOff>
    </xdr:to>
    <xdr:graphicFrame macro="">
      <xdr:nvGraphicFramePr>
        <xdr:cNvPr id="3"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11206</xdr:rowOff>
    </xdr:from>
    <xdr:to>
      <xdr:col>9</xdr:col>
      <xdr:colOff>11206</xdr:colOff>
      <xdr:row>0</xdr:row>
      <xdr:rowOff>820831</xdr:rowOff>
    </xdr:to>
    <xdr:sp macro="" textlink="">
      <xdr:nvSpPr>
        <xdr:cNvPr id="4" name="4 Rectángulo redondeado"/>
        <xdr:cNvSpPr/>
      </xdr:nvSpPr>
      <xdr:spPr>
        <a:xfrm>
          <a:off x="0" y="11206"/>
          <a:ext cx="12830735" cy="80962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Vejez, Discapacidad y Sobrevivencia (SVDS)</a:t>
          </a:r>
          <a:br>
            <a:rPr lang="es-DO" sz="1600" b="1">
              <a:solidFill>
                <a:schemeClr val="lt1"/>
              </a:solidFill>
              <a:effectLst/>
              <a:latin typeface="+mn-lt"/>
              <a:ea typeface="+mn-ea"/>
              <a:cs typeface="+mn-cs"/>
            </a:rPr>
          </a:br>
          <a:r>
            <a:rPr lang="es-DO" sz="1600" b="1">
              <a:solidFill>
                <a:schemeClr val="lt1"/>
              </a:solidFill>
              <a:effectLst/>
              <a:latin typeface="+mn-lt"/>
              <a:ea typeface="+mn-ea"/>
              <a:cs typeface="+mn-cs"/>
            </a:rPr>
            <a:t>Pagos a Entidades del Seguro de Vejez, Discapacidad y Sobrevivencia (SVDS)</a:t>
          </a:r>
        </a:p>
        <a:p>
          <a:pPr algn="ctr" eaLnBrk="1" fontAlgn="auto" latinLnBrk="0" hangingPunct="1"/>
          <a:r>
            <a:rPr lang="es-DO" sz="1600" b="1">
              <a:solidFill>
                <a:schemeClr val="lt1"/>
              </a:solidFill>
              <a:effectLst/>
              <a:latin typeface="+mn-lt"/>
              <a:ea typeface="+mn-ea"/>
              <a:cs typeface="+mn-cs"/>
            </a:rPr>
            <a:t>Período: Diciembre 2007 -  Enero 2019</a:t>
          </a:r>
          <a:endParaRPr lang="es-DO" sz="1600">
            <a:effectLst/>
          </a:endParaRPr>
        </a:p>
      </xdr:txBody>
    </xdr:sp>
    <xdr:clientData/>
  </xdr:twoCellAnchor>
  <xdr:twoCellAnchor editAs="oneCell">
    <xdr:from>
      <xdr:col>0</xdr:col>
      <xdr:colOff>435429</xdr:colOff>
      <xdr:row>0</xdr:row>
      <xdr:rowOff>176893</xdr:rowOff>
    </xdr:from>
    <xdr:to>
      <xdr:col>0</xdr:col>
      <xdr:colOff>1042314</xdr:colOff>
      <xdr:row>0</xdr:row>
      <xdr:rowOff>672193</xdr:rowOff>
    </xdr:to>
    <xdr:pic>
      <xdr:nvPicPr>
        <xdr:cNvPr id="5" name="4 Imagen" descr="logo_2x4.bmp"/>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35429" y="176893"/>
          <a:ext cx="60688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435429</xdr:colOff>
      <xdr:row>0</xdr:row>
      <xdr:rowOff>176893</xdr:rowOff>
    </xdr:from>
    <xdr:to>
      <xdr:col>0</xdr:col>
      <xdr:colOff>1187904</xdr:colOff>
      <xdr:row>0</xdr:row>
      <xdr:rowOff>719818</xdr:rowOff>
    </xdr:to>
    <xdr:pic>
      <xdr:nvPicPr>
        <xdr:cNvPr id="6" name="6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35429" y="176893"/>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2.xml><?xml version="1.0" encoding="utf-8"?>
<xdr:wsDr xmlns:xdr="http://schemas.openxmlformats.org/drawingml/2006/spreadsheetDrawing" xmlns:a="http://schemas.openxmlformats.org/drawingml/2006/main">
  <xdr:twoCellAnchor editAs="oneCell">
    <xdr:from>
      <xdr:col>0</xdr:col>
      <xdr:colOff>171450</xdr:colOff>
      <xdr:row>0</xdr:row>
      <xdr:rowOff>95250</xdr:rowOff>
    </xdr:from>
    <xdr:to>
      <xdr:col>1</xdr:col>
      <xdr:colOff>22305</xdr:colOff>
      <xdr:row>0</xdr:row>
      <xdr:rowOff>638175</xdr:rowOff>
    </xdr:to>
    <xdr:pic>
      <xdr:nvPicPr>
        <xdr:cNvPr id="2"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1450" y="95250"/>
          <a:ext cx="96202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24113</xdr:colOff>
      <xdr:row>19</xdr:row>
      <xdr:rowOff>60283</xdr:rowOff>
    </xdr:from>
    <xdr:to>
      <xdr:col>9</xdr:col>
      <xdr:colOff>1036897</xdr:colOff>
      <xdr:row>40</xdr:row>
      <xdr:rowOff>180852</xdr:rowOff>
    </xdr:to>
    <xdr:graphicFrame macro="">
      <xdr:nvGraphicFramePr>
        <xdr:cNvPr id="4" name="6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10</xdr:col>
      <xdr:colOff>0</xdr:colOff>
      <xdr:row>0</xdr:row>
      <xdr:rowOff>976614</xdr:rowOff>
    </xdr:to>
    <xdr:sp macro="" textlink="">
      <xdr:nvSpPr>
        <xdr:cNvPr id="5" name="4 Rectángulo redondeado"/>
        <xdr:cNvSpPr/>
      </xdr:nvSpPr>
      <xdr:spPr>
        <a:xfrm>
          <a:off x="0" y="0"/>
          <a:ext cx="12985348" cy="97661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Patrimonio de los Fondos de Pensiones por año (Millones RD$)</a:t>
          </a:r>
        </a:p>
        <a:p>
          <a:pPr algn="ctr" eaLnBrk="1" fontAlgn="auto" latinLnBrk="0" hangingPunct="1"/>
          <a:r>
            <a:rPr lang="es-DO" sz="1800" b="1">
              <a:solidFill>
                <a:schemeClr val="lt1"/>
              </a:solidFill>
              <a:effectLst/>
              <a:latin typeface="+mn-lt"/>
              <a:ea typeface="+mn-ea"/>
              <a:cs typeface="+mn-cs"/>
            </a:rPr>
            <a:t>Período: Diciembre 2005 -  Enero 2019</a:t>
          </a:r>
          <a:endParaRPr lang="es-DO" sz="2800">
            <a:effectLst/>
          </a:endParaRPr>
        </a:p>
      </xdr:txBody>
    </xdr:sp>
    <xdr:clientData/>
  </xdr:twoCellAnchor>
  <xdr:twoCellAnchor editAs="oneCell">
    <xdr:from>
      <xdr:col>0</xdr:col>
      <xdr:colOff>699304</xdr:colOff>
      <xdr:row>0</xdr:row>
      <xdr:rowOff>144682</xdr:rowOff>
    </xdr:from>
    <xdr:to>
      <xdr:col>1</xdr:col>
      <xdr:colOff>492433</xdr:colOff>
      <xdr:row>0</xdr:row>
      <xdr:rowOff>795759</xdr:rowOff>
    </xdr:to>
    <xdr:pic>
      <xdr:nvPicPr>
        <xdr:cNvPr id="7" name="6 Imagen" descr="logo_2x4.bmp">
          <a:hlinkClick xmlns:r="http://schemas.openxmlformats.org/officeDocument/2006/relationships" r:id="rId4"/>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99304" y="144682"/>
          <a:ext cx="902370" cy="6510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3.xml><?xml version="1.0" encoding="utf-8"?>
<c:userShapes xmlns:c="http://schemas.openxmlformats.org/drawingml/2006/chart">
  <cdr:relSizeAnchor xmlns:cdr="http://schemas.openxmlformats.org/drawingml/2006/chartDrawing">
    <cdr:from>
      <cdr:x>0.06481</cdr:x>
      <cdr:y>0.93552</cdr:y>
    </cdr:from>
    <cdr:to>
      <cdr:x>0.28385</cdr:x>
      <cdr:y>0.98022</cdr:y>
    </cdr:to>
    <cdr:sp macro="" textlink="">
      <cdr:nvSpPr>
        <cdr:cNvPr id="2" name="1 CuadroTexto"/>
        <cdr:cNvSpPr txBox="1"/>
      </cdr:nvSpPr>
      <cdr:spPr>
        <a:xfrm xmlns:a="http://schemas.openxmlformats.org/drawingml/2006/main">
          <a:off x="840758" y="6530853"/>
          <a:ext cx="2841670" cy="3120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1"/>
            <a:t>Fuentes: </a:t>
          </a:r>
          <a:r>
            <a:rPr lang="en-US" sz="1100"/>
            <a:t>SIPEN</a:t>
          </a:r>
          <a:r>
            <a:rPr lang="en-US" sz="1100" baseline="0"/>
            <a:t> y Banco Central</a:t>
          </a:r>
          <a:endParaRPr lang="en-US" sz="1100"/>
        </a:p>
      </cdr:txBody>
    </cdr:sp>
  </cdr:relSizeAnchor>
</c:userShapes>
</file>

<file path=xl/drawings/drawing124.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0</xdr:colOff>
      <xdr:row>1</xdr:row>
      <xdr:rowOff>108857</xdr:rowOff>
    </xdr:to>
    <xdr:sp macro="" textlink="">
      <xdr:nvSpPr>
        <xdr:cNvPr id="4" name="3 Rectángulo redondeado"/>
        <xdr:cNvSpPr/>
      </xdr:nvSpPr>
      <xdr:spPr>
        <a:xfrm>
          <a:off x="0" y="0"/>
          <a:ext cx="13865679" cy="111578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Composición de la Cartera Total de Inversión de los Fondos de Pensiones por Tipo de Emisor</a:t>
          </a:r>
        </a:p>
        <a:p>
          <a:pPr algn="ctr" eaLnBrk="1" fontAlgn="auto" latinLnBrk="0" hangingPunct="1"/>
          <a:r>
            <a:rPr lang="es-DO" sz="1800" b="1">
              <a:solidFill>
                <a:schemeClr val="lt1"/>
              </a:solidFill>
              <a:effectLst/>
              <a:latin typeface="+mn-lt"/>
              <a:ea typeface="+mn-ea"/>
              <a:cs typeface="+mn-cs"/>
            </a:rPr>
            <a:t>Diciembre</a:t>
          </a:r>
          <a:r>
            <a:rPr lang="es-DO" sz="1800" b="1" baseline="0">
              <a:solidFill>
                <a:schemeClr val="lt1"/>
              </a:solidFill>
              <a:effectLst/>
              <a:latin typeface="+mn-lt"/>
              <a:ea typeface="+mn-ea"/>
              <a:cs typeface="+mn-cs"/>
            </a:rPr>
            <a:t> </a:t>
          </a:r>
          <a:r>
            <a:rPr lang="es-DO" sz="1800" b="1">
              <a:solidFill>
                <a:schemeClr val="lt1"/>
              </a:solidFill>
              <a:effectLst/>
              <a:latin typeface="+mn-lt"/>
              <a:ea typeface="+mn-ea"/>
              <a:cs typeface="+mn-cs"/>
            </a:rPr>
            <a:t> </a:t>
          </a:r>
          <a:r>
            <a:rPr lang="es-DO" sz="1800" b="1" baseline="0">
              <a:solidFill>
                <a:schemeClr val="lt1"/>
              </a:solidFill>
              <a:effectLst/>
              <a:latin typeface="+mn-lt"/>
              <a:ea typeface="+mn-ea"/>
              <a:cs typeface="+mn-cs"/>
            </a:rPr>
            <a:t>2018</a:t>
          </a:r>
          <a:endParaRPr lang="es-DO" sz="2800">
            <a:effectLst/>
          </a:endParaRPr>
        </a:p>
      </xdr:txBody>
    </xdr:sp>
    <xdr:clientData/>
  </xdr:twoCellAnchor>
  <xdr:oneCellAnchor>
    <xdr:from>
      <xdr:col>0</xdr:col>
      <xdr:colOff>571499</xdr:colOff>
      <xdr:row>0</xdr:row>
      <xdr:rowOff>190499</xdr:rowOff>
    </xdr:from>
    <xdr:ext cx="705971" cy="500747"/>
    <xdr:pic>
      <xdr:nvPicPr>
        <xdr:cNvPr id="5" name="4 Imagen" descr="logo_2x4.bmp"/>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1499" y="190499"/>
          <a:ext cx="705971" cy="5007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571499</xdr:colOff>
      <xdr:row>0</xdr:row>
      <xdr:rowOff>190499</xdr:rowOff>
    </xdr:from>
    <xdr:to>
      <xdr:col>0</xdr:col>
      <xdr:colOff>1323974</xdr:colOff>
      <xdr:row>0</xdr:row>
      <xdr:rowOff>733424</xdr:rowOff>
    </xdr:to>
    <xdr:pic>
      <xdr:nvPicPr>
        <xdr:cNvPr id="6"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1499" y="190499"/>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108856</xdr:colOff>
      <xdr:row>14</xdr:row>
      <xdr:rowOff>27214</xdr:rowOff>
    </xdr:from>
    <xdr:to>
      <xdr:col>6</xdr:col>
      <xdr:colOff>1006929</xdr:colOff>
      <xdr:row>57</xdr:row>
      <xdr:rowOff>54429</xdr:rowOff>
    </xdr:to>
    <xdr:graphicFrame macro="">
      <xdr:nvGraphicFramePr>
        <xdr:cNvPr id="2" name="Gráfico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25.xml><?xml version="1.0" encoding="utf-8"?>
<xdr:wsDr xmlns:xdr="http://schemas.openxmlformats.org/drawingml/2006/spreadsheetDrawing" xmlns:a="http://schemas.openxmlformats.org/drawingml/2006/main">
  <xdr:twoCellAnchor>
    <xdr:from>
      <xdr:col>0</xdr:col>
      <xdr:colOff>0</xdr:colOff>
      <xdr:row>0</xdr:row>
      <xdr:rowOff>22412</xdr:rowOff>
    </xdr:from>
    <xdr:to>
      <xdr:col>8</xdr:col>
      <xdr:colOff>0</xdr:colOff>
      <xdr:row>1</xdr:row>
      <xdr:rowOff>67236</xdr:rowOff>
    </xdr:to>
    <xdr:sp macro="" textlink="">
      <xdr:nvSpPr>
        <xdr:cNvPr id="4" name="3 Rectángulo redondeado"/>
        <xdr:cNvSpPr/>
      </xdr:nvSpPr>
      <xdr:spPr>
        <a:xfrm>
          <a:off x="0" y="22412"/>
          <a:ext cx="12159104" cy="99732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Vejez, Discapacidad y Sobrevivencia (SVDS)</a:t>
          </a:r>
        </a:p>
        <a:p>
          <a:pPr algn="ctr" eaLnBrk="1" fontAlgn="auto" latinLnBrk="0" hangingPunct="1"/>
          <a:r>
            <a:rPr lang="es-DO" sz="1600" b="1">
              <a:solidFill>
                <a:schemeClr val="lt1"/>
              </a:solidFill>
              <a:effectLst/>
              <a:latin typeface="+mn-lt"/>
              <a:ea typeface="+mn-ea"/>
              <a:cs typeface="+mn-cs"/>
            </a:rPr>
            <a:t>Composición de la Cartera Total de Inversiones de los Fondos de Pensiones por Instrumentos</a:t>
          </a:r>
        </a:p>
        <a:p>
          <a:pPr algn="ctr" eaLnBrk="1" fontAlgn="auto" latinLnBrk="0" hangingPunct="1"/>
          <a:r>
            <a:rPr lang="es-DO" sz="1600" b="1" baseline="0">
              <a:solidFill>
                <a:schemeClr val="lt1"/>
              </a:solidFill>
              <a:effectLst/>
              <a:latin typeface="+mn-lt"/>
              <a:ea typeface="+mn-ea"/>
              <a:cs typeface="+mn-cs"/>
            </a:rPr>
            <a:t>Diciembre 2018</a:t>
          </a:r>
          <a:endParaRPr lang="es-DO" sz="1600" b="1">
            <a:solidFill>
              <a:schemeClr val="lt1"/>
            </a:solidFill>
            <a:effectLst/>
            <a:latin typeface="+mn-lt"/>
            <a:ea typeface="+mn-ea"/>
            <a:cs typeface="+mn-cs"/>
          </a:endParaRPr>
        </a:p>
      </xdr:txBody>
    </xdr:sp>
    <xdr:clientData/>
  </xdr:twoCellAnchor>
  <xdr:twoCellAnchor editAs="oneCell">
    <xdr:from>
      <xdr:col>0</xdr:col>
      <xdr:colOff>593910</xdr:colOff>
      <xdr:row>0</xdr:row>
      <xdr:rowOff>156883</xdr:rowOff>
    </xdr:from>
    <xdr:to>
      <xdr:col>0</xdr:col>
      <xdr:colOff>1355911</xdr:colOff>
      <xdr:row>0</xdr:row>
      <xdr:rowOff>778778</xdr:rowOff>
    </xdr:to>
    <xdr:pic>
      <xdr:nvPicPr>
        <xdr:cNvPr id="6" name="5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93910" y="156883"/>
          <a:ext cx="762001" cy="6218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22412</xdr:colOff>
      <xdr:row>12</xdr:row>
      <xdr:rowOff>145676</xdr:rowOff>
    </xdr:from>
    <xdr:to>
      <xdr:col>7</xdr:col>
      <xdr:colOff>1221442</xdr:colOff>
      <xdr:row>48</xdr:row>
      <xdr:rowOff>11206</xdr:rowOff>
    </xdr:to>
    <xdr:graphicFrame macro="">
      <xdr:nvGraphicFramePr>
        <xdr:cNvPr id="3" name="Gráfico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26.xml><?xml version="1.0" encoding="utf-8"?>
<xdr:wsDr xmlns:xdr="http://schemas.openxmlformats.org/drawingml/2006/spreadsheetDrawing" xmlns:a="http://schemas.openxmlformats.org/drawingml/2006/main">
  <xdr:twoCellAnchor>
    <xdr:from>
      <xdr:col>0</xdr:col>
      <xdr:colOff>69272</xdr:colOff>
      <xdr:row>34</xdr:row>
      <xdr:rowOff>121229</xdr:rowOff>
    </xdr:from>
    <xdr:to>
      <xdr:col>18</xdr:col>
      <xdr:colOff>658090</xdr:colOff>
      <xdr:row>86</xdr:row>
      <xdr:rowOff>17320</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18</xdr:col>
      <xdr:colOff>761999</xdr:colOff>
      <xdr:row>1</xdr:row>
      <xdr:rowOff>242454</xdr:rowOff>
    </xdr:to>
    <xdr:sp macro="" textlink="">
      <xdr:nvSpPr>
        <xdr:cNvPr id="4" name="3 Rectángulo redondeado"/>
        <xdr:cNvSpPr/>
      </xdr:nvSpPr>
      <xdr:spPr>
        <a:xfrm>
          <a:off x="0" y="0"/>
          <a:ext cx="16192499" cy="11603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Seguro de Vejez, Discapacidad y Sobrevivencia (SVDS)</a:t>
          </a:r>
        </a:p>
        <a:p>
          <a:pPr algn="ctr" eaLnBrk="1" fontAlgn="auto" latinLnBrk="0" hangingPunct="1"/>
          <a:r>
            <a:rPr lang="es-DO" sz="2000" b="1">
              <a:solidFill>
                <a:schemeClr val="lt1"/>
              </a:solidFill>
              <a:effectLst/>
              <a:latin typeface="+mn-lt"/>
              <a:ea typeface="+mn-ea"/>
              <a:cs typeface="+mn-cs"/>
            </a:rPr>
            <a:t>Rentabilidad Nominal Promedio  de los Fondos de Pensiones </a:t>
          </a:r>
        </a:p>
        <a:p>
          <a:pPr algn="ctr" eaLnBrk="1" fontAlgn="auto" latinLnBrk="0" hangingPunct="1"/>
          <a:r>
            <a:rPr lang="es-DO" sz="2000" b="1">
              <a:solidFill>
                <a:schemeClr val="lt1"/>
              </a:solidFill>
              <a:effectLst/>
              <a:latin typeface="+mn-lt"/>
              <a:ea typeface="+mn-ea"/>
              <a:cs typeface="+mn-cs"/>
            </a:rPr>
            <a:t>Período: Diciembre 2003 -   Enero 2019</a:t>
          </a:r>
          <a:endParaRPr lang="es-DO" sz="3200">
            <a:effectLst/>
          </a:endParaRPr>
        </a:p>
      </xdr:txBody>
    </xdr:sp>
    <xdr:clientData/>
  </xdr:twoCellAnchor>
  <xdr:twoCellAnchor editAs="oneCell">
    <xdr:from>
      <xdr:col>0</xdr:col>
      <xdr:colOff>476249</xdr:colOff>
      <xdr:row>0</xdr:row>
      <xdr:rowOff>168592</xdr:rowOff>
    </xdr:from>
    <xdr:to>
      <xdr:col>1</xdr:col>
      <xdr:colOff>103907</xdr:colOff>
      <xdr:row>0</xdr:row>
      <xdr:rowOff>882866</xdr:rowOff>
    </xdr:to>
    <xdr:pic>
      <xdr:nvPicPr>
        <xdr:cNvPr id="5" name="4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76249" y="168592"/>
          <a:ext cx="1013113" cy="7142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7.xml><?xml version="1.0" encoding="utf-8"?>
<c:userShapes xmlns:c="http://schemas.openxmlformats.org/drawingml/2006/chart">
  <cdr:relSizeAnchor xmlns:cdr="http://schemas.openxmlformats.org/drawingml/2006/chartDrawing">
    <cdr:from>
      <cdr:x>0.03441</cdr:x>
      <cdr:y>0.92327</cdr:y>
    </cdr:from>
    <cdr:to>
      <cdr:x>0.39814</cdr:x>
      <cdr:y>0.97901</cdr:y>
    </cdr:to>
    <cdr:sp macro="" textlink="">
      <cdr:nvSpPr>
        <cdr:cNvPr id="2" name="1 CuadroTexto"/>
        <cdr:cNvSpPr txBox="1"/>
      </cdr:nvSpPr>
      <cdr:spPr>
        <a:xfrm xmlns:a="http://schemas.openxmlformats.org/drawingml/2006/main">
          <a:off x="397989" y="4912178"/>
          <a:ext cx="4206927" cy="29653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800" b="1">
              <a:latin typeface="+mn-lt"/>
              <a:ea typeface="+mn-ea"/>
              <a:cs typeface="+mn-cs"/>
            </a:rPr>
            <a:t>Fuente: </a:t>
          </a:r>
          <a:r>
            <a:rPr lang="en-US" sz="1800">
              <a:latin typeface="+mn-lt"/>
              <a:ea typeface="+mn-ea"/>
              <a:cs typeface="+mn-cs"/>
            </a:rPr>
            <a:t>SIPEN </a:t>
          </a:r>
          <a:endParaRPr lang="en-US" sz="1800"/>
        </a:p>
        <a:p xmlns:a="http://schemas.openxmlformats.org/drawingml/2006/main">
          <a:endParaRPr lang="en-US" sz="2000"/>
        </a:p>
      </cdr:txBody>
    </cdr:sp>
  </cdr:relSizeAnchor>
</c:userShapes>
</file>

<file path=xl/drawings/drawing128.xml><?xml version="1.0" encoding="utf-8"?>
<xdr:wsDr xmlns:xdr="http://schemas.openxmlformats.org/drawingml/2006/spreadsheetDrawing" xmlns:a="http://schemas.openxmlformats.org/drawingml/2006/main">
  <xdr:twoCellAnchor>
    <xdr:from>
      <xdr:col>0</xdr:col>
      <xdr:colOff>0</xdr:colOff>
      <xdr:row>21</xdr:row>
      <xdr:rowOff>138546</xdr:rowOff>
    </xdr:from>
    <xdr:to>
      <xdr:col>14</xdr:col>
      <xdr:colOff>692727</xdr:colOff>
      <xdr:row>69</xdr:row>
      <xdr:rowOff>51954</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0</xdr:colOff>
      <xdr:row>0</xdr:row>
      <xdr:rowOff>1160318</xdr:rowOff>
    </xdr:to>
    <xdr:sp macro="" textlink="">
      <xdr:nvSpPr>
        <xdr:cNvPr id="4" name="3 Rectángulo redondeado"/>
        <xdr:cNvSpPr/>
      </xdr:nvSpPr>
      <xdr:spPr>
        <a:xfrm>
          <a:off x="0" y="0"/>
          <a:ext cx="16867909" cy="11603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Seguro de Vejez, Discapacidad y Sobrevivencia (SVDS)</a:t>
          </a:r>
        </a:p>
        <a:p>
          <a:pPr algn="ctr" eaLnBrk="1" fontAlgn="auto" latinLnBrk="0" hangingPunct="1"/>
          <a:r>
            <a:rPr lang="es-DO" sz="2000" b="1">
              <a:solidFill>
                <a:schemeClr val="lt1"/>
              </a:solidFill>
              <a:effectLst/>
              <a:latin typeface="+mn-lt"/>
              <a:ea typeface="+mn-ea"/>
              <a:cs typeface="+mn-cs"/>
            </a:rPr>
            <a:t>Rentabilidad Promedio  de los Fondos de Pensiones</a:t>
          </a:r>
        </a:p>
        <a:p>
          <a:pPr algn="ctr" eaLnBrk="1" fontAlgn="auto" latinLnBrk="0" hangingPunct="1"/>
          <a:r>
            <a:rPr lang="es-DO" sz="2000" b="1">
              <a:solidFill>
                <a:schemeClr val="lt1"/>
              </a:solidFill>
              <a:effectLst/>
              <a:latin typeface="+mn-lt"/>
              <a:ea typeface="+mn-ea"/>
              <a:cs typeface="+mn-cs"/>
            </a:rPr>
            <a:t>Período: Diciembre 2003 -  Enero</a:t>
          </a:r>
          <a:r>
            <a:rPr lang="es-DO" sz="2000" b="1" baseline="0">
              <a:solidFill>
                <a:schemeClr val="lt1"/>
              </a:solidFill>
              <a:effectLst/>
              <a:latin typeface="+mn-lt"/>
              <a:ea typeface="+mn-ea"/>
              <a:cs typeface="+mn-cs"/>
            </a:rPr>
            <a:t> 2019</a:t>
          </a:r>
          <a:endParaRPr lang="es-DO" sz="3200">
            <a:effectLst/>
          </a:endParaRPr>
        </a:p>
      </xdr:txBody>
    </xdr:sp>
    <xdr:clientData/>
  </xdr:twoCellAnchor>
  <xdr:twoCellAnchor editAs="oneCell">
    <xdr:from>
      <xdr:col>0</xdr:col>
      <xdr:colOff>685305</xdr:colOff>
      <xdr:row>0</xdr:row>
      <xdr:rowOff>132359</xdr:rowOff>
    </xdr:from>
    <xdr:to>
      <xdr:col>1</xdr:col>
      <xdr:colOff>596709</xdr:colOff>
      <xdr:row>0</xdr:row>
      <xdr:rowOff>865908</xdr:rowOff>
    </xdr:to>
    <xdr:pic>
      <xdr:nvPicPr>
        <xdr:cNvPr id="5" name="4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85305" y="132359"/>
          <a:ext cx="1037086" cy="733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9.xml><?xml version="1.0" encoding="utf-8"?>
<c:userShapes xmlns:c="http://schemas.openxmlformats.org/drawingml/2006/chart">
  <cdr:relSizeAnchor xmlns:cdr="http://schemas.openxmlformats.org/drawingml/2006/chartDrawing">
    <cdr:from>
      <cdr:x>0.03083</cdr:x>
      <cdr:y>0.90651</cdr:y>
    </cdr:from>
    <cdr:to>
      <cdr:x>0.6276</cdr:x>
      <cdr:y>0.95975</cdr:y>
    </cdr:to>
    <cdr:sp macro="" textlink="">
      <cdr:nvSpPr>
        <cdr:cNvPr id="2" name="1 CuadroTexto"/>
        <cdr:cNvSpPr txBox="1"/>
      </cdr:nvSpPr>
      <cdr:spPr>
        <a:xfrm xmlns:a="http://schemas.openxmlformats.org/drawingml/2006/main">
          <a:off x="507777" y="8956347"/>
          <a:ext cx="9828557" cy="52601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800" b="1">
              <a:latin typeface="+mn-lt"/>
              <a:ea typeface="+mn-ea"/>
              <a:cs typeface="+mn-cs"/>
            </a:rPr>
            <a:t>Fuente: </a:t>
          </a:r>
          <a:r>
            <a:rPr lang="en-US" sz="1800">
              <a:latin typeface="+mn-lt"/>
              <a:ea typeface="+mn-ea"/>
              <a:cs typeface="+mn-cs"/>
            </a:rPr>
            <a:t>SIPEN y Banco Central de la República  Dominicana </a:t>
          </a:r>
          <a:endParaRPr lang="en-US" sz="1800"/>
        </a:p>
        <a:p xmlns:a="http://schemas.openxmlformats.org/drawingml/2006/main">
          <a:endParaRPr lang="en-US" sz="2000"/>
        </a:p>
      </cdr:txBody>
    </cdr:sp>
  </cdr:relSizeAnchor>
</c:userShapes>
</file>

<file path=xl/drawings/drawing13.xml><?xml version="1.0" encoding="utf-8"?>
<c:userShapes xmlns:c="http://schemas.openxmlformats.org/drawingml/2006/chart">
  <cdr:relSizeAnchor xmlns:cdr="http://schemas.openxmlformats.org/drawingml/2006/chartDrawing">
    <cdr:from>
      <cdr:x>0.04966</cdr:x>
      <cdr:y>0.94042</cdr:y>
    </cdr:from>
    <cdr:to>
      <cdr:x>0.32175</cdr:x>
      <cdr:y>0.98229</cdr:y>
    </cdr:to>
    <cdr:sp macro="" textlink="">
      <cdr:nvSpPr>
        <cdr:cNvPr id="2" name="2 CuadroTexto"/>
        <cdr:cNvSpPr txBox="1"/>
      </cdr:nvSpPr>
      <cdr:spPr>
        <a:xfrm xmlns:a="http://schemas.openxmlformats.org/drawingml/2006/main">
          <a:off x="861706" y="10113816"/>
          <a:ext cx="4721528" cy="450274"/>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2000" b="1"/>
            <a:t>Fuente</a:t>
          </a:r>
          <a:r>
            <a:rPr lang="es-DO" sz="2000"/>
            <a:t>: SISALRIL</a:t>
          </a:r>
        </a:p>
      </cdr:txBody>
    </cdr:sp>
  </cdr:relSizeAnchor>
</c:userShapes>
</file>

<file path=xl/drawings/drawing130.xml><?xml version="1.0" encoding="utf-8"?>
<xdr:wsDr xmlns:xdr="http://schemas.openxmlformats.org/drawingml/2006/spreadsheetDrawing" xmlns:a="http://schemas.openxmlformats.org/drawingml/2006/main">
  <xdr:twoCellAnchor editAs="oneCell">
    <xdr:from>
      <xdr:col>2</xdr:col>
      <xdr:colOff>391833</xdr:colOff>
      <xdr:row>6</xdr:row>
      <xdr:rowOff>71158</xdr:rowOff>
    </xdr:from>
    <xdr:to>
      <xdr:col>5</xdr:col>
      <xdr:colOff>1085849</xdr:colOff>
      <xdr:row>26</xdr:row>
      <xdr:rowOff>85726</xdr:rowOff>
    </xdr:to>
    <xdr:pic>
      <xdr:nvPicPr>
        <xdr:cNvPr id="5" name="1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153958" y="1214158"/>
          <a:ext cx="3561041" cy="3824568"/>
        </a:xfrm>
        <a:prstGeom prst="rect">
          <a:avLst/>
        </a:prstGeom>
        <a:noFill/>
        <a:ln>
          <a:noFill/>
        </a:ln>
      </xdr:spPr>
    </xdr:pic>
    <xdr:clientData/>
  </xdr:twoCellAnchor>
  <xdr:twoCellAnchor>
    <xdr:from>
      <xdr:col>0</xdr:col>
      <xdr:colOff>76200</xdr:colOff>
      <xdr:row>4</xdr:row>
      <xdr:rowOff>171450</xdr:rowOff>
    </xdr:from>
    <xdr:to>
      <xdr:col>7</xdr:col>
      <xdr:colOff>600075</xdr:colOff>
      <xdr:row>28</xdr:row>
      <xdr:rowOff>38100</xdr:rowOff>
    </xdr:to>
    <xdr:sp macro="" textlink="">
      <xdr:nvSpPr>
        <xdr:cNvPr id="3" name="CuadroTexto 2"/>
        <xdr:cNvSpPr txBox="1"/>
      </xdr:nvSpPr>
      <xdr:spPr>
        <a:xfrm>
          <a:off x="76200" y="933450"/>
          <a:ext cx="7753350" cy="4438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Los pagos efectuados al Seguro de Riesgos Laborales (SRL), durante el período febrero 2005 hasta enero 2019,  para prevenir y cubrir daños ocasionados por accidentes de trabajo y/o enfermedades profesionales fue de RD$38,419,998,582.59.</a:t>
          </a:r>
        </a:p>
        <a:p>
          <a:pPr marL="0" marR="0" indent="0"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Para el mismo período, el 95.17% de los fondos pagados al SRL, pertenecen a ARL Salud Segura; el 4.12% a la Comisión de la SISALRIL y el 0.71% al Fondo de Solidaridad Social.   </a:t>
          </a:r>
        </a:p>
        <a:p>
          <a:pPr marL="0" marR="0" indent="0"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El crecimiento anual promedio pagado a la ARL es de un 11.71%.</a:t>
          </a:r>
        </a:p>
        <a:p>
          <a:pPr marL="0" marR="0" indent="0"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Para el mes de enero 2019, la suma total pagada ascienden a RD$457,755,727.92 distribuidos de la siguiente forma: el 95.44% a ARL Salud Segura; 4.17%  a la Comisión SISALRIL y 0.39% al Fondo de Solidaridad Social del Seguro de Riesgos Laborales (SRL).  </a:t>
          </a:r>
        </a:p>
        <a:p>
          <a:pPr marL="0" marR="0" indent="0"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Comparándolo con el mismo período anterior del 2017, se observa una variación en los pagos                            RD</a:t>
          </a:r>
          <a:r>
            <a:rPr lang="en-US" sz="1400" b="0" baseline="0">
              <a:solidFill>
                <a:schemeClr val="dk1"/>
              </a:solidFill>
              <a:effectLst/>
              <a:latin typeface="+mn-lt"/>
              <a:ea typeface="+mn-ea"/>
              <a:cs typeface="+mn-cs"/>
            </a:rPr>
            <a:t>$46,903,038.80.</a:t>
          </a:r>
          <a:r>
            <a:rPr lang="en-US" sz="1100" b="0" i="0" u="none" strike="noStrike">
              <a:solidFill>
                <a:schemeClr val="dk1"/>
              </a:solidFill>
              <a:effectLst/>
              <a:latin typeface="+mn-lt"/>
              <a:ea typeface="+mn-ea"/>
              <a:cs typeface="+mn-cs"/>
            </a:rPr>
            <a:t>                          </a:t>
          </a:r>
          <a:endParaRPr lang="es-DO" sz="1400" b="0" baseline="0">
            <a:solidFill>
              <a:schemeClr val="dk1"/>
            </a:solidFill>
            <a:effectLst/>
            <a:latin typeface="+mn-lt"/>
            <a:ea typeface="+mn-ea"/>
            <a:cs typeface="+mn-cs"/>
          </a:endParaRPr>
        </a:p>
      </xdr:txBody>
    </xdr:sp>
    <xdr:clientData/>
  </xdr:twoCellAnchor>
  <xdr:twoCellAnchor>
    <xdr:from>
      <xdr:col>0</xdr:col>
      <xdr:colOff>0</xdr:colOff>
      <xdr:row>0</xdr:row>
      <xdr:rowOff>0</xdr:rowOff>
    </xdr:from>
    <xdr:to>
      <xdr:col>8</xdr:col>
      <xdr:colOff>0</xdr:colOff>
      <xdr:row>3</xdr:row>
      <xdr:rowOff>174625</xdr:rowOff>
    </xdr:to>
    <xdr:sp macro="" textlink="">
      <xdr:nvSpPr>
        <xdr:cNvPr id="4" name="3 Rectángulo redondeado"/>
        <xdr:cNvSpPr/>
      </xdr:nvSpPr>
      <xdr:spPr>
        <a:xfrm>
          <a:off x="0" y="0"/>
          <a:ext cx="9128125" cy="74612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marL="0" marR="0" indent="0" algn="ctr" defTabSz="914400" eaLnBrk="1" fontAlgn="auto" latinLnBrk="0" hangingPunct="1">
            <a:lnSpc>
              <a:spcPct val="100000"/>
            </a:lnSpc>
            <a:spcBef>
              <a:spcPts val="0"/>
            </a:spcBef>
            <a:spcAft>
              <a:spcPts val="0"/>
            </a:spcAft>
            <a:buClrTx/>
            <a:buSzTx/>
            <a:buFontTx/>
            <a:buNone/>
            <a:tabLst/>
            <a:defRPr/>
          </a:pPr>
          <a:r>
            <a:rPr lang="es-DO" sz="1800" b="1">
              <a:solidFill>
                <a:schemeClr val="lt1"/>
              </a:solidFill>
              <a:effectLst/>
              <a:latin typeface="+mn-lt"/>
              <a:ea typeface="+mn-ea"/>
              <a:cs typeface="+mn-cs"/>
            </a:rPr>
            <a:t>Sistema Dominicano de Seguridad Social</a:t>
          </a:r>
          <a:endParaRPr lang="es-ES" sz="2400">
            <a:effectLst/>
          </a:endParaRPr>
        </a:p>
        <a:p>
          <a:pPr algn="ctr" eaLnBrk="1" fontAlgn="auto" latinLnBrk="0" hangingPunct="1"/>
          <a:r>
            <a:rPr lang="es-DO" sz="1600" b="1">
              <a:solidFill>
                <a:schemeClr val="lt1"/>
              </a:solidFill>
              <a:effectLst/>
              <a:latin typeface="+mn-lt"/>
              <a:ea typeface="+mn-ea"/>
              <a:cs typeface="+mn-cs"/>
            </a:rPr>
            <a:t>Pagos al Seguro de Riesgos Laborales (SRL)</a:t>
          </a:r>
        </a:p>
      </xdr:txBody>
    </xdr:sp>
    <xdr:clientData/>
  </xdr:twoCellAnchor>
  <xdr:oneCellAnchor>
    <xdr:from>
      <xdr:col>0</xdr:col>
      <xdr:colOff>302558</xdr:colOff>
      <xdr:row>0</xdr:row>
      <xdr:rowOff>112058</xdr:rowOff>
    </xdr:from>
    <xdr:ext cx="705971" cy="500747"/>
    <xdr:pic>
      <xdr:nvPicPr>
        <xdr:cNvPr id="6" name="4 Imagen" descr="logo_2x4.bmp"/>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02558" y="112058"/>
          <a:ext cx="705971" cy="5007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302558</xdr:colOff>
      <xdr:row>0</xdr:row>
      <xdr:rowOff>112058</xdr:rowOff>
    </xdr:from>
    <xdr:to>
      <xdr:col>1</xdr:col>
      <xdr:colOff>293033</xdr:colOff>
      <xdr:row>3</xdr:row>
      <xdr:rowOff>83483</xdr:rowOff>
    </xdr:to>
    <xdr:pic>
      <xdr:nvPicPr>
        <xdr:cNvPr id="7" name="6 Imagen" descr="logo_2x4.bmp">
          <a:hlinkClick xmlns:r="http://schemas.openxmlformats.org/officeDocument/2006/relationships" r:id="rId4"/>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02558" y="112058"/>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1.xml><?xml version="1.0" encoding="utf-8"?>
<xdr:wsDr xmlns:xdr="http://schemas.openxmlformats.org/drawingml/2006/spreadsheetDrawing" xmlns:a="http://schemas.openxmlformats.org/drawingml/2006/main">
  <xdr:twoCellAnchor>
    <xdr:from>
      <xdr:col>0</xdr:col>
      <xdr:colOff>78288</xdr:colOff>
      <xdr:row>20</xdr:row>
      <xdr:rowOff>91337</xdr:rowOff>
    </xdr:from>
    <xdr:to>
      <xdr:col>11</xdr:col>
      <xdr:colOff>1161268</xdr:colOff>
      <xdr:row>53</xdr:row>
      <xdr:rowOff>169623</xdr:rowOff>
    </xdr:to>
    <xdr:graphicFrame macro="">
      <xdr:nvGraphicFramePr>
        <xdr:cNvPr id="66671"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0</xdr:colOff>
      <xdr:row>1</xdr:row>
      <xdr:rowOff>39143</xdr:rowOff>
    </xdr:to>
    <xdr:sp macro="" textlink="">
      <xdr:nvSpPr>
        <xdr:cNvPr id="4" name="3 Rectángulo redondeado"/>
        <xdr:cNvSpPr/>
      </xdr:nvSpPr>
      <xdr:spPr>
        <a:xfrm>
          <a:off x="0" y="0"/>
          <a:ext cx="13739486" cy="86116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Riesgos Laborales</a:t>
          </a:r>
        </a:p>
        <a:p>
          <a:pPr algn="ctr" eaLnBrk="1" fontAlgn="auto" latinLnBrk="0" hangingPunct="1"/>
          <a:r>
            <a:rPr lang="es-DO" sz="1800" b="1">
              <a:solidFill>
                <a:schemeClr val="lt1"/>
              </a:solidFill>
              <a:effectLst/>
              <a:latin typeface="+mn-lt"/>
              <a:ea typeface="+mn-ea"/>
              <a:cs typeface="+mn-cs"/>
            </a:rPr>
            <a:t>Pagos Anuales al Seguro de Riesgo Laborales</a:t>
          </a:r>
          <a:r>
            <a:rPr lang="es-DO" sz="1800" b="1" baseline="0">
              <a:solidFill>
                <a:schemeClr val="lt1"/>
              </a:solidFill>
              <a:effectLst/>
              <a:latin typeface="+mn-lt"/>
              <a:ea typeface="+mn-ea"/>
              <a:cs typeface="+mn-cs"/>
            </a:rPr>
            <a:t> (S</a:t>
          </a:r>
          <a:r>
            <a:rPr lang="es-DO" sz="1800" b="1">
              <a:solidFill>
                <a:schemeClr val="lt1"/>
              </a:solidFill>
              <a:effectLst/>
              <a:latin typeface="+mn-lt"/>
              <a:ea typeface="+mn-ea"/>
              <a:cs typeface="+mn-cs"/>
            </a:rPr>
            <a:t>RL) por Cuentas</a:t>
          </a:r>
        </a:p>
        <a:p>
          <a:pPr algn="ctr" eaLnBrk="1" fontAlgn="auto" latinLnBrk="0" hangingPunct="1"/>
          <a:r>
            <a:rPr lang="es-DO" sz="1800" b="1">
              <a:solidFill>
                <a:schemeClr val="lt1"/>
              </a:solidFill>
              <a:effectLst/>
              <a:latin typeface="+mn-lt"/>
              <a:ea typeface="+mn-ea"/>
              <a:cs typeface="+mn-cs"/>
            </a:rPr>
            <a:t>Período: DIciembre  2005 - Enero 2019</a:t>
          </a:r>
          <a:endParaRPr lang="es-DO" sz="2800">
            <a:effectLst/>
          </a:endParaRPr>
        </a:p>
      </xdr:txBody>
    </xdr:sp>
    <xdr:clientData/>
  </xdr:twoCellAnchor>
  <xdr:twoCellAnchor editAs="oneCell">
    <xdr:from>
      <xdr:col>0</xdr:col>
      <xdr:colOff>482772</xdr:colOff>
      <xdr:row>0</xdr:row>
      <xdr:rowOff>195718</xdr:rowOff>
    </xdr:from>
    <xdr:to>
      <xdr:col>1</xdr:col>
      <xdr:colOff>269057</xdr:colOff>
      <xdr:row>0</xdr:row>
      <xdr:rowOff>782876</xdr:rowOff>
    </xdr:to>
    <xdr:pic>
      <xdr:nvPicPr>
        <xdr:cNvPr id="5"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2772" y="195718"/>
          <a:ext cx="856217" cy="5871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2.xml><?xml version="1.0" encoding="utf-8"?>
<c:userShapes xmlns:c="http://schemas.openxmlformats.org/drawingml/2006/chart">
  <cdr:relSizeAnchor xmlns:cdr="http://schemas.openxmlformats.org/drawingml/2006/chartDrawing">
    <cdr:from>
      <cdr:x>0.04979</cdr:x>
      <cdr:y>0.94116</cdr:y>
    </cdr:from>
    <cdr:to>
      <cdr:x>0.28341</cdr:x>
      <cdr:y>0.99231</cdr:y>
    </cdr:to>
    <cdr:sp macro="" textlink="">
      <cdr:nvSpPr>
        <cdr:cNvPr id="2" name="1 CuadroTexto"/>
        <cdr:cNvSpPr txBox="1"/>
      </cdr:nvSpPr>
      <cdr:spPr>
        <a:xfrm xmlns:a="http://schemas.openxmlformats.org/drawingml/2006/main">
          <a:off x="724959" y="6434817"/>
          <a:ext cx="3401859" cy="34971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400" b="1"/>
            <a:t>Fuente: </a:t>
          </a:r>
          <a:r>
            <a:rPr lang="es-ES" sz="1400"/>
            <a:t>TSS</a:t>
          </a:r>
        </a:p>
      </cdr:txBody>
    </cdr:sp>
  </cdr:relSizeAnchor>
</c:userShapes>
</file>

<file path=xl/drawings/drawing133.xml><?xml version="1.0" encoding="utf-8"?>
<xdr:wsDr xmlns:xdr="http://schemas.openxmlformats.org/drawingml/2006/spreadsheetDrawing" xmlns:a="http://schemas.openxmlformats.org/drawingml/2006/main">
  <xdr:twoCellAnchor editAs="oneCell">
    <xdr:from>
      <xdr:col>1</xdr:col>
      <xdr:colOff>1238250</xdr:colOff>
      <xdr:row>0</xdr:row>
      <xdr:rowOff>74830</xdr:rowOff>
    </xdr:from>
    <xdr:to>
      <xdr:col>3</xdr:col>
      <xdr:colOff>181894</xdr:colOff>
      <xdr:row>0</xdr:row>
      <xdr:rowOff>186736</xdr:rowOff>
    </xdr:to>
    <xdr:pic>
      <xdr:nvPicPr>
        <xdr:cNvPr id="3"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2000250" y="74830"/>
          <a:ext cx="1009650" cy="660994"/>
        </a:xfrm>
        <a:prstGeom prst="rect">
          <a:avLst/>
        </a:prstGeom>
        <a:ln>
          <a:noFill/>
        </a:ln>
        <a:effectLst>
          <a:softEdge rad="112500"/>
        </a:effectLst>
      </xdr:spPr>
    </xdr:pic>
    <xdr:clientData/>
  </xdr:twoCellAnchor>
  <xdr:twoCellAnchor editAs="oneCell">
    <xdr:from>
      <xdr:col>1</xdr:col>
      <xdr:colOff>1238250</xdr:colOff>
      <xdr:row>0</xdr:row>
      <xdr:rowOff>74830</xdr:rowOff>
    </xdr:from>
    <xdr:to>
      <xdr:col>3</xdr:col>
      <xdr:colOff>181894</xdr:colOff>
      <xdr:row>0</xdr:row>
      <xdr:rowOff>186736</xdr:rowOff>
    </xdr:to>
    <xdr:pic>
      <xdr:nvPicPr>
        <xdr:cNvPr id="5" name="4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2076450" y="74830"/>
          <a:ext cx="1069789" cy="111906"/>
        </a:xfrm>
        <a:prstGeom prst="rect">
          <a:avLst/>
        </a:prstGeom>
        <a:ln>
          <a:noFill/>
        </a:ln>
        <a:effectLst>
          <a:softEdge rad="112500"/>
        </a:effectLst>
      </xdr:spPr>
    </xdr:pic>
    <xdr:clientData/>
  </xdr:twoCellAnchor>
  <xdr:twoCellAnchor>
    <xdr:from>
      <xdr:col>0</xdr:col>
      <xdr:colOff>44823</xdr:colOff>
      <xdr:row>18</xdr:row>
      <xdr:rowOff>11204</xdr:rowOff>
    </xdr:from>
    <xdr:to>
      <xdr:col>11</xdr:col>
      <xdr:colOff>571499</xdr:colOff>
      <xdr:row>47</xdr:row>
      <xdr:rowOff>156883</xdr:rowOff>
    </xdr:to>
    <xdr:graphicFrame macro="">
      <xdr:nvGraphicFramePr>
        <xdr:cNvPr id="67809" name="10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12</xdr:col>
      <xdr:colOff>0</xdr:colOff>
      <xdr:row>1</xdr:row>
      <xdr:rowOff>44823</xdr:rowOff>
    </xdr:to>
    <xdr:sp macro="" textlink="">
      <xdr:nvSpPr>
        <xdr:cNvPr id="7" name="6 Rectángulo redondeado"/>
        <xdr:cNvSpPr/>
      </xdr:nvSpPr>
      <xdr:spPr>
        <a:xfrm>
          <a:off x="0" y="0"/>
          <a:ext cx="12371294" cy="82923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 (SRL)</a:t>
          </a:r>
        </a:p>
        <a:p>
          <a:pPr algn="ctr" eaLnBrk="1" fontAlgn="auto" latinLnBrk="0" hangingPunct="1"/>
          <a:r>
            <a:rPr lang="es-DO" sz="1600" b="1">
              <a:solidFill>
                <a:schemeClr val="lt1"/>
              </a:solidFill>
              <a:effectLst/>
              <a:latin typeface="+mn-lt"/>
              <a:ea typeface="+mn-ea"/>
              <a:cs typeface="+mn-cs"/>
            </a:rPr>
            <a:t>Pagos Mensuales</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por Cuentas al  SRL</a:t>
          </a:r>
        </a:p>
        <a:p>
          <a:pPr algn="ctr" eaLnBrk="1" fontAlgn="auto" latinLnBrk="0" hangingPunct="1"/>
          <a:r>
            <a:rPr lang="es-DO" sz="1600" b="1">
              <a:solidFill>
                <a:schemeClr val="lt1"/>
              </a:solidFill>
              <a:effectLst/>
              <a:latin typeface="+mn-lt"/>
              <a:ea typeface="+mn-ea"/>
              <a:cs typeface="+mn-cs"/>
            </a:rPr>
            <a:t>Período:  Enero 2018 - Enero</a:t>
          </a:r>
          <a:r>
            <a:rPr lang="es-DO" sz="1600" b="1" baseline="0">
              <a:solidFill>
                <a:schemeClr val="lt1"/>
              </a:solidFill>
              <a:effectLst/>
              <a:latin typeface="+mn-lt"/>
              <a:ea typeface="+mn-ea"/>
              <a:cs typeface="+mn-cs"/>
            </a:rPr>
            <a:t> 2019</a:t>
          </a:r>
          <a:endParaRPr lang="es-DO" sz="2400">
            <a:effectLst/>
          </a:endParaRPr>
        </a:p>
      </xdr:txBody>
    </xdr:sp>
    <xdr:clientData/>
  </xdr:twoCellAnchor>
  <xdr:twoCellAnchor editAs="oneCell">
    <xdr:from>
      <xdr:col>0</xdr:col>
      <xdr:colOff>448236</xdr:colOff>
      <xdr:row>0</xdr:row>
      <xdr:rowOff>156882</xdr:rowOff>
    </xdr:from>
    <xdr:to>
      <xdr:col>1</xdr:col>
      <xdr:colOff>278881</xdr:colOff>
      <xdr:row>0</xdr:row>
      <xdr:rowOff>605117</xdr:rowOff>
    </xdr:to>
    <xdr:pic>
      <xdr:nvPicPr>
        <xdr:cNvPr id="9" name="9 Imagen" descr="logo_2x4.bmp">
          <a:hlinkClick xmlns:r="http://schemas.openxmlformats.org/officeDocument/2006/relationships" r:id="rId4"/>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48236" y="156882"/>
          <a:ext cx="626263" cy="448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4.xml><?xml version="1.0" encoding="utf-8"?>
<c:userShapes xmlns:c="http://schemas.openxmlformats.org/drawingml/2006/chart">
  <cdr:relSizeAnchor xmlns:cdr="http://schemas.openxmlformats.org/drawingml/2006/chartDrawing">
    <cdr:from>
      <cdr:x>0.02941</cdr:x>
      <cdr:y>0.94041</cdr:y>
    </cdr:from>
    <cdr:to>
      <cdr:x>0.21323</cdr:x>
      <cdr:y>0.99446</cdr:y>
    </cdr:to>
    <cdr:sp macro="" textlink="">
      <cdr:nvSpPr>
        <cdr:cNvPr id="2" name="1 CuadroTexto"/>
        <cdr:cNvSpPr txBox="1"/>
      </cdr:nvSpPr>
      <cdr:spPr>
        <a:xfrm xmlns:a="http://schemas.openxmlformats.org/drawingml/2006/main">
          <a:off x="356878" y="4689483"/>
          <a:ext cx="2230834" cy="26952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1"/>
            <a:t>Fuente: </a:t>
          </a:r>
          <a:r>
            <a:rPr lang="en-US" sz="1100"/>
            <a:t>TSS</a:t>
          </a:r>
        </a:p>
      </cdr:txBody>
    </cdr:sp>
  </cdr:relSizeAnchor>
</c:userShapes>
</file>

<file path=xl/drawings/drawing135.xml><?xml version="1.0" encoding="utf-8"?>
<xdr:wsDr xmlns:xdr="http://schemas.openxmlformats.org/drawingml/2006/spreadsheetDrawing" xmlns:a="http://schemas.openxmlformats.org/drawingml/2006/main">
  <xdr:twoCellAnchor editAs="oneCell">
    <xdr:from>
      <xdr:col>2</xdr:col>
      <xdr:colOff>687456</xdr:colOff>
      <xdr:row>4</xdr:row>
      <xdr:rowOff>57978</xdr:rowOff>
    </xdr:from>
    <xdr:to>
      <xdr:col>8</xdr:col>
      <xdr:colOff>708894</xdr:colOff>
      <xdr:row>30</xdr:row>
      <xdr:rowOff>186115</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211456" y="819978"/>
          <a:ext cx="4419503" cy="5081137"/>
        </a:xfrm>
        <a:prstGeom prst="rect">
          <a:avLst/>
        </a:prstGeom>
        <a:noFill/>
        <a:ln>
          <a:noFill/>
        </a:ln>
      </xdr:spPr>
    </xdr:pic>
    <xdr:clientData/>
  </xdr:twoCellAnchor>
  <xdr:twoCellAnchor>
    <xdr:from>
      <xdr:col>0</xdr:col>
      <xdr:colOff>155298</xdr:colOff>
      <xdr:row>9</xdr:row>
      <xdr:rowOff>33546</xdr:rowOff>
    </xdr:from>
    <xdr:to>
      <xdr:col>11</xdr:col>
      <xdr:colOff>486602</xdr:colOff>
      <xdr:row>22</xdr:row>
      <xdr:rowOff>152400</xdr:rowOff>
    </xdr:to>
    <xdr:sp macro="" textlink="">
      <xdr:nvSpPr>
        <xdr:cNvPr id="2" name="1 CuadroTexto"/>
        <xdr:cNvSpPr txBox="1"/>
      </xdr:nvSpPr>
      <xdr:spPr>
        <a:xfrm>
          <a:off x="155298" y="1748046"/>
          <a:ext cx="8541854" cy="25953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BENEFICIOS, SOLICITUDES DE BENEFICIOS Y BENEFICIARIOS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rPr>
            <a:t>Estadísticas del Sistema Dominicano de Seguridad Social</a:t>
          </a:r>
        </a:p>
      </xdr:txBody>
    </xdr:sp>
    <xdr:clientData/>
  </xdr:twoCellAnchor>
  <xdr:twoCellAnchor editAs="oneCell">
    <xdr:from>
      <xdr:col>0</xdr:col>
      <xdr:colOff>256759</xdr:colOff>
      <xdr:row>1</xdr:row>
      <xdr:rowOff>173934</xdr:rowOff>
    </xdr:from>
    <xdr:to>
      <xdr:col>1</xdr:col>
      <xdr:colOff>513522</xdr:colOff>
      <xdr:row>5</xdr:row>
      <xdr:rowOff>39533</xdr:rowOff>
    </xdr:to>
    <xdr:pic>
      <xdr:nvPicPr>
        <xdr:cNvPr id="3" name="4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4627" t="9783" r="3607" b="13044"/>
        <a:stretch/>
      </xdr:blipFill>
      <xdr:spPr bwMode="auto">
        <a:xfrm>
          <a:off x="256759" y="364434"/>
          <a:ext cx="1018763" cy="6275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6.xml><?xml version="1.0" encoding="utf-8"?>
<xdr:wsDr xmlns:xdr="http://schemas.openxmlformats.org/drawingml/2006/spreadsheetDrawing" xmlns:a="http://schemas.openxmlformats.org/drawingml/2006/main">
  <xdr:twoCellAnchor editAs="oneCell">
    <xdr:from>
      <xdr:col>4</xdr:col>
      <xdr:colOff>291353</xdr:colOff>
      <xdr:row>3</xdr:row>
      <xdr:rowOff>44823</xdr:rowOff>
    </xdr:from>
    <xdr:to>
      <xdr:col>10</xdr:col>
      <xdr:colOff>273327</xdr:colOff>
      <xdr:row>29</xdr:row>
      <xdr:rowOff>172960</xdr:rowOff>
    </xdr:to>
    <xdr:pic>
      <xdr:nvPicPr>
        <xdr:cNvPr id="6" name="5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339353" y="616323"/>
          <a:ext cx="4419503" cy="5081137"/>
        </a:xfrm>
        <a:prstGeom prst="rect">
          <a:avLst/>
        </a:prstGeom>
        <a:noFill/>
        <a:ln>
          <a:noFill/>
        </a:ln>
      </xdr:spPr>
    </xdr:pic>
    <xdr:clientData/>
  </xdr:twoCellAnchor>
  <xdr:twoCellAnchor>
    <xdr:from>
      <xdr:col>1</xdr:col>
      <xdr:colOff>649940</xdr:colOff>
      <xdr:row>7</xdr:row>
      <xdr:rowOff>44825</xdr:rowOff>
    </xdr:from>
    <xdr:to>
      <xdr:col>12</xdr:col>
      <xdr:colOff>291353</xdr:colOff>
      <xdr:row>17</xdr:row>
      <xdr:rowOff>22413</xdr:rowOff>
    </xdr:to>
    <xdr:sp macro="" textlink="">
      <xdr:nvSpPr>
        <xdr:cNvPr id="3" name="2 CuadroTexto"/>
        <xdr:cNvSpPr txBox="1"/>
      </xdr:nvSpPr>
      <xdr:spPr>
        <a:xfrm>
          <a:off x="1411940" y="1378325"/>
          <a:ext cx="7888942" cy="1882588"/>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800" b="1" baseline="0">
              <a:solidFill>
                <a:srgbClr val="0070C0"/>
              </a:solidFill>
              <a:effectLst/>
              <a:latin typeface="+mn-lt"/>
              <a:ea typeface="+mn-ea"/>
              <a:cs typeface="+mn-cs"/>
            </a:rPr>
            <a:t>Beneficiarios, Beneficios</a:t>
          </a:r>
        </a:p>
        <a:p>
          <a:pPr marL="0" marR="0" indent="0" algn="ctr" defTabSz="914400" eaLnBrk="1" fontAlgn="auto" latinLnBrk="0" hangingPunct="1">
            <a:lnSpc>
              <a:spcPct val="100000"/>
            </a:lnSpc>
            <a:spcBef>
              <a:spcPts val="0"/>
            </a:spcBef>
            <a:spcAft>
              <a:spcPts val="0"/>
            </a:spcAft>
            <a:buClrTx/>
            <a:buSzTx/>
            <a:buFontTx/>
            <a:buNone/>
            <a:tabLst/>
            <a:defRPr/>
          </a:pPr>
          <a:r>
            <a:rPr lang="es-DO" sz="4000" b="1">
              <a:solidFill>
                <a:schemeClr val="accent3">
                  <a:lumMod val="50000"/>
                </a:schemeClr>
              </a:solidFill>
            </a:rPr>
            <a:t>Estancias Infantiles </a:t>
          </a:r>
        </a:p>
      </xdr:txBody>
    </xdr:sp>
    <xdr:clientData/>
  </xdr:twoCellAnchor>
  <xdr:twoCellAnchor editAs="oneCell">
    <xdr:from>
      <xdr:col>0</xdr:col>
      <xdr:colOff>190500</xdr:colOff>
      <xdr:row>1</xdr:row>
      <xdr:rowOff>173182</xdr:rowOff>
    </xdr:from>
    <xdr:to>
      <xdr:col>2</xdr:col>
      <xdr:colOff>558512</xdr:colOff>
      <xdr:row>8</xdr:row>
      <xdr:rowOff>34637</xdr:rowOff>
    </xdr:to>
    <xdr:pic>
      <xdr:nvPicPr>
        <xdr:cNvPr id="4"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190500" y="363682"/>
          <a:ext cx="1892012" cy="11949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179292</xdr:colOff>
      <xdr:row>18</xdr:row>
      <xdr:rowOff>6536</xdr:rowOff>
    </xdr:from>
    <xdr:to>
      <xdr:col>9</xdr:col>
      <xdr:colOff>582706</xdr:colOff>
      <xdr:row>32</xdr:row>
      <xdr:rowOff>174175</xdr:rowOff>
    </xdr:to>
    <xdr:pic>
      <xdr:nvPicPr>
        <xdr:cNvPr id="5" name="4 Imagen" descr="http://www.primicias.com.do/images/stories/Diaria/Va-de-primero.jpg"/>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227292" y="3435536"/>
          <a:ext cx="4078943" cy="2834639"/>
        </a:xfrm>
        <a:prstGeom prst="rect">
          <a:avLst/>
        </a:prstGeom>
        <a:ln>
          <a:noFill/>
        </a:ln>
        <a:effectLst>
          <a:softEdge rad="112500"/>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137.xml><?xml version="1.0" encoding="utf-8"?>
<xdr:wsDr xmlns:xdr="http://schemas.openxmlformats.org/drawingml/2006/spreadsheetDrawing" xmlns:a="http://schemas.openxmlformats.org/drawingml/2006/main">
  <xdr:twoCellAnchor editAs="oneCell">
    <xdr:from>
      <xdr:col>4</xdr:col>
      <xdr:colOff>425823</xdr:colOff>
      <xdr:row>5</xdr:row>
      <xdr:rowOff>100853</xdr:rowOff>
    </xdr:from>
    <xdr:to>
      <xdr:col>10</xdr:col>
      <xdr:colOff>407797</xdr:colOff>
      <xdr:row>32</xdr:row>
      <xdr:rowOff>38490</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473823" y="1053353"/>
          <a:ext cx="4419503" cy="5081137"/>
        </a:xfrm>
        <a:prstGeom prst="rect">
          <a:avLst/>
        </a:prstGeom>
        <a:noFill/>
        <a:ln>
          <a:noFill/>
        </a:ln>
      </xdr:spPr>
    </xdr:pic>
    <xdr:clientData/>
  </xdr:twoCellAnchor>
  <xdr:twoCellAnchor>
    <xdr:from>
      <xdr:col>0</xdr:col>
      <xdr:colOff>0</xdr:colOff>
      <xdr:row>0</xdr:row>
      <xdr:rowOff>0</xdr:rowOff>
    </xdr:from>
    <xdr:to>
      <xdr:col>13</xdr:col>
      <xdr:colOff>739588</xdr:colOff>
      <xdr:row>38</xdr:row>
      <xdr:rowOff>0</xdr:rowOff>
    </xdr:to>
    <xdr:sp macro="" textlink="">
      <xdr:nvSpPr>
        <xdr:cNvPr id="2" name="1 CuadroTexto"/>
        <xdr:cNvSpPr txBox="1"/>
      </xdr:nvSpPr>
      <xdr:spPr>
        <a:xfrm>
          <a:off x="0" y="0"/>
          <a:ext cx="10511117" cy="7239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chemeClr val="accent3">
                <a:lumMod val="50000"/>
              </a:schemeClr>
            </a:solidFill>
          </a:endParaRPr>
        </a:p>
        <a:p>
          <a:r>
            <a:rPr lang="en-US" sz="1400" b="0" i="0" u="none" strike="noStrike" baseline="0" smtClean="0">
              <a:solidFill>
                <a:schemeClr val="dk1"/>
              </a:solidFill>
              <a:latin typeface="+mn-lt"/>
              <a:ea typeface="+mn-ea"/>
              <a:cs typeface="+mn-cs"/>
            </a:rPr>
            <a:t>El creciente papel de la mujer en el ámbito laboral, sin dejar de cumplir con su papel en la familia, ha ido de la mano con la necesidad de contar con espacios apropiados para el cuidado y el desarrollo de los hijos.</a:t>
          </a:r>
          <a:endParaRPr lang="es-DO" sz="14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La Ley 87-01 en su artículo 134 establece  que el </a:t>
          </a:r>
          <a:r>
            <a:rPr lang="es-DO" sz="1400" b="0">
              <a:solidFill>
                <a:schemeClr val="dk1"/>
              </a:solidFill>
              <a:effectLst/>
              <a:latin typeface="+mn-lt"/>
              <a:ea typeface="+mn-ea"/>
              <a:cs typeface="+mn-cs"/>
            </a:rPr>
            <a:t>Sistema Dominicano de Seguridad Social (SDSS)  desarrollará servicios</a:t>
          </a:r>
          <a:r>
            <a:rPr lang="es-DO" sz="1400" b="0" baseline="0">
              <a:solidFill>
                <a:schemeClr val="dk1"/>
              </a:solidFill>
              <a:effectLst/>
              <a:latin typeface="+mn-lt"/>
              <a:ea typeface="+mn-ea"/>
              <a:cs typeface="+mn-cs"/>
            </a:rPr>
            <a:t> de estancias infantiles para atender  a los hijos de los trabajadores , en edades desde los cuarenta y cinco (45) días  de nacidos  hasta cumplir los  cinco (5) años de edad</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1" baseline="0">
              <a:solidFill>
                <a:schemeClr val="dk1"/>
              </a:solidFill>
              <a:effectLst/>
              <a:latin typeface="+mn-lt"/>
              <a:ea typeface="+mn-ea"/>
              <a:cs typeface="+mn-cs"/>
            </a:rPr>
            <a:t>Las Estancias Infantiles otorgan servicios de atención  física, educativa y afectiva mediante las siguientes prestaciones:</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 Alimentación apropiada en consonancia con la edad y salud del niño o niña;</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 Servicios de salud materno infantil;</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-Educación pre-escolar;</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-Actividades de desarrollo psico-social;</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-Recreación</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La </a:t>
          </a:r>
          <a:r>
            <a:rPr lang="es-ES" sz="1400" b="0" baseline="0">
              <a:solidFill>
                <a:schemeClr val="dk1"/>
              </a:solidFill>
              <a:effectLst/>
              <a:latin typeface="+mn-lt"/>
              <a:ea typeface="+mn-ea"/>
              <a:cs typeface="+mn-cs"/>
            </a:rPr>
            <a:t> prestación de estos servicios está a cargo del Instituto Dominicano de Seguros Sociales (IDSS), el cual es ofrecido utilizando instalaciones propias, cogestionada  o subrogadas, siempre que en cualquier caso las estancias infantiles cuenten en cada área con unpersonal técnicamente calificado en la atención de menores y se apliquen las políticas, metodologías y normas establecidas por el Consejo Nacional de las Estancias Infantiles (CONDEI).</a:t>
          </a:r>
          <a:endParaRPr lang="en-US" sz="1400" b="0" baseline="0">
            <a:solidFill>
              <a:schemeClr val="dk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endParaRPr lang="en-US" sz="1400" b="0" baseline="0">
            <a:solidFill>
              <a:schemeClr val="dk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b="0" baseline="0">
              <a:solidFill>
                <a:schemeClr val="dk1"/>
              </a:solidFill>
              <a:effectLst/>
              <a:latin typeface="+mn-lt"/>
              <a:ea typeface="+mn-ea"/>
              <a:cs typeface="+mn-cs"/>
            </a:rPr>
            <a:t>Esta prestación complementaria del Sistema representa un punto importante para las familias dominicanas afiliadas, pues los servicios de Estancias, están libres de cuota o copago adicionales a la cotización de los afiliados al Seguro Familiar de Salud, sin importar el número de menores dependientes que califiquen para esta prestación</a:t>
          </a:r>
          <a:r>
            <a:rPr lang="en-US" sz="1400">
              <a:effectLst/>
            </a:rPr>
            <a:t>.</a:t>
          </a:r>
        </a:p>
        <a:p>
          <a:pPr marL="0" marR="0" indent="0" algn="l" defTabSz="914400" eaLnBrk="1" fontAlgn="auto" latinLnBrk="0" hangingPunct="1">
            <a:lnSpc>
              <a:spcPct val="100000"/>
            </a:lnSpc>
            <a:spcBef>
              <a:spcPts val="0"/>
            </a:spcBef>
            <a:spcAft>
              <a:spcPts val="0"/>
            </a:spcAft>
            <a:buClrTx/>
            <a:buSzTx/>
            <a:buFontTx/>
            <a:buNone/>
            <a:tabLst/>
            <a:defRPr/>
          </a:pPr>
          <a:endParaRPr lang="en-US" sz="1200">
            <a:effectLst/>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0" baseline="0">
            <a:solidFill>
              <a:schemeClr val="dk1"/>
            </a:solidFill>
            <a:effectLst/>
            <a:latin typeface="+mn-lt"/>
            <a:ea typeface="+mn-ea"/>
            <a:cs typeface="+mn-cs"/>
          </a:endParaRPr>
        </a:p>
      </xdr:txBody>
    </xdr:sp>
    <xdr:clientData/>
  </xdr:twoCellAnchor>
  <xdr:twoCellAnchor>
    <xdr:from>
      <xdr:col>0</xdr:col>
      <xdr:colOff>0</xdr:colOff>
      <xdr:row>0</xdr:row>
      <xdr:rowOff>0</xdr:rowOff>
    </xdr:from>
    <xdr:to>
      <xdr:col>13</xdr:col>
      <xdr:colOff>761999</xdr:colOff>
      <xdr:row>3</xdr:row>
      <xdr:rowOff>156882</xdr:rowOff>
    </xdr:to>
    <xdr:sp macro="" textlink="">
      <xdr:nvSpPr>
        <xdr:cNvPr id="5" name="4 Rectángulo redondeado"/>
        <xdr:cNvSpPr/>
      </xdr:nvSpPr>
      <xdr:spPr>
        <a:xfrm>
          <a:off x="0" y="0"/>
          <a:ext cx="10533528" cy="72838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Estancias</a:t>
          </a:r>
          <a:r>
            <a:rPr lang="es-DO" sz="2400" b="1" baseline="0">
              <a:solidFill>
                <a:schemeClr val="lt1"/>
              </a:solidFill>
              <a:effectLst/>
              <a:latin typeface="+mn-lt"/>
              <a:ea typeface="+mn-ea"/>
              <a:cs typeface="+mn-cs"/>
            </a:rPr>
            <a:t> Infantiles (EI)</a:t>
          </a:r>
          <a:endParaRPr lang="es-DO" sz="3600">
            <a:effectLst/>
          </a:endParaRPr>
        </a:p>
      </xdr:txBody>
    </xdr:sp>
    <xdr:clientData/>
  </xdr:twoCellAnchor>
  <xdr:twoCellAnchor editAs="oneCell">
    <xdr:from>
      <xdr:col>0</xdr:col>
      <xdr:colOff>459441</xdr:colOff>
      <xdr:row>0</xdr:row>
      <xdr:rowOff>134471</xdr:rowOff>
    </xdr:from>
    <xdr:to>
      <xdr:col>1</xdr:col>
      <xdr:colOff>424889</xdr:colOff>
      <xdr:row>3</xdr:row>
      <xdr:rowOff>22412</xdr:rowOff>
    </xdr:to>
    <xdr:pic>
      <xdr:nvPicPr>
        <xdr:cNvPr id="6"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459441" y="134471"/>
          <a:ext cx="727448" cy="4594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437029</xdr:colOff>
      <xdr:row>0</xdr:row>
      <xdr:rowOff>100853</xdr:rowOff>
    </xdr:from>
    <xdr:to>
      <xdr:col>1</xdr:col>
      <xdr:colOff>427504</xdr:colOff>
      <xdr:row>3</xdr:row>
      <xdr:rowOff>72278</xdr:rowOff>
    </xdr:to>
    <xdr:pic>
      <xdr:nvPicPr>
        <xdr:cNvPr id="7" name="6 Imagen" descr="logo_2x4.bmp">
          <a:hlinkClick xmlns:r="http://schemas.openxmlformats.org/officeDocument/2006/relationships" r:id="rId4"/>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37029" y="100853"/>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8.xml><?xml version="1.0" encoding="utf-8"?>
<xdr:wsDr xmlns:xdr="http://schemas.openxmlformats.org/drawingml/2006/spreadsheetDrawing" xmlns:a="http://schemas.openxmlformats.org/drawingml/2006/main">
  <xdr:twoCellAnchor editAs="oneCell">
    <xdr:from>
      <xdr:col>2</xdr:col>
      <xdr:colOff>714374</xdr:colOff>
      <xdr:row>6</xdr:row>
      <xdr:rowOff>95250</xdr:rowOff>
    </xdr:from>
    <xdr:to>
      <xdr:col>8</xdr:col>
      <xdr:colOff>0</xdr:colOff>
      <xdr:row>28</xdr:row>
      <xdr:rowOff>95250</xdr:rowOff>
    </xdr:to>
    <xdr:pic>
      <xdr:nvPicPr>
        <xdr:cNvPr id="2"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238374" y="1238250"/>
          <a:ext cx="3724276" cy="4191000"/>
        </a:xfrm>
        <a:prstGeom prst="rect">
          <a:avLst/>
        </a:prstGeom>
        <a:noFill/>
        <a:ln>
          <a:noFill/>
        </a:ln>
      </xdr:spPr>
    </xdr:pic>
    <xdr:clientData/>
  </xdr:twoCellAnchor>
  <xdr:twoCellAnchor>
    <xdr:from>
      <xdr:col>0</xdr:col>
      <xdr:colOff>66675</xdr:colOff>
      <xdr:row>4</xdr:row>
      <xdr:rowOff>28575</xdr:rowOff>
    </xdr:from>
    <xdr:to>
      <xdr:col>10</xdr:col>
      <xdr:colOff>676275</xdr:colOff>
      <xdr:row>30</xdr:row>
      <xdr:rowOff>123826</xdr:rowOff>
    </xdr:to>
    <xdr:sp macro="" textlink="">
      <xdr:nvSpPr>
        <xdr:cNvPr id="3" name="1 CuadroTexto"/>
        <xdr:cNvSpPr txBox="1"/>
      </xdr:nvSpPr>
      <xdr:spPr>
        <a:xfrm>
          <a:off x="66675" y="790575"/>
          <a:ext cx="8096250" cy="5048251"/>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n-US" sz="1400">
              <a:solidFill>
                <a:sysClr val="windowText" lastClr="000000"/>
              </a:solidFill>
              <a:effectLst/>
              <a:latin typeface="+mn-lt"/>
              <a:ea typeface="+mn-ea"/>
              <a:cs typeface="+mn-cs"/>
            </a:rPr>
            <a:t>Las Estancias Infantiles también son atendidos niños de otros regímenes además del Régimen Contributivo que ya venían recibiendo el servicio antes del inicio de este beneficio.  </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a:solidFill>
                <a:sysClr val="windowText" lastClr="000000"/>
              </a:solidFill>
              <a:effectLst/>
              <a:latin typeface="+mn-lt"/>
              <a:ea typeface="+mn-ea"/>
              <a:cs typeface="+mn-cs"/>
            </a:rPr>
            <a:t>El total de cápita pagadas por los niños cubiertos por el mes de enero 2019 es de 7,046 cubierto por RC.  Para el mismo mes, se ha desembolso a la Administradora de Estancias Infantiles (AEISS) un total de RD$14,092,000. Desde diciembre 2009 al mes de enero 2019 la cobertura ha crecido más de 3.9.  </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a:solidFill>
                <a:sysClr val="windowText" lastClr="000000"/>
              </a:solidFill>
              <a:effectLst/>
              <a:latin typeface="+mn-lt"/>
              <a:ea typeface="+mn-ea"/>
              <a:cs typeface="+mn-cs"/>
            </a:rPr>
            <a:t>Los pagos tienen correspondencia al número de niños dependientes de titulares al Régimen Contributivo (RC) que reciben mensualmente los servicios de Estancias Infantiles (EI), en base al cápita vigente de RD$2,000.00, y a partir de abril 2015, se le transferirá a la Administradora de Estancias Infantiles (AEISS) para pago de nómina, incluyendo pagos retroactivos al mes de febrero con lo que se da cumplimiento al mandato de la Resolución CNSS 369-04 del fecha 23 abril 2015, la cual establece en su primer párrafo. </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a:solidFill>
                <a:sysClr val="windowText" lastClr="000000"/>
              </a:solidFill>
              <a:effectLst/>
              <a:latin typeface="+mn-lt"/>
              <a:ea typeface="+mn-ea"/>
              <a:cs typeface="+mn-cs"/>
            </a:rPr>
            <a:t>Se autoriza transitoriamente a la Tesorería de la Seguridad Social (TSS) transferir mensualmente a la Administradora de Estancias Infantiles del Seguro Social (AEISS) el monto de la nómina que cubría el IDSS ascendente a RD$12,813,484.00 adicionalmente a la cápita establecida en la Resolución No. 198-02 del CNSS del 22 de diciembre del 2008 con cargo a la cuenta de Estancias Infantiles del Régimen Contributivo; los cuales serán invertidos única y exclusivamente para el fin indicado. </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a:solidFill>
                <a:sysClr val="windowText" lastClr="000000"/>
              </a:solidFill>
              <a:effectLst/>
              <a:latin typeface="+mn-lt"/>
              <a:ea typeface="+mn-ea"/>
              <a:cs typeface="+mn-cs"/>
            </a:rPr>
            <a:t>Al mes de enero</a:t>
          </a:r>
          <a:r>
            <a:rPr lang="en-US" sz="1400" baseline="0">
              <a:solidFill>
                <a:sysClr val="windowText" lastClr="000000"/>
              </a:solidFill>
              <a:effectLst/>
              <a:latin typeface="+mn-lt"/>
              <a:ea typeface="+mn-ea"/>
              <a:cs typeface="+mn-cs"/>
            </a:rPr>
            <a:t> 2019 </a:t>
          </a:r>
          <a:r>
            <a:rPr lang="en-US" sz="1400">
              <a:solidFill>
                <a:sysClr val="windowText" lastClr="000000"/>
              </a:solidFill>
              <a:effectLst/>
              <a:latin typeface="+mn-lt"/>
              <a:ea typeface="+mn-ea"/>
              <a:cs typeface="+mn-cs"/>
            </a:rPr>
            <a:t>la cuenta de Estancias Infantiles posee inversiones en certificados financieros por un monto de RD$1,680,631,834.56.</a:t>
          </a:r>
        </a:p>
      </xdr:txBody>
    </xdr:sp>
    <xdr:clientData/>
  </xdr:twoCellAnchor>
  <xdr:twoCellAnchor>
    <xdr:from>
      <xdr:col>0</xdr:col>
      <xdr:colOff>0</xdr:colOff>
      <xdr:row>0</xdr:row>
      <xdr:rowOff>0</xdr:rowOff>
    </xdr:from>
    <xdr:to>
      <xdr:col>11</xdr:col>
      <xdr:colOff>0</xdr:colOff>
      <xdr:row>3</xdr:row>
      <xdr:rowOff>123825</xdr:rowOff>
    </xdr:to>
    <xdr:sp macro="" textlink="">
      <xdr:nvSpPr>
        <xdr:cNvPr id="4" name="4 Rectángulo redondeado"/>
        <xdr:cNvSpPr/>
      </xdr:nvSpPr>
      <xdr:spPr>
        <a:xfrm>
          <a:off x="0" y="0"/>
          <a:ext cx="8248650" cy="69532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Estancias Infantiles (EI) </a:t>
          </a:r>
          <a:endParaRPr lang="es-DO" sz="3600">
            <a:effectLst/>
          </a:endParaRPr>
        </a:p>
      </xdr:txBody>
    </xdr:sp>
    <xdr:clientData/>
  </xdr:twoCellAnchor>
  <xdr:twoCellAnchor editAs="oneCell">
    <xdr:from>
      <xdr:col>0</xdr:col>
      <xdr:colOff>443566</xdr:colOff>
      <xdr:row>0</xdr:row>
      <xdr:rowOff>77322</xdr:rowOff>
    </xdr:from>
    <xdr:to>
      <xdr:col>1</xdr:col>
      <xdr:colOff>219075</xdr:colOff>
      <xdr:row>2</xdr:row>
      <xdr:rowOff>84145</xdr:rowOff>
    </xdr:to>
    <xdr:pic>
      <xdr:nvPicPr>
        <xdr:cNvPr id="6" name="6 Imagen" descr="logo_2x4.bmp">
          <a:hlinkClick xmlns:r="http://schemas.openxmlformats.org/officeDocument/2006/relationships" r:id="rId3"/>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43566" y="77322"/>
          <a:ext cx="537509" cy="3878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9.xml><?xml version="1.0" encoding="utf-8"?>
<xdr:wsDr xmlns:xdr="http://schemas.openxmlformats.org/drawingml/2006/spreadsheetDrawing" xmlns:a="http://schemas.openxmlformats.org/drawingml/2006/main">
  <xdr:twoCellAnchor editAs="oneCell">
    <xdr:from>
      <xdr:col>1</xdr:col>
      <xdr:colOff>257175</xdr:colOff>
      <xdr:row>0</xdr:row>
      <xdr:rowOff>0</xdr:rowOff>
    </xdr:from>
    <xdr:to>
      <xdr:col>1</xdr:col>
      <xdr:colOff>1392103</xdr:colOff>
      <xdr:row>0</xdr:row>
      <xdr:rowOff>182934</xdr:rowOff>
    </xdr:to>
    <xdr:pic>
      <xdr:nvPicPr>
        <xdr:cNvPr id="2" name="3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390650" y="0"/>
          <a:ext cx="1130165" cy="182934"/>
        </a:xfrm>
        <a:prstGeom prst="rect">
          <a:avLst/>
        </a:prstGeom>
        <a:ln>
          <a:noFill/>
        </a:ln>
        <a:effectLst>
          <a:softEdge rad="112500"/>
        </a:effectLst>
      </xdr:spPr>
    </xdr:pic>
    <xdr:clientData/>
  </xdr:twoCellAnchor>
  <xdr:twoCellAnchor editAs="oneCell">
    <xdr:from>
      <xdr:col>1</xdr:col>
      <xdr:colOff>257175</xdr:colOff>
      <xdr:row>0</xdr:row>
      <xdr:rowOff>0</xdr:rowOff>
    </xdr:from>
    <xdr:to>
      <xdr:col>1</xdr:col>
      <xdr:colOff>1392103</xdr:colOff>
      <xdr:row>0</xdr:row>
      <xdr:rowOff>182934</xdr:rowOff>
    </xdr:to>
    <xdr:pic>
      <xdr:nvPicPr>
        <xdr:cNvPr id="3" name="5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390650" y="0"/>
          <a:ext cx="1130165" cy="182934"/>
        </a:xfrm>
        <a:prstGeom prst="rect">
          <a:avLst/>
        </a:prstGeom>
        <a:ln>
          <a:noFill/>
        </a:ln>
        <a:effectLst>
          <a:softEdge rad="112500"/>
        </a:effectLst>
      </xdr:spPr>
    </xdr:pic>
    <xdr:clientData/>
  </xdr:twoCellAnchor>
  <xdr:twoCellAnchor>
    <xdr:from>
      <xdr:col>0</xdr:col>
      <xdr:colOff>1</xdr:colOff>
      <xdr:row>16</xdr:row>
      <xdr:rowOff>17317</xdr:rowOff>
    </xdr:from>
    <xdr:to>
      <xdr:col>10</xdr:col>
      <xdr:colOff>1714500</xdr:colOff>
      <xdr:row>60</xdr:row>
      <xdr:rowOff>51954</xdr:rowOff>
    </xdr:to>
    <xdr:graphicFrame macro="">
      <xdr:nvGraphicFramePr>
        <xdr:cNvPr id="5" name="8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10</xdr:col>
      <xdr:colOff>1904999</xdr:colOff>
      <xdr:row>0</xdr:row>
      <xdr:rowOff>1357312</xdr:rowOff>
    </xdr:to>
    <xdr:sp macro="" textlink="">
      <xdr:nvSpPr>
        <xdr:cNvPr id="7" name="4 Rectángulo redondeado"/>
        <xdr:cNvSpPr/>
      </xdr:nvSpPr>
      <xdr:spPr>
        <a:xfrm>
          <a:off x="0" y="0"/>
          <a:ext cx="17855044" cy="135731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Estancias Infantiles (EI) del Régimen Contributivo (RC)</a:t>
          </a:r>
          <a:endParaRPr lang="es-ES" sz="2400">
            <a:effectLst/>
            <a:latin typeface="+mn-lt"/>
          </a:endParaRPr>
        </a:p>
        <a:p>
          <a:pPr algn="ctr" eaLnBrk="1" fontAlgn="auto" latinLnBrk="0" hangingPunct="1"/>
          <a:r>
            <a:rPr lang="es-DO" sz="2400" b="1">
              <a:solidFill>
                <a:schemeClr val="lt1"/>
              </a:solidFill>
              <a:effectLst/>
              <a:latin typeface="+mn-lt"/>
              <a:ea typeface="+mn-ea"/>
              <a:cs typeface="+mn-cs"/>
            </a:rPr>
            <a:t>Cantidad de Cápitas</a:t>
          </a:r>
          <a:r>
            <a:rPr lang="es-DO" sz="2400" b="1" baseline="0">
              <a:solidFill>
                <a:schemeClr val="lt1"/>
              </a:solidFill>
              <a:effectLst/>
              <a:latin typeface="+mn-lt"/>
              <a:ea typeface="+mn-ea"/>
              <a:cs typeface="+mn-cs"/>
            </a:rPr>
            <a:t> Pagadas por </a:t>
          </a:r>
          <a:r>
            <a:rPr lang="es-DO" sz="2400" b="1">
              <a:solidFill>
                <a:schemeClr val="lt1"/>
              </a:solidFill>
              <a:effectLst/>
              <a:latin typeface="+mn-lt"/>
              <a:ea typeface="+mn-ea"/>
              <a:cs typeface="+mn-cs"/>
            </a:rPr>
            <a:t>Niños</a:t>
          </a:r>
          <a:r>
            <a:rPr lang="es-DO" sz="2400" b="1" baseline="0">
              <a:solidFill>
                <a:schemeClr val="lt1"/>
              </a:solidFill>
              <a:effectLst/>
              <a:latin typeface="+mn-lt"/>
              <a:ea typeface="+mn-ea"/>
              <a:cs typeface="+mn-cs"/>
            </a:rPr>
            <a:t> Afiliados en las </a:t>
          </a:r>
          <a:r>
            <a:rPr lang="es-DO" sz="2400" b="1">
              <a:solidFill>
                <a:schemeClr val="lt1"/>
              </a:solidFill>
              <a:effectLst/>
              <a:latin typeface="+mn-lt"/>
              <a:ea typeface="+mn-ea"/>
              <a:cs typeface="+mn-cs"/>
            </a:rPr>
            <a:t>Estancias</a:t>
          </a:r>
          <a:r>
            <a:rPr lang="es-DO" sz="2400" b="1" baseline="0">
              <a:solidFill>
                <a:schemeClr val="lt1"/>
              </a:solidFill>
              <a:effectLst/>
              <a:latin typeface="+mn-lt"/>
              <a:ea typeface="+mn-ea"/>
              <a:cs typeface="+mn-cs"/>
            </a:rPr>
            <a:t> Infantiles (EI) del RC</a:t>
          </a:r>
        </a:p>
        <a:p>
          <a:pPr algn="ctr" eaLnBrk="1" fontAlgn="auto" latinLnBrk="0" hangingPunct="1"/>
          <a:r>
            <a:rPr lang="es-DO" sz="2400" b="1">
              <a:effectLst/>
              <a:latin typeface="+mn-lt"/>
            </a:rPr>
            <a:t>Período:</a:t>
          </a:r>
          <a:r>
            <a:rPr lang="es-DO" sz="2400" b="1" baseline="0">
              <a:effectLst/>
              <a:latin typeface="+mn-lt"/>
            </a:rPr>
            <a:t> Diciembre 2009 -  Enero 2019</a:t>
          </a:r>
          <a:endParaRPr lang="es-DO" sz="2400" b="1">
            <a:effectLst/>
            <a:latin typeface="+mn-lt"/>
          </a:endParaRPr>
        </a:p>
      </xdr:txBody>
    </xdr:sp>
    <xdr:clientData/>
  </xdr:twoCellAnchor>
  <xdr:twoCellAnchor editAs="oneCell">
    <xdr:from>
      <xdr:col>0</xdr:col>
      <xdr:colOff>658090</xdr:colOff>
      <xdr:row>0</xdr:row>
      <xdr:rowOff>190500</xdr:rowOff>
    </xdr:from>
    <xdr:to>
      <xdr:col>1</xdr:col>
      <xdr:colOff>857250</xdr:colOff>
      <xdr:row>0</xdr:row>
      <xdr:rowOff>1052683</xdr:rowOff>
    </xdr:to>
    <xdr:pic>
      <xdr:nvPicPr>
        <xdr:cNvPr id="9" name="6 Imagen" descr="logo_2x4.bmp">
          <a:hlinkClick xmlns:r="http://schemas.openxmlformats.org/officeDocument/2006/relationships" r:id="rId4"/>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8090" y="190500"/>
          <a:ext cx="1194955" cy="8621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813954</xdr:colOff>
      <xdr:row>55</xdr:row>
      <xdr:rowOff>155864</xdr:rowOff>
    </xdr:from>
    <xdr:to>
      <xdr:col>3</xdr:col>
      <xdr:colOff>467590</xdr:colOff>
      <xdr:row>58</xdr:row>
      <xdr:rowOff>51956</xdr:rowOff>
    </xdr:to>
    <xdr:sp macro="" textlink="">
      <xdr:nvSpPr>
        <xdr:cNvPr id="4" name="CuadroTexto 3"/>
        <xdr:cNvSpPr txBox="1"/>
      </xdr:nvSpPr>
      <xdr:spPr>
        <a:xfrm>
          <a:off x="813954" y="15603682"/>
          <a:ext cx="4121727" cy="467592"/>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2000" b="1"/>
            <a:t>Fuente</a:t>
          </a:r>
          <a:r>
            <a:rPr lang="es-ES" sz="2000"/>
            <a:t>: Informes de la TSS</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408214</xdr:colOff>
      <xdr:row>60</xdr:row>
      <xdr:rowOff>68036</xdr:rowOff>
    </xdr:from>
    <xdr:to>
      <xdr:col>2</xdr:col>
      <xdr:colOff>585107</xdr:colOff>
      <xdr:row>62</xdr:row>
      <xdr:rowOff>81643</xdr:rowOff>
    </xdr:to>
    <xdr:sp macro="" textlink="">
      <xdr:nvSpPr>
        <xdr:cNvPr id="4" name="3 CuadroTexto"/>
        <xdr:cNvSpPr txBox="1"/>
      </xdr:nvSpPr>
      <xdr:spPr>
        <a:xfrm>
          <a:off x="408214" y="9869261"/>
          <a:ext cx="2767693" cy="299357"/>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400"/>
            <a:t>Fuente: Página</a:t>
          </a:r>
          <a:r>
            <a:rPr lang="es-DO" sz="1400" baseline="0"/>
            <a:t> Web Sisalril</a:t>
          </a:r>
          <a:endParaRPr lang="es-DO" sz="1400"/>
        </a:p>
      </xdr:txBody>
    </xdr:sp>
    <xdr:clientData/>
  </xdr:twoCellAnchor>
  <xdr:twoCellAnchor>
    <xdr:from>
      <xdr:col>0</xdr:col>
      <xdr:colOff>190500</xdr:colOff>
      <xdr:row>15</xdr:row>
      <xdr:rowOff>138543</xdr:rowOff>
    </xdr:from>
    <xdr:to>
      <xdr:col>13</xdr:col>
      <xdr:colOff>1194955</xdr:colOff>
      <xdr:row>91</xdr:row>
      <xdr:rowOff>103908</xdr:rowOff>
    </xdr:to>
    <xdr:graphicFrame macro="">
      <xdr:nvGraphicFramePr>
        <xdr:cNvPr id="5" name="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1610591</xdr:colOff>
      <xdr:row>1</xdr:row>
      <xdr:rowOff>17318</xdr:rowOff>
    </xdr:to>
    <xdr:sp macro="" textlink="">
      <xdr:nvSpPr>
        <xdr:cNvPr id="6" name="5 Rectángulo redondeado"/>
        <xdr:cNvSpPr/>
      </xdr:nvSpPr>
      <xdr:spPr>
        <a:xfrm>
          <a:off x="0" y="0"/>
          <a:ext cx="15846136" cy="1350818"/>
        </a:xfrm>
        <a:prstGeom prst="roundRect">
          <a:avLst/>
        </a:prstGeom>
        <a:solidFill>
          <a:schemeClr val="accent3">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Datos Generales del Sistema Dominicano de la Seguridad Social (SDSS) </a:t>
          </a:r>
        </a:p>
        <a:p>
          <a:pPr algn="ctr" eaLnBrk="1" fontAlgn="auto" latinLnBrk="0" hangingPunct="1"/>
          <a:r>
            <a:rPr lang="es-DO" sz="2000" b="1">
              <a:solidFill>
                <a:schemeClr val="lt1"/>
              </a:solidFill>
              <a:effectLst/>
              <a:latin typeface="+mn-lt"/>
              <a:ea typeface="+mn-ea"/>
              <a:cs typeface="+mn-cs"/>
            </a:rPr>
            <a:t>Salario Promedio Mensual de los Empleados Afiliados Activos al SDSS, por Sector</a:t>
          </a:r>
        </a:p>
        <a:p>
          <a:pPr algn="ctr" eaLnBrk="1" fontAlgn="auto" latinLnBrk="0" hangingPunct="1"/>
          <a:r>
            <a:rPr lang="es-DO" sz="2000" b="1">
              <a:solidFill>
                <a:schemeClr val="lt1"/>
              </a:solidFill>
              <a:effectLst/>
              <a:latin typeface="+mn-lt"/>
              <a:ea typeface="+mn-ea"/>
              <a:cs typeface="+mn-cs"/>
            </a:rPr>
            <a:t>Período: </a:t>
          </a:r>
          <a:r>
            <a:rPr lang="es-DO" sz="2000" b="1" baseline="0">
              <a:solidFill>
                <a:schemeClr val="lt1"/>
              </a:solidFill>
              <a:effectLst/>
              <a:latin typeface="+mn-lt"/>
              <a:ea typeface="+mn-ea"/>
              <a:cs typeface="+mn-cs"/>
            </a:rPr>
            <a:t> Diciembre </a:t>
          </a:r>
          <a:r>
            <a:rPr lang="es-DO" sz="2000" b="1">
              <a:solidFill>
                <a:schemeClr val="lt1"/>
              </a:solidFill>
              <a:effectLst/>
              <a:latin typeface="+mn-lt"/>
              <a:ea typeface="+mn-ea"/>
              <a:cs typeface="+mn-cs"/>
            </a:rPr>
            <a:t>2008 -</a:t>
          </a:r>
          <a:r>
            <a:rPr lang="es-DO" sz="2000" b="1" baseline="0">
              <a:solidFill>
                <a:schemeClr val="lt1"/>
              </a:solidFill>
              <a:effectLst/>
              <a:latin typeface="+mn-lt"/>
              <a:ea typeface="+mn-ea"/>
              <a:cs typeface="+mn-cs"/>
            </a:rPr>
            <a:t>  Enero 2019</a:t>
          </a:r>
          <a:endParaRPr lang="es-DO" sz="6000">
            <a:effectLst/>
          </a:endParaRPr>
        </a:p>
      </xdr:txBody>
    </xdr:sp>
    <xdr:clientData/>
  </xdr:twoCellAnchor>
  <xdr:twoCellAnchor editAs="oneCell">
    <xdr:from>
      <xdr:col>0</xdr:col>
      <xdr:colOff>710045</xdr:colOff>
      <xdr:row>0</xdr:row>
      <xdr:rowOff>259771</xdr:rowOff>
    </xdr:from>
    <xdr:to>
      <xdr:col>1</xdr:col>
      <xdr:colOff>883228</xdr:colOff>
      <xdr:row>0</xdr:row>
      <xdr:rowOff>1078082</xdr:rowOff>
    </xdr:to>
    <xdr:pic>
      <xdr:nvPicPr>
        <xdr:cNvPr id="7" name="4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10045" y="259771"/>
          <a:ext cx="1229592" cy="8183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0.xml><?xml version="1.0" encoding="utf-8"?>
<xdr:wsDr xmlns:xdr="http://schemas.openxmlformats.org/drawingml/2006/spreadsheetDrawing" xmlns:a="http://schemas.openxmlformats.org/drawingml/2006/main">
  <xdr:oneCellAnchor>
    <xdr:from>
      <xdr:col>1</xdr:col>
      <xdr:colOff>0</xdr:colOff>
      <xdr:row>0</xdr:row>
      <xdr:rowOff>0</xdr:rowOff>
    </xdr:from>
    <xdr:ext cx="1164660" cy="182934"/>
    <xdr:pic>
      <xdr:nvPicPr>
        <xdr:cNvPr id="2"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762000" y="0"/>
          <a:ext cx="1164660" cy="182934"/>
        </a:xfrm>
        <a:prstGeom prst="rect">
          <a:avLst/>
        </a:prstGeom>
        <a:ln>
          <a:noFill/>
        </a:ln>
        <a:effectLst>
          <a:softEdge rad="112500"/>
        </a:effectLst>
      </xdr:spPr>
    </xdr:pic>
    <xdr:clientData/>
  </xdr:oneCellAnchor>
  <xdr:oneCellAnchor>
    <xdr:from>
      <xdr:col>1</xdr:col>
      <xdr:colOff>0</xdr:colOff>
      <xdr:row>0</xdr:row>
      <xdr:rowOff>0</xdr:rowOff>
    </xdr:from>
    <xdr:ext cx="1164660" cy="182934"/>
    <xdr:pic>
      <xdr:nvPicPr>
        <xdr:cNvPr id="3"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762000" y="0"/>
          <a:ext cx="1164660" cy="182934"/>
        </a:xfrm>
        <a:prstGeom prst="rect">
          <a:avLst/>
        </a:prstGeom>
        <a:ln>
          <a:noFill/>
        </a:ln>
        <a:effectLst>
          <a:softEdge rad="112500"/>
        </a:effectLst>
      </xdr:spPr>
    </xdr:pic>
    <xdr:clientData/>
  </xdr:oneCellAnchor>
  <xdr:twoCellAnchor>
    <xdr:from>
      <xdr:col>0</xdr:col>
      <xdr:colOff>0</xdr:colOff>
      <xdr:row>15</xdr:row>
      <xdr:rowOff>134470</xdr:rowOff>
    </xdr:from>
    <xdr:to>
      <xdr:col>9</xdr:col>
      <xdr:colOff>1725706</xdr:colOff>
      <xdr:row>51</xdr:row>
      <xdr:rowOff>134470</xdr:rowOff>
    </xdr:to>
    <xdr:graphicFrame macro="">
      <xdr:nvGraphicFramePr>
        <xdr:cNvPr id="5"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10</xdr:col>
      <xdr:colOff>0</xdr:colOff>
      <xdr:row>1</xdr:row>
      <xdr:rowOff>11206</xdr:rowOff>
    </xdr:to>
    <xdr:sp macro="" textlink="">
      <xdr:nvSpPr>
        <xdr:cNvPr id="6" name="6 Rectángulo redondeado"/>
        <xdr:cNvSpPr/>
      </xdr:nvSpPr>
      <xdr:spPr>
        <a:xfrm>
          <a:off x="0" y="0"/>
          <a:ext cx="11082618" cy="84044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Estancias Infantiles (EI) del Régimen Contributivo (RC)</a:t>
          </a:r>
        </a:p>
        <a:p>
          <a:pPr algn="ctr" eaLnBrk="1" fontAlgn="auto" latinLnBrk="0" hangingPunct="1"/>
          <a:r>
            <a:rPr lang="es-DO" sz="1600" b="1">
              <a:solidFill>
                <a:schemeClr val="lt1"/>
              </a:solidFill>
              <a:effectLst/>
              <a:latin typeface="+mn-lt"/>
              <a:ea typeface="+mn-ea"/>
              <a:cs typeface="+mn-cs"/>
            </a:rPr>
            <a:t>Pagos a las Estancias Infantiles del</a:t>
          </a:r>
          <a:r>
            <a:rPr lang="es-DO" sz="1600" b="1" baseline="0">
              <a:solidFill>
                <a:schemeClr val="lt1"/>
              </a:solidFill>
              <a:effectLst/>
              <a:latin typeface="+mn-lt"/>
              <a:ea typeface="+mn-ea"/>
              <a:cs typeface="+mn-cs"/>
            </a:rPr>
            <a:t> RC</a:t>
          </a:r>
          <a:endParaRPr lang="es-DO" sz="1600" b="1">
            <a:solidFill>
              <a:schemeClr val="lt1"/>
            </a:solidFill>
            <a:effectLst/>
            <a:latin typeface="+mn-lt"/>
            <a:ea typeface="+mn-ea"/>
            <a:cs typeface="+mn-cs"/>
          </a:endParaRPr>
        </a:p>
        <a:p>
          <a:pPr algn="ctr" eaLnBrk="1" fontAlgn="auto" latinLnBrk="0" hangingPunct="1"/>
          <a:r>
            <a:rPr lang="es-DO" sz="1600" b="1">
              <a:solidFill>
                <a:schemeClr val="lt1"/>
              </a:solidFill>
              <a:effectLst/>
              <a:latin typeface="+mn-lt"/>
              <a:ea typeface="+mn-ea"/>
              <a:cs typeface="+mn-cs"/>
            </a:rPr>
            <a:t>Período: 2009 - </a:t>
          </a:r>
          <a:r>
            <a:rPr lang="es-DO" sz="1600" b="1" baseline="0">
              <a:solidFill>
                <a:schemeClr val="lt1"/>
              </a:solidFill>
              <a:effectLst/>
              <a:latin typeface="+mn-lt"/>
              <a:ea typeface="+mn-ea"/>
              <a:cs typeface="+mn-cs"/>
            </a:rPr>
            <a:t> Enero 2019</a:t>
          </a:r>
          <a:endParaRPr lang="es-DO" sz="2400">
            <a:effectLst/>
          </a:endParaRPr>
        </a:p>
      </xdr:txBody>
    </xdr:sp>
    <xdr:clientData/>
  </xdr:twoCellAnchor>
  <xdr:oneCellAnchor>
    <xdr:from>
      <xdr:col>0</xdr:col>
      <xdr:colOff>526677</xdr:colOff>
      <xdr:row>0</xdr:row>
      <xdr:rowOff>145677</xdr:rowOff>
    </xdr:from>
    <xdr:ext cx="728382" cy="536700"/>
    <xdr:pic>
      <xdr:nvPicPr>
        <xdr:cNvPr id="7" name="3 Imagen" descr="logo_2x4.bmp">
          <a:hlinkClick xmlns:r="http://schemas.openxmlformats.org/officeDocument/2006/relationships" r:id="rId4"/>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26677" y="145677"/>
          <a:ext cx="728382" cy="53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1</xdr:col>
      <xdr:colOff>134471</xdr:colOff>
      <xdr:row>49</xdr:row>
      <xdr:rowOff>134472</xdr:rowOff>
    </xdr:from>
    <xdr:to>
      <xdr:col>1</xdr:col>
      <xdr:colOff>1299883</xdr:colOff>
      <xdr:row>51</xdr:row>
      <xdr:rowOff>89648</xdr:rowOff>
    </xdr:to>
    <xdr:sp macro="" textlink="">
      <xdr:nvSpPr>
        <xdr:cNvPr id="4" name="CuadroTexto 3"/>
        <xdr:cNvSpPr txBox="1"/>
      </xdr:nvSpPr>
      <xdr:spPr>
        <a:xfrm>
          <a:off x="1187824" y="10354237"/>
          <a:ext cx="1165412" cy="3361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400" b="1"/>
            <a:t>Fuente: TSS</a:t>
          </a:r>
        </a:p>
      </xdr:txBody>
    </xdr:sp>
    <xdr:clientData/>
  </xdr:twoCellAnchor>
</xdr:wsDr>
</file>

<file path=xl/drawings/drawing141.xml><?xml version="1.0" encoding="utf-8"?>
<xdr:wsDr xmlns:xdr="http://schemas.openxmlformats.org/drawingml/2006/spreadsheetDrawing" xmlns:a="http://schemas.openxmlformats.org/drawingml/2006/main">
  <xdr:twoCellAnchor editAs="oneCell">
    <xdr:from>
      <xdr:col>3</xdr:col>
      <xdr:colOff>529733</xdr:colOff>
      <xdr:row>6</xdr:row>
      <xdr:rowOff>17318</xdr:rowOff>
    </xdr:from>
    <xdr:to>
      <xdr:col>12</xdr:col>
      <xdr:colOff>225136</xdr:colOff>
      <xdr:row>36</xdr:row>
      <xdr:rowOff>155864</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815733" y="1160318"/>
          <a:ext cx="6414858" cy="6442364"/>
        </a:xfrm>
        <a:prstGeom prst="rect">
          <a:avLst/>
        </a:prstGeom>
        <a:noFill/>
        <a:ln>
          <a:noFill/>
        </a:ln>
      </xdr:spPr>
    </xdr:pic>
    <xdr:clientData/>
  </xdr:twoCellAnchor>
  <xdr:twoCellAnchor editAs="oneCell">
    <xdr:from>
      <xdr:col>0</xdr:col>
      <xdr:colOff>190500</xdr:colOff>
      <xdr:row>1</xdr:row>
      <xdr:rowOff>173182</xdr:rowOff>
    </xdr:from>
    <xdr:to>
      <xdr:col>2</xdr:col>
      <xdr:colOff>0</xdr:colOff>
      <xdr:row>6</xdr:row>
      <xdr:rowOff>62893</xdr:rowOff>
    </xdr:to>
    <xdr:pic>
      <xdr:nvPicPr>
        <xdr:cNvPr id="3"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190500" y="363682"/>
          <a:ext cx="1333500" cy="8422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299864</xdr:colOff>
      <xdr:row>10</xdr:row>
      <xdr:rowOff>309472</xdr:rowOff>
    </xdr:from>
    <xdr:to>
      <xdr:col>15</xdr:col>
      <xdr:colOff>429243</xdr:colOff>
      <xdr:row>26</xdr:row>
      <xdr:rowOff>108857</xdr:rowOff>
    </xdr:to>
    <xdr:sp macro="" textlink="">
      <xdr:nvSpPr>
        <xdr:cNvPr id="5" name="CuadroTexto 4"/>
        <xdr:cNvSpPr txBox="1"/>
      </xdr:nvSpPr>
      <xdr:spPr>
        <a:xfrm>
          <a:off x="299864" y="2214472"/>
          <a:ext cx="11423308" cy="34324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ctr" defTabSz="914400" eaLnBrk="1" fontAlgn="auto" latinLnBrk="0" hangingPunct="1">
            <a:lnSpc>
              <a:spcPct val="100000"/>
            </a:lnSpc>
            <a:spcBef>
              <a:spcPts val="0"/>
            </a:spcBef>
            <a:spcAft>
              <a:spcPts val="0"/>
            </a:spcAft>
            <a:buClrTx/>
            <a:buSzTx/>
            <a:buFontTx/>
            <a:buNone/>
            <a:tabLst/>
            <a:defRPr/>
          </a:pPr>
          <a:r>
            <a:rPr lang="es-DO" sz="5400" b="1">
              <a:solidFill>
                <a:schemeClr val="accent3">
                  <a:lumMod val="50000"/>
                </a:schemeClr>
              </a:solidFill>
              <a:latin typeface="+mn-lt"/>
              <a:ea typeface="+mn-ea"/>
              <a:cs typeface="+mn-cs"/>
            </a:rPr>
            <a:t>Subsidios Seguro</a:t>
          </a:r>
          <a:r>
            <a:rPr lang="es-DO" sz="5400" b="1" baseline="0">
              <a:solidFill>
                <a:schemeClr val="accent3">
                  <a:lumMod val="50000"/>
                </a:schemeClr>
              </a:solidFill>
              <a:latin typeface="+mn-lt"/>
              <a:ea typeface="+mn-ea"/>
              <a:cs typeface="+mn-cs"/>
            </a:rPr>
            <a:t> Familiar de Salud (S</a:t>
          </a:r>
          <a:r>
            <a:rPr lang="es-DO" sz="5400" b="1">
              <a:solidFill>
                <a:schemeClr val="accent3">
                  <a:lumMod val="50000"/>
                </a:schemeClr>
              </a:solidFill>
              <a:latin typeface="+mn-lt"/>
              <a:ea typeface="+mn-ea"/>
              <a:cs typeface="+mn-cs"/>
            </a:rPr>
            <a:t>FS) RC:</a:t>
          </a:r>
        </a:p>
        <a:p>
          <a:pPr marL="0" marR="0" indent="0" algn="l" defTabSz="914400" eaLnBrk="1" fontAlgn="auto" latinLnBrk="0" hangingPunct="1">
            <a:lnSpc>
              <a:spcPct val="100000"/>
            </a:lnSpc>
            <a:spcBef>
              <a:spcPts val="0"/>
            </a:spcBef>
            <a:spcAft>
              <a:spcPts val="0"/>
            </a:spcAft>
            <a:buClrTx/>
            <a:buSzTx/>
            <a:buFontTx/>
            <a:buNone/>
            <a:tabLst/>
            <a:defRPr/>
          </a:pPr>
          <a:r>
            <a:rPr lang="es-DO" sz="4800" b="1">
              <a:solidFill>
                <a:schemeClr val="tx2">
                  <a:lumMod val="60000"/>
                  <a:lumOff val="40000"/>
                </a:schemeClr>
              </a:solidFill>
              <a:latin typeface="+mn-lt"/>
              <a:ea typeface="+mn-ea"/>
              <a:cs typeface="+mn-cs"/>
            </a:rPr>
            <a:t>                       - </a:t>
          </a:r>
          <a:r>
            <a:rPr lang="es-DO" sz="3600" b="1">
              <a:solidFill>
                <a:schemeClr val="tx2">
                  <a:lumMod val="60000"/>
                  <a:lumOff val="40000"/>
                </a:schemeClr>
              </a:solidFill>
              <a:latin typeface="+mn-lt"/>
              <a:ea typeface="+mn-ea"/>
              <a:cs typeface="+mn-cs"/>
            </a:rPr>
            <a:t>Enfermedad Común</a:t>
          </a:r>
        </a:p>
        <a:p>
          <a:pPr marL="0" marR="0" indent="0" algn="l" defTabSz="914400" eaLnBrk="1" fontAlgn="auto" latinLnBrk="0" hangingPunct="1">
            <a:lnSpc>
              <a:spcPct val="100000"/>
            </a:lnSpc>
            <a:spcBef>
              <a:spcPts val="0"/>
            </a:spcBef>
            <a:spcAft>
              <a:spcPts val="0"/>
            </a:spcAft>
            <a:buClrTx/>
            <a:buSzTx/>
            <a:buFontTx/>
            <a:buNone/>
            <a:tabLst/>
            <a:defRPr/>
          </a:pPr>
          <a:r>
            <a:rPr lang="es-DO" sz="3600" b="1" baseline="0">
              <a:solidFill>
                <a:schemeClr val="tx2">
                  <a:lumMod val="60000"/>
                  <a:lumOff val="40000"/>
                </a:schemeClr>
              </a:solidFill>
              <a:latin typeface="+mn-lt"/>
              <a:ea typeface="+mn-ea"/>
              <a:cs typeface="+mn-cs"/>
            </a:rPr>
            <a:t>                               -  </a:t>
          </a:r>
          <a:r>
            <a:rPr lang="es-DO" sz="3600" b="1">
              <a:solidFill>
                <a:schemeClr val="tx2">
                  <a:lumMod val="60000"/>
                  <a:lumOff val="40000"/>
                </a:schemeClr>
              </a:solidFill>
              <a:latin typeface="+mn-lt"/>
              <a:ea typeface="+mn-ea"/>
              <a:cs typeface="+mn-cs"/>
            </a:rPr>
            <a:t>Maternidad y Lactancia</a:t>
          </a:r>
        </a:p>
      </xdr:txBody>
    </xdr:sp>
    <xdr:clientData/>
  </xdr:twoCellAnchor>
</xdr:wsDr>
</file>

<file path=xl/drawings/drawing142.xml><?xml version="1.0" encoding="utf-8"?>
<xdr:wsDr xmlns:xdr="http://schemas.openxmlformats.org/drawingml/2006/spreadsheetDrawing" xmlns:a="http://schemas.openxmlformats.org/drawingml/2006/main">
  <xdr:twoCellAnchor>
    <xdr:from>
      <xdr:col>0</xdr:col>
      <xdr:colOff>1</xdr:colOff>
      <xdr:row>0</xdr:row>
      <xdr:rowOff>33618</xdr:rowOff>
    </xdr:from>
    <xdr:to>
      <xdr:col>15</xdr:col>
      <xdr:colOff>33618</xdr:colOff>
      <xdr:row>3</xdr:row>
      <xdr:rowOff>145677</xdr:rowOff>
    </xdr:to>
    <xdr:sp macro="" textlink="">
      <xdr:nvSpPr>
        <xdr:cNvPr id="5" name="4 Rectángulo redondeado"/>
        <xdr:cNvSpPr/>
      </xdr:nvSpPr>
      <xdr:spPr>
        <a:xfrm>
          <a:off x="1" y="33618"/>
          <a:ext cx="11329146" cy="68355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4000" b="1">
              <a:solidFill>
                <a:schemeClr val="lt1"/>
              </a:solidFill>
              <a:effectLst/>
              <a:latin typeface="+mn-lt"/>
              <a:ea typeface="+mn-ea"/>
              <a:cs typeface="+mn-cs"/>
            </a:rPr>
            <a:t>Subsidios</a:t>
          </a:r>
          <a:endParaRPr lang="es-DO" sz="5400">
            <a:effectLst/>
          </a:endParaRPr>
        </a:p>
      </xdr:txBody>
    </xdr:sp>
    <xdr:clientData/>
  </xdr:twoCellAnchor>
  <xdr:twoCellAnchor editAs="oneCell">
    <xdr:from>
      <xdr:col>0</xdr:col>
      <xdr:colOff>141195</xdr:colOff>
      <xdr:row>0</xdr:row>
      <xdr:rowOff>118783</xdr:rowOff>
    </xdr:from>
    <xdr:to>
      <xdr:col>1</xdr:col>
      <xdr:colOff>113740</xdr:colOff>
      <xdr:row>3</xdr:row>
      <xdr:rowOff>11206</xdr:rowOff>
    </xdr:to>
    <xdr:pic>
      <xdr:nvPicPr>
        <xdr:cNvPr id="6" name="6 Imagen" descr="logo_2x4.bmp"/>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818" t="8287" r="6819" b="12154"/>
        <a:stretch/>
      </xdr:blipFill>
      <xdr:spPr bwMode="auto">
        <a:xfrm>
          <a:off x="141195" y="118783"/>
          <a:ext cx="734545" cy="4639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141195</xdr:colOff>
      <xdr:row>0</xdr:row>
      <xdr:rowOff>118783</xdr:rowOff>
    </xdr:from>
    <xdr:to>
      <xdr:col>1</xdr:col>
      <xdr:colOff>131670</xdr:colOff>
      <xdr:row>3</xdr:row>
      <xdr:rowOff>90208</xdr:rowOff>
    </xdr:to>
    <xdr:pic>
      <xdr:nvPicPr>
        <xdr:cNvPr id="4"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195" y="118783"/>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3.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0</xdr:colOff>
      <xdr:row>3</xdr:row>
      <xdr:rowOff>171450</xdr:rowOff>
    </xdr:to>
    <xdr:sp macro="" textlink="">
      <xdr:nvSpPr>
        <xdr:cNvPr id="4" name="6 Rectángulo redondeado"/>
        <xdr:cNvSpPr/>
      </xdr:nvSpPr>
      <xdr:spPr>
        <a:xfrm>
          <a:off x="0" y="0"/>
          <a:ext cx="9086850" cy="74295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Análisis  de Subsidios por </a:t>
          </a:r>
        </a:p>
        <a:p>
          <a:pPr algn="ctr" eaLnBrk="1" fontAlgn="auto" latinLnBrk="0" hangingPunct="1"/>
          <a:r>
            <a:rPr lang="es-DO" sz="1800" b="1">
              <a:solidFill>
                <a:schemeClr val="lt1"/>
              </a:solidFill>
              <a:effectLst/>
              <a:latin typeface="+mn-lt"/>
              <a:ea typeface="+mn-ea"/>
              <a:cs typeface="+mn-cs"/>
            </a:rPr>
            <a:t>Matenidad, Lactancia y Enfermedad Común</a:t>
          </a:r>
        </a:p>
      </xdr:txBody>
    </xdr:sp>
    <xdr:clientData/>
  </xdr:twoCellAnchor>
  <xdr:twoCellAnchor editAs="oneCell">
    <xdr:from>
      <xdr:col>0</xdr:col>
      <xdr:colOff>477372</xdr:colOff>
      <xdr:row>0</xdr:row>
      <xdr:rowOff>93569</xdr:rowOff>
    </xdr:from>
    <xdr:to>
      <xdr:col>1</xdr:col>
      <xdr:colOff>353547</xdr:colOff>
      <xdr:row>3</xdr:row>
      <xdr:rowOff>64994</xdr:rowOff>
    </xdr:to>
    <xdr:pic>
      <xdr:nvPicPr>
        <xdr:cNvPr id="6" name="6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77372" y="93569"/>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4.xml><?xml version="1.0" encoding="utf-8"?>
<xdr:wsDr xmlns:xdr="http://schemas.openxmlformats.org/drawingml/2006/spreadsheetDrawing" xmlns:a="http://schemas.openxmlformats.org/drawingml/2006/main">
  <xdr:twoCellAnchor>
    <xdr:from>
      <xdr:col>0</xdr:col>
      <xdr:colOff>38100</xdr:colOff>
      <xdr:row>7</xdr:row>
      <xdr:rowOff>85724</xdr:rowOff>
    </xdr:from>
    <xdr:to>
      <xdr:col>15</xdr:col>
      <xdr:colOff>1266825</xdr:colOff>
      <xdr:row>33</xdr:row>
      <xdr:rowOff>133350</xdr:rowOff>
    </xdr:to>
    <xdr:graphicFrame macro="">
      <xdr:nvGraphicFramePr>
        <xdr:cNvPr id="3"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361949</xdr:colOff>
      <xdr:row>34</xdr:row>
      <xdr:rowOff>9525</xdr:rowOff>
    </xdr:from>
    <xdr:to>
      <xdr:col>15</xdr:col>
      <xdr:colOff>504825</xdr:colOff>
      <xdr:row>36</xdr:row>
      <xdr:rowOff>123825</xdr:rowOff>
    </xdr:to>
    <xdr:sp macro="" textlink="">
      <xdr:nvSpPr>
        <xdr:cNvPr id="4" name="3 CuadroTexto"/>
        <xdr:cNvSpPr txBox="1"/>
      </xdr:nvSpPr>
      <xdr:spPr>
        <a:xfrm>
          <a:off x="361949" y="6800850"/>
          <a:ext cx="11268076" cy="4953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050" b="1"/>
            <a:t>Fuente: </a:t>
          </a:r>
          <a:r>
            <a:rPr lang="es-DO" sz="1050"/>
            <a:t>Dirección de Control de Subsidios, SISALRIL.  </a:t>
          </a:r>
        </a:p>
        <a:p>
          <a:r>
            <a:rPr lang="es-DO" sz="1050" b="1"/>
            <a:t>Nota:</a:t>
          </a:r>
          <a:r>
            <a:rPr lang="es-DO" sz="1050" b="1" baseline="0"/>
            <a:t> </a:t>
          </a:r>
          <a:r>
            <a:rPr lang="es-DO" sz="1050"/>
            <a:t>El Subsidio por Maternidad y Lactancia  entró en vigencia en septiembre de 2008 y el de</a:t>
          </a:r>
          <a:r>
            <a:rPr lang="es-DO" sz="1050" baseline="0"/>
            <a:t> </a:t>
          </a:r>
          <a:r>
            <a:rPr lang="es-DO" sz="1200" baseline="0">
              <a:solidFill>
                <a:schemeClr val="dk1"/>
              </a:solidFill>
              <a:effectLst/>
              <a:latin typeface="+mn-lt"/>
              <a:ea typeface="+mn-ea"/>
              <a:cs typeface="+mn-cs"/>
            </a:rPr>
            <a:t>e</a:t>
          </a:r>
          <a:r>
            <a:rPr lang="es-DO" sz="1200">
              <a:solidFill>
                <a:schemeClr val="dk1"/>
              </a:solidFill>
              <a:effectLst/>
              <a:latin typeface="+mn-lt"/>
              <a:ea typeface="+mn-ea"/>
              <a:cs typeface="+mn-cs"/>
            </a:rPr>
            <a:t>nfermedad</a:t>
          </a:r>
          <a:r>
            <a:rPr lang="es-DO" sz="1050" baseline="0">
              <a:solidFill>
                <a:schemeClr val="dk1"/>
              </a:solidFill>
              <a:effectLst/>
              <a:latin typeface="+mn-lt"/>
              <a:ea typeface="+mn-ea"/>
              <a:cs typeface="+mn-cs"/>
            </a:rPr>
            <a:t> en septiembre de 2009.</a:t>
          </a:r>
          <a:endParaRPr lang="es-DO" sz="1050"/>
        </a:p>
      </xdr:txBody>
    </xdr:sp>
    <xdr:clientData/>
  </xdr:twoCellAnchor>
  <xdr:twoCellAnchor>
    <xdr:from>
      <xdr:col>0</xdr:col>
      <xdr:colOff>0</xdr:colOff>
      <xdr:row>0</xdr:row>
      <xdr:rowOff>0</xdr:rowOff>
    </xdr:from>
    <xdr:to>
      <xdr:col>15</xdr:col>
      <xdr:colOff>1409699</xdr:colOff>
      <xdr:row>0</xdr:row>
      <xdr:rowOff>685800</xdr:rowOff>
    </xdr:to>
    <xdr:sp macro="" textlink="">
      <xdr:nvSpPr>
        <xdr:cNvPr id="5" name="6 Rectángulo redondeado"/>
        <xdr:cNvSpPr/>
      </xdr:nvSpPr>
      <xdr:spPr>
        <a:xfrm>
          <a:off x="0" y="0"/>
          <a:ext cx="10344149" cy="6858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400" b="1">
              <a:solidFill>
                <a:schemeClr val="lt1"/>
              </a:solidFill>
              <a:effectLst/>
              <a:latin typeface="+mn-lt"/>
              <a:ea typeface="+mn-ea"/>
              <a:cs typeface="+mn-cs"/>
            </a:rPr>
            <a:t> Afiliados (as) Beneficiarios por Subsidio de Maternidad, Lactancia y Enfermedad Común</a:t>
          </a:r>
        </a:p>
        <a:p>
          <a:pPr algn="ctr" eaLnBrk="1" fontAlgn="auto" latinLnBrk="0" hangingPunct="1"/>
          <a:r>
            <a:rPr lang="es-DO" sz="1400" b="1">
              <a:solidFill>
                <a:schemeClr val="lt1"/>
              </a:solidFill>
              <a:effectLst/>
              <a:latin typeface="+mn-lt"/>
              <a:ea typeface="+mn-ea"/>
              <a:cs typeface="+mn-cs"/>
            </a:rPr>
            <a:t>Período: Septiembre 2008 - Diciembre  2018</a:t>
          </a:r>
          <a:endParaRPr lang="es-DO" sz="2000">
            <a:effectLst/>
          </a:endParaRPr>
        </a:p>
      </xdr:txBody>
    </xdr:sp>
    <xdr:clientData/>
  </xdr:twoCellAnchor>
  <xdr:twoCellAnchor editAs="oneCell">
    <xdr:from>
      <xdr:col>0</xdr:col>
      <xdr:colOff>228600</xdr:colOff>
      <xdr:row>0</xdr:row>
      <xdr:rowOff>104775</xdr:rowOff>
    </xdr:from>
    <xdr:to>
      <xdr:col>0</xdr:col>
      <xdr:colOff>838201</xdr:colOff>
      <xdr:row>0</xdr:row>
      <xdr:rowOff>540205</xdr:rowOff>
    </xdr:to>
    <xdr:pic>
      <xdr:nvPicPr>
        <xdr:cNvPr id="6" name="5 Imagen" descr="logo_2x4.bmp"/>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28600" y="104775"/>
          <a:ext cx="609601" cy="435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190501</xdr:colOff>
      <xdr:row>0</xdr:row>
      <xdr:rowOff>85726</xdr:rowOff>
    </xdr:from>
    <xdr:to>
      <xdr:col>0</xdr:col>
      <xdr:colOff>850567</xdr:colOff>
      <xdr:row>0</xdr:row>
      <xdr:rowOff>561976</xdr:rowOff>
    </xdr:to>
    <xdr:pic>
      <xdr:nvPicPr>
        <xdr:cNvPr id="7" name="6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0501" y="85726"/>
          <a:ext cx="660066"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5.xml><?xml version="1.0" encoding="utf-8"?>
<xdr:wsDr xmlns:xdr="http://schemas.openxmlformats.org/drawingml/2006/spreadsheetDrawing" xmlns:a="http://schemas.openxmlformats.org/drawingml/2006/main">
  <xdr:twoCellAnchor>
    <xdr:from>
      <xdr:col>0</xdr:col>
      <xdr:colOff>0</xdr:colOff>
      <xdr:row>7</xdr:row>
      <xdr:rowOff>176893</xdr:rowOff>
    </xdr:from>
    <xdr:to>
      <xdr:col>12</xdr:col>
      <xdr:colOff>1605643</xdr:colOff>
      <xdr:row>43</xdr:row>
      <xdr:rowOff>95250</xdr:rowOff>
    </xdr:to>
    <xdr:graphicFrame macro="">
      <xdr:nvGraphicFramePr>
        <xdr:cNvPr id="3"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13607</xdr:rowOff>
    </xdr:from>
    <xdr:to>
      <xdr:col>13</xdr:col>
      <xdr:colOff>0</xdr:colOff>
      <xdr:row>1</xdr:row>
      <xdr:rowOff>68036</xdr:rowOff>
    </xdr:to>
    <xdr:sp macro="" textlink="">
      <xdr:nvSpPr>
        <xdr:cNvPr id="4" name="6 Rectángulo redondeado"/>
        <xdr:cNvSpPr/>
      </xdr:nvSpPr>
      <xdr:spPr>
        <a:xfrm>
          <a:off x="0" y="13607"/>
          <a:ext cx="20995821" cy="108857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 Montos Aprobados en Millones de RD$ por Concepto de Subsidios por </a:t>
          </a:r>
        </a:p>
        <a:p>
          <a:pPr algn="ctr" eaLnBrk="1" fontAlgn="auto" latinLnBrk="0" hangingPunct="1"/>
          <a:r>
            <a:rPr lang="es-DO" sz="1800" b="1">
              <a:solidFill>
                <a:schemeClr val="lt1"/>
              </a:solidFill>
              <a:effectLst/>
              <a:latin typeface="+mn-lt"/>
              <a:ea typeface="+mn-ea"/>
              <a:cs typeface="+mn-cs"/>
            </a:rPr>
            <a:t>Matenidad, Lactancia y Enfermedad Común</a:t>
          </a:r>
          <a:br>
            <a:rPr lang="es-DO" sz="1800" b="1">
              <a:solidFill>
                <a:schemeClr val="lt1"/>
              </a:solidFill>
              <a:effectLst/>
              <a:latin typeface="+mn-lt"/>
              <a:ea typeface="+mn-ea"/>
              <a:cs typeface="+mn-cs"/>
            </a:rPr>
          </a:br>
          <a:r>
            <a:rPr lang="es-DO" sz="1800" b="1">
              <a:solidFill>
                <a:schemeClr val="lt1"/>
              </a:solidFill>
              <a:effectLst/>
              <a:latin typeface="+mn-lt"/>
              <a:ea typeface="+mn-ea"/>
              <a:cs typeface="+mn-cs"/>
            </a:rPr>
            <a:t>Período:</a:t>
          </a:r>
          <a:r>
            <a:rPr lang="es-DO" sz="1800" b="1" baseline="0">
              <a:solidFill>
                <a:schemeClr val="lt1"/>
              </a:solidFill>
              <a:effectLst/>
              <a:latin typeface="+mn-lt"/>
              <a:ea typeface="+mn-ea"/>
              <a:cs typeface="+mn-cs"/>
            </a:rPr>
            <a:t> Septiembre 2008 - Diciembre 2018</a:t>
          </a:r>
          <a:endParaRPr lang="es-DO" sz="1800" b="1">
            <a:solidFill>
              <a:schemeClr val="lt1"/>
            </a:solidFill>
            <a:effectLst/>
            <a:latin typeface="+mn-lt"/>
            <a:ea typeface="+mn-ea"/>
            <a:cs typeface="+mn-cs"/>
          </a:endParaRPr>
        </a:p>
      </xdr:txBody>
    </xdr:sp>
    <xdr:clientData/>
  </xdr:twoCellAnchor>
  <xdr:twoCellAnchor editAs="oneCell">
    <xdr:from>
      <xdr:col>0</xdr:col>
      <xdr:colOff>952500</xdr:colOff>
      <xdr:row>0</xdr:row>
      <xdr:rowOff>204106</xdr:rowOff>
    </xdr:from>
    <xdr:to>
      <xdr:col>1</xdr:col>
      <xdr:colOff>299356</xdr:colOff>
      <xdr:row>0</xdr:row>
      <xdr:rowOff>811657</xdr:rowOff>
    </xdr:to>
    <xdr:pic>
      <xdr:nvPicPr>
        <xdr:cNvPr id="5" name="4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00" y="204106"/>
          <a:ext cx="830035" cy="6075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952500</xdr:colOff>
      <xdr:row>0</xdr:row>
      <xdr:rowOff>204106</xdr:rowOff>
    </xdr:from>
    <xdr:to>
      <xdr:col>1</xdr:col>
      <xdr:colOff>285750</xdr:colOff>
      <xdr:row>0</xdr:row>
      <xdr:rowOff>793175</xdr:rowOff>
    </xdr:to>
    <xdr:pic>
      <xdr:nvPicPr>
        <xdr:cNvPr id="6" name="6 Imagen" descr="logo_2x4.bmp">
          <a:hlinkClick xmlns:r="http://schemas.openxmlformats.org/officeDocument/2006/relationships" r:id="rId4"/>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00" y="204106"/>
          <a:ext cx="816429" cy="5890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6.xml><?xml version="1.0" encoding="utf-8"?>
<c:userShapes xmlns:c="http://schemas.openxmlformats.org/drawingml/2006/chart">
  <cdr:relSizeAnchor xmlns:cdr="http://schemas.openxmlformats.org/drawingml/2006/chartDrawing">
    <cdr:from>
      <cdr:x>0.03158</cdr:x>
      <cdr:y>0.923</cdr:y>
    </cdr:from>
    <cdr:to>
      <cdr:x>0.6132</cdr:x>
      <cdr:y>0.98679</cdr:y>
    </cdr:to>
    <cdr:sp macro="" textlink="">
      <cdr:nvSpPr>
        <cdr:cNvPr id="2" name="4 CuadroTexto"/>
        <cdr:cNvSpPr txBox="1"/>
      </cdr:nvSpPr>
      <cdr:spPr>
        <a:xfrm xmlns:a="http://schemas.openxmlformats.org/drawingml/2006/main">
          <a:off x="651016" y="8615744"/>
          <a:ext cx="11990020" cy="595448"/>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600" b="1"/>
            <a:t>Fuente: </a:t>
          </a:r>
          <a:r>
            <a:rPr lang="es-DO" sz="1600"/>
            <a:t>Dirección de Control de Subsidios, SISALRIL.  </a:t>
          </a:r>
        </a:p>
        <a:p xmlns:a="http://schemas.openxmlformats.org/drawingml/2006/main">
          <a:r>
            <a:rPr lang="es-DO" sz="1600" b="1">
              <a:solidFill>
                <a:schemeClr val="dk1"/>
              </a:solidFill>
              <a:effectLst/>
              <a:latin typeface="+mn-lt"/>
              <a:ea typeface="+mn-ea"/>
              <a:cs typeface="+mn-cs"/>
            </a:rPr>
            <a:t>Nota</a:t>
          </a:r>
          <a:r>
            <a:rPr lang="es-DO" sz="1600">
              <a:solidFill>
                <a:schemeClr val="dk1"/>
              </a:solidFill>
              <a:effectLst/>
              <a:latin typeface="+mn-lt"/>
              <a:ea typeface="+mn-ea"/>
              <a:cs typeface="+mn-cs"/>
            </a:rPr>
            <a:t>:</a:t>
          </a:r>
          <a:r>
            <a:rPr lang="es-DO" sz="1600" baseline="0">
              <a:solidFill>
                <a:schemeClr val="dk1"/>
              </a:solidFill>
              <a:effectLst/>
              <a:latin typeface="+mn-lt"/>
              <a:ea typeface="+mn-ea"/>
              <a:cs typeface="+mn-cs"/>
            </a:rPr>
            <a:t> </a:t>
          </a:r>
          <a:r>
            <a:rPr lang="es-DO" sz="1600">
              <a:solidFill>
                <a:schemeClr val="dk1"/>
              </a:solidFill>
              <a:effectLst/>
              <a:latin typeface="+mn-lt"/>
              <a:ea typeface="+mn-ea"/>
              <a:cs typeface="+mn-cs"/>
            </a:rPr>
            <a:t>El Subsidio por Maternidad y Lactancia  entró en vigencia en septiembre de 2008 y el de</a:t>
          </a:r>
          <a:r>
            <a:rPr lang="es-DO" sz="1600" baseline="0">
              <a:solidFill>
                <a:schemeClr val="dk1"/>
              </a:solidFill>
              <a:effectLst/>
              <a:latin typeface="+mn-lt"/>
              <a:ea typeface="+mn-ea"/>
              <a:cs typeface="+mn-cs"/>
            </a:rPr>
            <a:t> </a:t>
          </a:r>
          <a:r>
            <a:rPr lang="es-DO" sz="1600">
              <a:solidFill>
                <a:schemeClr val="dk1"/>
              </a:solidFill>
              <a:effectLst/>
              <a:latin typeface="+mn-lt"/>
              <a:ea typeface="+mn-ea"/>
              <a:cs typeface="+mn-cs"/>
            </a:rPr>
            <a:t>Enfermedad</a:t>
          </a:r>
          <a:r>
            <a:rPr lang="es-DO" sz="1600" baseline="0">
              <a:solidFill>
                <a:schemeClr val="dk1"/>
              </a:solidFill>
              <a:effectLst/>
              <a:latin typeface="+mn-lt"/>
              <a:ea typeface="+mn-ea"/>
              <a:cs typeface="+mn-cs"/>
            </a:rPr>
            <a:t> en septiembre de 2009</a:t>
          </a:r>
          <a:r>
            <a:rPr lang="es-DO" sz="1400" baseline="0">
              <a:solidFill>
                <a:schemeClr val="dk1"/>
              </a:solidFill>
              <a:effectLst/>
              <a:latin typeface="+mn-lt"/>
              <a:ea typeface="+mn-ea"/>
              <a:cs typeface="+mn-cs"/>
            </a:rPr>
            <a:t>.</a:t>
          </a:r>
          <a:endParaRPr lang="en-US" sz="1400">
            <a:effectLst/>
          </a:endParaRPr>
        </a:p>
      </cdr:txBody>
    </cdr:sp>
  </cdr:relSizeAnchor>
  <cdr:relSizeAnchor xmlns:cdr="http://schemas.openxmlformats.org/drawingml/2006/chartDrawing">
    <cdr:from>
      <cdr:x>0.22385</cdr:x>
      <cdr:y>0.01716</cdr:y>
    </cdr:from>
    <cdr:to>
      <cdr:x>0.7433</cdr:x>
      <cdr:y>0.11062</cdr:y>
    </cdr:to>
    <cdr:sp macro="" textlink="">
      <cdr:nvSpPr>
        <cdr:cNvPr id="3" name="2 CuadroTexto"/>
        <cdr:cNvSpPr txBox="1"/>
      </cdr:nvSpPr>
      <cdr:spPr>
        <a:xfrm xmlns:a="http://schemas.openxmlformats.org/drawingml/2006/main">
          <a:off x="3524249" y="122464"/>
          <a:ext cx="8177893" cy="666751"/>
        </a:xfrm>
        <a:prstGeom xmlns:a="http://schemas.openxmlformats.org/drawingml/2006/main" prst="rect">
          <a:avLst/>
        </a:prstGeom>
        <a:ln xmlns:a="http://schemas.openxmlformats.org/drawingml/2006/main">
          <a:noFill/>
        </a:ln>
      </cdr:spPr>
      <cdr:txBody>
        <a:bodyPr xmlns:a="http://schemas.openxmlformats.org/drawingml/2006/main" vertOverflow="clip" wrap="square" rtlCol="0"/>
        <a:lstStyle xmlns:a="http://schemas.openxmlformats.org/drawingml/2006/main"/>
        <a:p xmlns:a="http://schemas.openxmlformats.org/drawingml/2006/main">
          <a:pPr algn="ctr"/>
          <a:r>
            <a:rPr lang="es-DO" sz="1800" b="1"/>
            <a:t> Montos Aprobados en Millones de RD$ por Concepto de Subsidios por </a:t>
          </a:r>
        </a:p>
        <a:p xmlns:a="http://schemas.openxmlformats.org/drawingml/2006/main">
          <a:pPr algn="ctr"/>
          <a:r>
            <a:rPr lang="es-DO" sz="1800" b="1"/>
            <a:t>Matenidad, Lactancia y Enfermedad Común</a:t>
          </a:r>
        </a:p>
      </cdr:txBody>
    </cdr:sp>
  </cdr:relSizeAnchor>
</c:userShapes>
</file>

<file path=xl/drawings/drawing147.xml><?xml version="1.0" encoding="utf-8"?>
<xdr:wsDr xmlns:xdr="http://schemas.openxmlformats.org/drawingml/2006/spreadsheetDrawing" xmlns:a="http://schemas.openxmlformats.org/drawingml/2006/main">
  <xdr:twoCellAnchor editAs="oneCell">
    <xdr:from>
      <xdr:col>3</xdr:col>
      <xdr:colOff>165032</xdr:colOff>
      <xdr:row>6</xdr:row>
      <xdr:rowOff>32599</xdr:rowOff>
    </xdr:from>
    <xdr:to>
      <xdr:col>9</xdr:col>
      <xdr:colOff>147006</xdr:colOff>
      <xdr:row>32</xdr:row>
      <xdr:rowOff>160736</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451032" y="1175599"/>
          <a:ext cx="4415429" cy="5081137"/>
        </a:xfrm>
        <a:prstGeom prst="rect">
          <a:avLst/>
        </a:prstGeom>
        <a:noFill/>
        <a:ln>
          <a:noFill/>
        </a:ln>
      </xdr:spPr>
    </xdr:pic>
    <xdr:clientData/>
  </xdr:twoCellAnchor>
  <xdr:twoCellAnchor>
    <xdr:from>
      <xdr:col>0</xdr:col>
      <xdr:colOff>257736</xdr:colOff>
      <xdr:row>11</xdr:row>
      <xdr:rowOff>10188</xdr:rowOff>
    </xdr:from>
    <xdr:to>
      <xdr:col>11</xdr:col>
      <xdr:colOff>606137</xdr:colOff>
      <xdr:row>26</xdr:row>
      <xdr:rowOff>99835</xdr:rowOff>
    </xdr:to>
    <xdr:sp macro="" textlink="">
      <xdr:nvSpPr>
        <xdr:cNvPr id="2" name="1 CuadroTexto"/>
        <xdr:cNvSpPr txBox="1"/>
      </xdr:nvSpPr>
      <xdr:spPr>
        <a:xfrm>
          <a:off x="257736" y="2105688"/>
          <a:ext cx="8591856" cy="29471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28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baseline="0">
              <a:solidFill>
                <a:schemeClr val="accent3">
                  <a:lumMod val="50000"/>
                </a:schemeClr>
              </a:solidFill>
              <a:effectLst/>
              <a:latin typeface="+mn-lt"/>
              <a:ea typeface="+mn-ea"/>
              <a:cs typeface="+mn-cs"/>
            </a:rPr>
            <a:t>Pensiones del Seguro de Vejez, Discapacidad y Sobrevivencia (SVDS)</a:t>
          </a:r>
        </a:p>
      </xdr:txBody>
    </xdr:sp>
    <xdr:clientData/>
  </xdr:twoCellAnchor>
  <xdr:twoCellAnchor editAs="oneCell">
    <xdr:from>
      <xdr:col>0</xdr:col>
      <xdr:colOff>190500</xdr:colOff>
      <xdr:row>1</xdr:row>
      <xdr:rowOff>173182</xdr:rowOff>
    </xdr:from>
    <xdr:to>
      <xdr:col>2</xdr:col>
      <xdr:colOff>558512</xdr:colOff>
      <xdr:row>8</xdr:row>
      <xdr:rowOff>34637</xdr:rowOff>
    </xdr:to>
    <xdr:pic>
      <xdr:nvPicPr>
        <xdr:cNvPr id="3"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190500" y="363682"/>
          <a:ext cx="1892012" cy="11949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8.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0</xdr:colOff>
      <xdr:row>3</xdr:row>
      <xdr:rowOff>152400</xdr:rowOff>
    </xdr:to>
    <xdr:sp macro="" textlink="">
      <xdr:nvSpPr>
        <xdr:cNvPr id="4" name="6 Rectángulo redondeado"/>
        <xdr:cNvSpPr/>
      </xdr:nvSpPr>
      <xdr:spPr>
        <a:xfrm>
          <a:off x="0" y="0"/>
          <a:ext cx="8991600" cy="7239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Vejez, Discapacidad y Sobrevivencia (SVDS)</a:t>
          </a:r>
        </a:p>
        <a:p>
          <a:pPr algn="ctr" eaLnBrk="1" fontAlgn="auto" latinLnBrk="0" hangingPunct="1"/>
          <a:r>
            <a:rPr lang="es-DO" sz="1600" b="1">
              <a:solidFill>
                <a:schemeClr val="lt1"/>
              </a:solidFill>
              <a:effectLst/>
              <a:latin typeface="+mn-lt"/>
              <a:ea typeface="+mn-ea"/>
              <a:cs typeface="+mn-cs"/>
            </a:rPr>
            <a:t>Pensiones Otorgadas </a:t>
          </a:r>
          <a:endParaRPr lang="es-DO" sz="2400">
            <a:effectLst/>
          </a:endParaRPr>
        </a:p>
      </xdr:txBody>
    </xdr:sp>
    <xdr:clientData/>
  </xdr:twoCellAnchor>
  <xdr:twoCellAnchor editAs="oneCell">
    <xdr:from>
      <xdr:col>0</xdr:col>
      <xdr:colOff>299760</xdr:colOff>
      <xdr:row>0</xdr:row>
      <xdr:rowOff>78442</xdr:rowOff>
    </xdr:from>
    <xdr:to>
      <xdr:col>1</xdr:col>
      <xdr:colOff>247524</xdr:colOff>
      <xdr:row>3</xdr:row>
      <xdr:rowOff>19050</xdr:rowOff>
    </xdr:to>
    <xdr:pic>
      <xdr:nvPicPr>
        <xdr:cNvPr id="6" name="6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99760" y="78442"/>
          <a:ext cx="709764" cy="5121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9.xml><?xml version="1.0" encoding="utf-8"?>
<xdr:wsDr xmlns:xdr="http://schemas.openxmlformats.org/drawingml/2006/spreadsheetDrawing" xmlns:a="http://schemas.openxmlformats.org/drawingml/2006/main">
  <xdr:twoCellAnchor>
    <xdr:from>
      <xdr:col>0</xdr:col>
      <xdr:colOff>86591</xdr:colOff>
      <xdr:row>23</xdr:row>
      <xdr:rowOff>173183</xdr:rowOff>
    </xdr:from>
    <xdr:to>
      <xdr:col>11</xdr:col>
      <xdr:colOff>848590</xdr:colOff>
      <xdr:row>66</xdr:row>
      <xdr:rowOff>103909</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0</xdr:colOff>
      <xdr:row>0</xdr:row>
      <xdr:rowOff>1212272</xdr:rowOff>
    </xdr:to>
    <xdr:sp macro="" textlink="">
      <xdr:nvSpPr>
        <xdr:cNvPr id="5" name="6 Rectángulo redondeado"/>
        <xdr:cNvSpPr/>
      </xdr:nvSpPr>
      <xdr:spPr>
        <a:xfrm>
          <a:off x="0" y="0"/>
          <a:ext cx="20106409" cy="121227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Seguro de Vejez, Discapacidad y Sobrevivencia (SVDS)</a:t>
          </a:r>
        </a:p>
        <a:p>
          <a:pPr algn="ctr" eaLnBrk="1" fontAlgn="auto" latinLnBrk="0" hangingPunct="1"/>
          <a:r>
            <a:rPr lang="es-DO" sz="2000" b="1">
              <a:solidFill>
                <a:schemeClr val="lt1"/>
              </a:solidFill>
              <a:effectLst/>
              <a:latin typeface="+mn-lt"/>
              <a:ea typeface="+mn-ea"/>
              <a:cs typeface="+mn-cs"/>
            </a:rPr>
            <a:t>Pensiones Otorgadas por Año</a:t>
          </a:r>
        </a:p>
        <a:p>
          <a:pPr algn="ctr" eaLnBrk="1" fontAlgn="auto" latinLnBrk="0" hangingPunct="1"/>
          <a:r>
            <a:rPr lang="es-DO" sz="2000" b="1">
              <a:solidFill>
                <a:schemeClr val="lt1"/>
              </a:solidFill>
              <a:effectLst/>
              <a:latin typeface="+mn-lt"/>
              <a:ea typeface="+mn-ea"/>
              <a:cs typeface="+mn-cs"/>
            </a:rPr>
            <a:t>Período: 2003 - </a:t>
          </a:r>
          <a:r>
            <a:rPr lang="es-DO" sz="2000" b="1" baseline="0">
              <a:solidFill>
                <a:schemeClr val="lt1"/>
              </a:solidFill>
              <a:effectLst/>
              <a:latin typeface="+mn-lt"/>
              <a:ea typeface="+mn-ea"/>
              <a:cs typeface="+mn-cs"/>
            </a:rPr>
            <a:t>  Enero 2019</a:t>
          </a:r>
          <a:endParaRPr lang="es-DO" sz="3200">
            <a:effectLst/>
          </a:endParaRPr>
        </a:p>
      </xdr:txBody>
    </xdr:sp>
    <xdr:clientData/>
  </xdr:twoCellAnchor>
  <xdr:oneCellAnchor>
    <xdr:from>
      <xdr:col>0</xdr:col>
      <xdr:colOff>531914</xdr:colOff>
      <xdr:row>0</xdr:row>
      <xdr:rowOff>180602</xdr:rowOff>
    </xdr:from>
    <xdr:ext cx="1194727" cy="823851"/>
    <xdr:pic>
      <xdr:nvPicPr>
        <xdr:cNvPr id="6" name="5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31914" y="180602"/>
          <a:ext cx="1194727" cy="8238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900545</xdr:colOff>
      <xdr:row>63</xdr:row>
      <xdr:rowOff>86591</xdr:rowOff>
    </xdr:from>
    <xdr:to>
      <xdr:col>5</xdr:col>
      <xdr:colOff>1974272</xdr:colOff>
      <xdr:row>67</xdr:row>
      <xdr:rowOff>121226</xdr:rowOff>
    </xdr:to>
    <xdr:sp macro="" textlink="">
      <xdr:nvSpPr>
        <xdr:cNvPr id="2" name="CuadroTexto 1"/>
        <xdr:cNvSpPr txBox="1"/>
      </xdr:nvSpPr>
      <xdr:spPr>
        <a:xfrm>
          <a:off x="900545" y="14720455"/>
          <a:ext cx="8659091" cy="796635"/>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800" b="1"/>
            <a:t>Fuente: </a:t>
          </a:r>
          <a:r>
            <a:rPr lang="es-ES" sz="1800"/>
            <a:t>SIPEN</a:t>
          </a:r>
        </a:p>
        <a:p>
          <a:r>
            <a:rPr lang="es-ES" sz="1800"/>
            <a:t>**En Diciembre 2018, incluyen los datos acumulados por discapacidad</a:t>
          </a:r>
          <a:r>
            <a:rPr lang="es-ES" sz="1800" baseline="0"/>
            <a:t> del INABIMA.</a:t>
          </a:r>
          <a:endParaRPr lang="es-ES" sz="1800"/>
        </a:p>
      </xdr:txBody>
    </xdr:sp>
    <xdr:clientData/>
  </xdr:twoCellAnchor>
</xdr:wsDr>
</file>

<file path=xl/drawings/drawing15.xml><?xml version="1.0" encoding="utf-8"?>
<c:userShapes xmlns:c="http://schemas.openxmlformats.org/drawingml/2006/chart">
  <cdr:relSizeAnchor xmlns:cdr="http://schemas.openxmlformats.org/drawingml/2006/chartDrawing">
    <cdr:from>
      <cdr:x>0.06085</cdr:x>
      <cdr:y>0.93362</cdr:y>
    </cdr:from>
    <cdr:to>
      <cdr:x>0.3516</cdr:x>
      <cdr:y>0.97751</cdr:y>
    </cdr:to>
    <cdr:sp macro="" textlink="">
      <cdr:nvSpPr>
        <cdr:cNvPr id="2" name="2 CuadroTexto"/>
        <cdr:cNvSpPr txBox="1"/>
      </cdr:nvSpPr>
      <cdr:spPr>
        <a:xfrm xmlns:a="http://schemas.openxmlformats.org/drawingml/2006/main">
          <a:off x="1021178" y="9345439"/>
          <a:ext cx="4879168" cy="439335"/>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800" b="1"/>
            <a:t>Fuente</a:t>
          </a:r>
          <a:r>
            <a:rPr lang="es-DO" sz="1800"/>
            <a:t>: SISALRIL</a:t>
          </a:r>
        </a:p>
      </cdr:txBody>
    </cdr:sp>
  </cdr:relSizeAnchor>
</c:userShapes>
</file>

<file path=xl/drawings/drawing150.xml><?xml version="1.0" encoding="utf-8"?>
<xdr:wsDr xmlns:xdr="http://schemas.openxmlformats.org/drawingml/2006/spreadsheetDrawing" xmlns:a="http://schemas.openxmlformats.org/drawingml/2006/main">
  <xdr:twoCellAnchor>
    <xdr:from>
      <xdr:col>0</xdr:col>
      <xdr:colOff>40821</xdr:colOff>
      <xdr:row>15</xdr:row>
      <xdr:rowOff>54428</xdr:rowOff>
    </xdr:from>
    <xdr:to>
      <xdr:col>13</xdr:col>
      <xdr:colOff>666750</xdr:colOff>
      <xdr:row>56</xdr:row>
      <xdr:rowOff>122464</xdr:rowOff>
    </xdr:to>
    <xdr:graphicFrame macro="">
      <xdr:nvGraphicFramePr>
        <xdr:cNvPr id="3" name="2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734786</xdr:colOff>
      <xdr:row>0</xdr:row>
      <xdr:rowOff>1143000</xdr:rowOff>
    </xdr:to>
    <xdr:sp macro="" textlink="">
      <xdr:nvSpPr>
        <xdr:cNvPr id="4" name="6 Rectángulo redondeado"/>
        <xdr:cNvSpPr/>
      </xdr:nvSpPr>
      <xdr:spPr>
        <a:xfrm>
          <a:off x="0" y="0"/>
          <a:ext cx="15294429" cy="114300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Vejez</a:t>
          </a:r>
          <a:r>
            <a:rPr lang="es-DO" sz="1600" b="1" baseline="0">
              <a:solidFill>
                <a:schemeClr val="lt1"/>
              </a:solidFill>
              <a:effectLst/>
              <a:latin typeface="+mn-lt"/>
              <a:ea typeface="+mn-ea"/>
              <a:cs typeface="+mn-cs"/>
            </a:rPr>
            <a:t>, Discapacidad y Sobrevivencia</a:t>
          </a:r>
        </a:p>
        <a:p>
          <a:pPr algn="ctr" eaLnBrk="1" fontAlgn="auto" latinLnBrk="0" hangingPunct="1"/>
          <a:r>
            <a:rPr lang="es-DO" sz="1600" b="1">
              <a:solidFill>
                <a:schemeClr val="lt1"/>
              </a:solidFill>
              <a:effectLst/>
              <a:latin typeface="+mn-lt"/>
              <a:ea typeface="+mn-ea"/>
              <a:cs typeface="+mn-cs"/>
            </a:rPr>
            <a:t>Monto</a:t>
          </a:r>
          <a:r>
            <a:rPr lang="es-DO" sz="1600" b="1" baseline="0">
              <a:solidFill>
                <a:schemeClr val="lt1"/>
              </a:solidFill>
              <a:effectLst/>
              <a:latin typeface="+mn-lt"/>
              <a:ea typeface="+mn-ea"/>
              <a:cs typeface="+mn-cs"/>
            </a:rPr>
            <a:t> de </a:t>
          </a:r>
          <a:r>
            <a:rPr lang="es-DO" sz="1600" b="1">
              <a:solidFill>
                <a:schemeClr val="lt1"/>
              </a:solidFill>
              <a:effectLst/>
              <a:latin typeface="+mn-lt"/>
              <a:ea typeface="+mn-ea"/>
              <a:cs typeface="+mn-cs"/>
            </a:rPr>
            <a:t>Pensión Promedio por  Tipo de Discapacidad Según AFP</a:t>
          </a:r>
        </a:p>
        <a:p>
          <a:pPr algn="ctr" eaLnBrk="1" fontAlgn="auto" latinLnBrk="0" hangingPunct="1"/>
          <a:r>
            <a:rPr lang="es-DO" sz="1600" b="1">
              <a:solidFill>
                <a:schemeClr val="lt1"/>
              </a:solidFill>
              <a:effectLst/>
              <a:latin typeface="+mn-lt"/>
              <a:ea typeface="+mn-ea"/>
              <a:cs typeface="+mn-cs"/>
            </a:rPr>
            <a:t>Diciembre 2018</a:t>
          </a:r>
          <a:endParaRPr lang="es-DO" sz="2400">
            <a:effectLst/>
          </a:endParaRPr>
        </a:p>
      </xdr:txBody>
    </xdr:sp>
    <xdr:clientData/>
  </xdr:twoCellAnchor>
  <xdr:twoCellAnchor editAs="oneCell">
    <xdr:from>
      <xdr:col>0</xdr:col>
      <xdr:colOff>598714</xdr:colOff>
      <xdr:row>0</xdr:row>
      <xdr:rowOff>176894</xdr:rowOff>
    </xdr:from>
    <xdr:to>
      <xdr:col>0</xdr:col>
      <xdr:colOff>1455964</xdr:colOff>
      <xdr:row>0</xdr:row>
      <xdr:rowOff>804365</xdr:rowOff>
    </xdr:to>
    <xdr:pic>
      <xdr:nvPicPr>
        <xdr:cNvPr id="5" name="4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98714" y="176894"/>
          <a:ext cx="857250" cy="6274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530679</xdr:colOff>
      <xdr:row>0</xdr:row>
      <xdr:rowOff>176893</xdr:rowOff>
    </xdr:from>
    <xdr:to>
      <xdr:col>0</xdr:col>
      <xdr:colOff>1455964</xdr:colOff>
      <xdr:row>0</xdr:row>
      <xdr:rowOff>844504</xdr:rowOff>
    </xdr:to>
    <xdr:pic>
      <xdr:nvPicPr>
        <xdr:cNvPr id="6" name="6 Imagen" descr="logo_2x4.bmp">
          <a:hlinkClick xmlns:r="http://schemas.openxmlformats.org/officeDocument/2006/relationships" r:id="rId4"/>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30679" y="176893"/>
          <a:ext cx="925285" cy="6676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1.xml><?xml version="1.0" encoding="utf-8"?>
<xdr:wsDr xmlns:xdr="http://schemas.openxmlformats.org/drawingml/2006/spreadsheetDrawing" xmlns:a="http://schemas.openxmlformats.org/drawingml/2006/main">
  <xdr:twoCellAnchor>
    <xdr:from>
      <xdr:col>0</xdr:col>
      <xdr:colOff>0</xdr:colOff>
      <xdr:row>15</xdr:row>
      <xdr:rowOff>66674</xdr:rowOff>
    </xdr:from>
    <xdr:to>
      <xdr:col>8</xdr:col>
      <xdr:colOff>695325</xdr:colOff>
      <xdr:row>55</xdr:row>
      <xdr:rowOff>142875</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9</xdr:col>
      <xdr:colOff>0</xdr:colOff>
      <xdr:row>1</xdr:row>
      <xdr:rowOff>161924</xdr:rowOff>
    </xdr:to>
    <xdr:sp macro="" textlink="">
      <xdr:nvSpPr>
        <xdr:cNvPr id="3" name="6 Rectángulo redondeado"/>
        <xdr:cNvSpPr/>
      </xdr:nvSpPr>
      <xdr:spPr>
        <a:xfrm>
          <a:off x="0" y="0"/>
          <a:ext cx="9525000" cy="63817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200" b="1">
              <a:solidFill>
                <a:schemeClr val="lt1"/>
              </a:solidFill>
              <a:effectLst/>
              <a:latin typeface="+mn-lt"/>
              <a:ea typeface="+mn-ea"/>
              <a:cs typeface="+mn-cs"/>
            </a:rPr>
            <a:t>Seguro de Vejez</a:t>
          </a:r>
          <a:r>
            <a:rPr lang="es-DO" sz="1200" b="1" baseline="0">
              <a:solidFill>
                <a:schemeClr val="lt1"/>
              </a:solidFill>
              <a:effectLst/>
              <a:latin typeface="+mn-lt"/>
              <a:ea typeface="+mn-ea"/>
              <a:cs typeface="+mn-cs"/>
            </a:rPr>
            <a:t>, Discapacidad y Sobrevivencia</a:t>
          </a:r>
        </a:p>
        <a:p>
          <a:pPr algn="ctr" eaLnBrk="1" fontAlgn="auto" latinLnBrk="0" hangingPunct="1"/>
          <a:r>
            <a:rPr lang="es-DO" sz="1200" b="1">
              <a:solidFill>
                <a:schemeClr val="lt1"/>
              </a:solidFill>
              <a:effectLst/>
              <a:latin typeface="+mn-lt"/>
              <a:ea typeface="+mn-ea"/>
              <a:cs typeface="+mn-cs"/>
            </a:rPr>
            <a:t>Pensión Promedio de Sobrevivencia  y Discapacidad (RD$)</a:t>
          </a:r>
        </a:p>
        <a:p>
          <a:pPr algn="ctr" eaLnBrk="1" fontAlgn="auto" latinLnBrk="0" hangingPunct="1"/>
          <a:r>
            <a:rPr lang="es-DO" sz="1200" b="1">
              <a:solidFill>
                <a:schemeClr val="lt1"/>
              </a:solidFill>
              <a:effectLst/>
              <a:latin typeface="+mn-lt"/>
              <a:ea typeface="+mn-ea"/>
              <a:cs typeface="+mn-cs"/>
            </a:rPr>
            <a:t>Diciembre  2018</a:t>
          </a:r>
          <a:endParaRPr lang="es-DO" sz="1800">
            <a:effectLst/>
          </a:endParaRPr>
        </a:p>
      </xdr:txBody>
    </xdr:sp>
    <xdr:clientData/>
  </xdr:twoCellAnchor>
  <xdr:oneCellAnchor>
    <xdr:from>
      <xdr:col>0</xdr:col>
      <xdr:colOff>447676</xdr:colOff>
      <xdr:row>0</xdr:row>
      <xdr:rowOff>66676</xdr:rowOff>
    </xdr:from>
    <xdr:ext cx="580858" cy="419100"/>
    <xdr:pic>
      <xdr:nvPicPr>
        <xdr:cNvPr id="4"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47676" y="66676"/>
          <a:ext cx="580858"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52.xml><?xml version="1.0" encoding="utf-8"?>
<xdr:wsDr xmlns:xdr="http://schemas.openxmlformats.org/drawingml/2006/spreadsheetDrawing" xmlns:a="http://schemas.openxmlformats.org/drawingml/2006/main">
  <xdr:twoCellAnchor editAs="oneCell">
    <xdr:from>
      <xdr:col>3</xdr:col>
      <xdr:colOff>132069</xdr:colOff>
      <xdr:row>6</xdr:row>
      <xdr:rowOff>27214</xdr:rowOff>
    </xdr:from>
    <xdr:to>
      <xdr:col>10</xdr:col>
      <xdr:colOff>27214</xdr:colOff>
      <xdr:row>33</xdr:row>
      <xdr:rowOff>27214</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418069" y="1170214"/>
          <a:ext cx="5093074" cy="5143500"/>
        </a:xfrm>
        <a:prstGeom prst="rect">
          <a:avLst/>
        </a:prstGeom>
        <a:noFill/>
        <a:ln>
          <a:noFill/>
        </a:ln>
      </xdr:spPr>
    </xdr:pic>
    <xdr:clientData/>
  </xdr:twoCellAnchor>
  <xdr:twoCellAnchor>
    <xdr:from>
      <xdr:col>0</xdr:col>
      <xdr:colOff>425824</xdr:colOff>
      <xdr:row>10</xdr:row>
      <xdr:rowOff>11207</xdr:rowOff>
    </xdr:from>
    <xdr:to>
      <xdr:col>12</xdr:col>
      <xdr:colOff>515471</xdr:colOff>
      <xdr:row>25</xdr:row>
      <xdr:rowOff>78442</xdr:rowOff>
    </xdr:to>
    <xdr:sp macro="" textlink="">
      <xdr:nvSpPr>
        <xdr:cNvPr id="2" name="1 CuadroTexto"/>
        <xdr:cNvSpPr txBox="1"/>
      </xdr:nvSpPr>
      <xdr:spPr>
        <a:xfrm>
          <a:off x="425824" y="1916207"/>
          <a:ext cx="9099176" cy="29247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200" b="1" baseline="0">
              <a:solidFill>
                <a:srgbClr val="0070C0"/>
              </a:solidFill>
              <a:effectLst/>
              <a:latin typeface="+mn-lt"/>
              <a:ea typeface="+mn-ea"/>
              <a:cs typeface="+mn-cs"/>
            </a:rPr>
            <a:t>Sistema Dominicano de Seguridad Social (SDSS)</a:t>
          </a:r>
          <a:endParaRPr lang="es-ES" sz="3200" b="1" baseline="0">
            <a:solidFill>
              <a:srgbClr val="0070C0"/>
            </a:solidFill>
            <a:effectLst/>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latin typeface="+mn-lt"/>
              <a:ea typeface="+mn-ea"/>
              <a:cs typeface="+mn-cs"/>
            </a:rPr>
            <a:t>Solicitud de Beneficios de</a:t>
          </a:r>
          <a:r>
            <a:rPr lang="es-DO" sz="3200" b="1" baseline="0">
              <a:solidFill>
                <a:schemeClr val="accent3">
                  <a:lumMod val="50000"/>
                </a:schemeClr>
              </a:solidFill>
              <a:latin typeface="+mn-lt"/>
              <a:ea typeface="+mn-ea"/>
              <a:cs typeface="+mn-cs"/>
            </a:rPr>
            <a:t> </a:t>
          </a:r>
          <a:r>
            <a:rPr lang="es-DO" sz="3200" b="1">
              <a:solidFill>
                <a:schemeClr val="accent3">
                  <a:lumMod val="50000"/>
                </a:schemeClr>
              </a:solidFill>
              <a:latin typeface="+mn-lt"/>
              <a:ea typeface="+mn-ea"/>
              <a:cs typeface="+mn-cs"/>
            </a:rPr>
            <a:t>Administradora de Riesgos Laborales (ARL)</a:t>
          </a:r>
        </a:p>
      </xdr:txBody>
    </xdr:sp>
    <xdr:clientData/>
  </xdr:twoCellAnchor>
  <xdr:twoCellAnchor editAs="oneCell">
    <xdr:from>
      <xdr:col>0</xdr:col>
      <xdr:colOff>347382</xdr:colOff>
      <xdr:row>1</xdr:row>
      <xdr:rowOff>161976</xdr:rowOff>
    </xdr:from>
    <xdr:to>
      <xdr:col>1</xdr:col>
      <xdr:colOff>717176</xdr:colOff>
      <xdr:row>5</xdr:row>
      <xdr:rowOff>114793</xdr:rowOff>
    </xdr:to>
    <xdr:pic>
      <xdr:nvPicPr>
        <xdr:cNvPr id="3"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347382" y="352476"/>
          <a:ext cx="1131794" cy="7148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3.xml><?xml version="1.0" encoding="utf-8"?>
<xdr:wsDr xmlns:xdr="http://schemas.openxmlformats.org/drawingml/2006/spreadsheetDrawing" xmlns:a="http://schemas.openxmlformats.org/drawingml/2006/main">
  <xdr:twoCellAnchor editAs="oneCell">
    <xdr:from>
      <xdr:col>2</xdr:col>
      <xdr:colOff>649941</xdr:colOff>
      <xdr:row>10</xdr:row>
      <xdr:rowOff>78441</xdr:rowOff>
    </xdr:from>
    <xdr:to>
      <xdr:col>9</xdr:col>
      <xdr:colOff>145676</xdr:colOff>
      <xdr:row>38</xdr:row>
      <xdr:rowOff>72108</xdr:rowOff>
    </xdr:to>
    <xdr:pic>
      <xdr:nvPicPr>
        <xdr:cNvPr id="2"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173941" y="1983441"/>
          <a:ext cx="5457264" cy="5327667"/>
        </a:xfrm>
        <a:prstGeom prst="rect">
          <a:avLst/>
        </a:prstGeom>
        <a:noFill/>
        <a:ln>
          <a:noFill/>
        </a:ln>
      </xdr:spPr>
    </xdr:pic>
    <xdr:clientData/>
  </xdr:twoCellAnchor>
  <xdr:twoCellAnchor>
    <xdr:from>
      <xdr:col>0</xdr:col>
      <xdr:colOff>67236</xdr:colOff>
      <xdr:row>4</xdr:row>
      <xdr:rowOff>123265</xdr:rowOff>
    </xdr:from>
    <xdr:to>
      <xdr:col>13</xdr:col>
      <xdr:colOff>526677</xdr:colOff>
      <xdr:row>41</xdr:row>
      <xdr:rowOff>112061</xdr:rowOff>
    </xdr:to>
    <xdr:sp macro="" textlink="">
      <xdr:nvSpPr>
        <xdr:cNvPr id="3" name="1 CuadroTexto"/>
        <xdr:cNvSpPr txBox="1"/>
      </xdr:nvSpPr>
      <xdr:spPr>
        <a:xfrm>
          <a:off x="67236" y="930089"/>
          <a:ext cx="11373970" cy="7451913"/>
        </a:xfrm>
        <a:prstGeom prst="rect">
          <a:avLst/>
        </a:prstGeom>
        <a:solidFill>
          <a:schemeClr val="bg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n-US" sz="1400" baseline="0">
              <a:solidFill>
                <a:sysClr val="windowText" lastClr="000000"/>
              </a:solidFill>
              <a:effectLst/>
              <a:latin typeface="+mn-lt"/>
              <a:ea typeface="+mn-ea"/>
              <a:cs typeface="+mn-cs"/>
            </a:rPr>
            <a:t>El total de casos reportados por accidentes laborales y enfermedades profesionales desde el período 2005 al mes de Eneroes de  330,242 reportes.  El 98.6% de los reportes son de accidentes laborales y el 1.4% por enfermedades profesionales.   El incrementopromedio anual de los reportes  de accidentes es de 22.1%, en el período enero 2005 al mes de enero 2019.   En el mismo período, las provincias Altagracia, Santiago de los Caballeros,  La Romana y Distrito Nacional han, ha mas de reportó el 60.7% de los  accidentes.</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baseline="0">
              <a:solidFill>
                <a:sysClr val="windowText" lastClr="000000"/>
              </a:solidFill>
              <a:effectLst/>
              <a:latin typeface="+mn-lt"/>
              <a:ea typeface="+mn-ea"/>
              <a:cs typeface="+mn-cs"/>
            </a:rPr>
            <a:t>Para enero 2019, el total de reportes de accidentes laborales y enfermedades profesionales fue de </a:t>
          </a:r>
          <a:r>
            <a:rPr lang="es-ES" sz="1400" baseline="0">
              <a:solidFill>
                <a:sysClr val="windowText" lastClr="000000"/>
              </a:solidFill>
              <a:effectLst/>
              <a:latin typeface="+mn-lt"/>
              <a:ea typeface="+mn-ea"/>
              <a:cs typeface="+mn-cs"/>
            </a:rPr>
            <a:t>3,947 </a:t>
          </a:r>
          <a:r>
            <a:rPr lang="en-US" sz="1400" baseline="0">
              <a:solidFill>
                <a:sysClr val="windowText" lastClr="000000"/>
              </a:solidFill>
              <a:effectLst/>
              <a:latin typeface="+mn-lt"/>
              <a:ea typeface="+mn-ea"/>
              <a:cs typeface="+mn-cs"/>
            </a:rPr>
            <a:t>de los cuales 85.6% de los reportes provenían de la zona urbana y el 13.6% de la rural.  </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baseline="0">
              <a:solidFill>
                <a:sysClr val="windowText" lastClr="000000"/>
              </a:solidFill>
              <a:effectLst/>
              <a:latin typeface="+mn-lt"/>
              <a:ea typeface="+mn-ea"/>
              <a:cs typeface="+mn-cs"/>
            </a:rPr>
            <a:t>Las empresas del sector público reportaron el 15.9% y el  84.1% del privado.  Asimismo,  el 28.0% de los accidentes son del sexo femenino y el  72.0% al masculino. </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baseline="0">
              <a:solidFill>
                <a:sysClr val="windowText" lastClr="000000"/>
              </a:solidFill>
              <a:effectLst/>
              <a:latin typeface="+mn-lt"/>
              <a:ea typeface="+mn-ea"/>
              <a:cs typeface="+mn-cs"/>
            </a:rPr>
            <a:t>Del total de accidentes reportados en el período enero 2005 al mes de enero 2019; el  4.44% de los afiliados tenían edades menores de 20 años y mayor de 60 años.</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baseline="0">
              <a:solidFill>
                <a:sysClr val="windowText" lastClr="000000"/>
              </a:solidFill>
              <a:effectLst/>
              <a:latin typeface="+mn-lt"/>
              <a:ea typeface="+mn-ea"/>
              <a:cs typeface="+mn-cs"/>
            </a:rPr>
            <a:t>En cuanto al nivel educativo de los accidentados, el promedio histórico estimado en el período enero 2005 al mes de diciembre2019 es el 5.4%  que no tiene ninguna educación; el 30.6% tiene una básica; el 48.8% a llegado a la educación media y el  10.1% tiene un nivelsuperior o universitario, lo que evidencia que el nivel de escolaridad no es garantía de que ocurran accidentes o no.</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baseline="0">
              <a:solidFill>
                <a:sysClr val="windowText" lastClr="000000"/>
              </a:solidFill>
              <a:effectLst/>
              <a:latin typeface="+mn-lt"/>
              <a:ea typeface="+mn-ea"/>
              <a:cs typeface="+mn-cs"/>
            </a:rPr>
            <a:t>La cantidad promedio de expedientes reportados por la ARL desde 2009  al mes de enero 2019,  se calificaron el 98.4%.  El 93.4%  de los casos calificados fueron aprobados y el 6.6% declinados.  Solo en el 2013 se calificaron el 100% de los casos reportados.  </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baseline="0">
            <a:solidFill>
              <a:srgbClr val="FF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baseline="0">
              <a:solidFill>
                <a:sysClr val="windowText" lastClr="000000"/>
              </a:solidFill>
              <a:effectLst/>
              <a:latin typeface="+mn-lt"/>
              <a:ea typeface="+mn-ea"/>
              <a:cs typeface="+mn-cs"/>
            </a:rPr>
            <a:t>Según el tipo de accidentes sufrido por los afiliados en el mes de diciembre 2018 total de accidentes el 88.5% fue de  leve a moderado, el 3.7%  fueron grave o mortales, y el 1.2%  sin lesión.</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baseline="0">
              <a:solidFill>
                <a:sysClr val="windowText" lastClr="000000"/>
              </a:solidFill>
              <a:effectLst/>
              <a:latin typeface="+mn-lt"/>
              <a:ea typeface="+mn-ea"/>
              <a:cs typeface="+mn-cs"/>
            </a:rPr>
            <a:t>De enero 2009 al mes de enero 2019, según las circunstancias de los imprevistos el 77.0% de los accidentes fue por factor  de  trabajo; el  1.3% por falta de organización y el 7.3% fue por factores o actos fuera de normas o personal.  En cuanto al agente dañino productor deaccidente el  34.7% fue por medio de transporte; el 29.9% ambiente de trabajo; el  20.9% por herramientas e implementación; el  14.5%  por maquinarias y equipos, entre otros.  </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baseline="0">
              <a:solidFill>
                <a:sysClr val="windowText" lastClr="000000"/>
              </a:solidFill>
              <a:effectLst/>
              <a:latin typeface="+mn-lt"/>
              <a:ea typeface="+mn-ea"/>
              <a:cs typeface="+mn-cs"/>
            </a:rPr>
            <a:t>Asimismo,  el  36.5% de los accidentes reportados fueron en el área de producción y el 26.4% en el área de circulación vehicular o parqueos.  Al mes de enero 2019 el 84.4% de los casos reportados como calificados tenían lesiones discapacitantes.  El año que se reporto mayores lesiones discapacitantes fue el año 2016, con un total de 34,016 representando el 89.5% de los casos calificados.   </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baseline="0">
              <a:solidFill>
                <a:sysClr val="windowText" lastClr="000000"/>
              </a:solidFill>
              <a:effectLst/>
              <a:latin typeface="+mn-lt"/>
              <a:ea typeface="+mn-ea"/>
              <a:cs typeface="+mn-cs"/>
            </a:rPr>
            <a:t>En el mes de enero 2019, del 100% de los casos  en proceso de investigación, el 75.0% fueron declinados y el 25.0% aprobados.  </a:t>
          </a:r>
        </a:p>
      </xdr:txBody>
    </xdr:sp>
    <xdr:clientData/>
  </xdr:twoCellAnchor>
  <xdr:twoCellAnchor>
    <xdr:from>
      <xdr:col>0</xdr:col>
      <xdr:colOff>0</xdr:colOff>
      <xdr:row>0</xdr:row>
      <xdr:rowOff>1</xdr:rowOff>
    </xdr:from>
    <xdr:to>
      <xdr:col>13</xdr:col>
      <xdr:colOff>627530</xdr:colOff>
      <xdr:row>4</xdr:row>
      <xdr:rowOff>67235</xdr:rowOff>
    </xdr:to>
    <xdr:sp macro="" textlink="">
      <xdr:nvSpPr>
        <xdr:cNvPr id="4" name="4 Rectángulo redondeado"/>
        <xdr:cNvSpPr/>
      </xdr:nvSpPr>
      <xdr:spPr>
        <a:xfrm>
          <a:off x="0" y="1"/>
          <a:ext cx="11542059" cy="84044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Solicitud Beneficios de Riesgos Laborales</a:t>
          </a:r>
        </a:p>
      </xdr:txBody>
    </xdr:sp>
    <xdr:clientData/>
  </xdr:twoCellAnchor>
  <xdr:twoCellAnchor editAs="oneCell">
    <xdr:from>
      <xdr:col>0</xdr:col>
      <xdr:colOff>321609</xdr:colOff>
      <xdr:row>0</xdr:row>
      <xdr:rowOff>122144</xdr:rowOff>
    </xdr:from>
    <xdr:to>
      <xdr:col>1</xdr:col>
      <xdr:colOff>312084</xdr:colOff>
      <xdr:row>3</xdr:row>
      <xdr:rowOff>93569</xdr:rowOff>
    </xdr:to>
    <xdr:pic>
      <xdr:nvPicPr>
        <xdr:cNvPr id="6" name="6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21609" y="122144"/>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4.xml><?xml version="1.0" encoding="utf-8"?>
<xdr:wsDr xmlns:xdr="http://schemas.openxmlformats.org/drawingml/2006/spreadsheetDrawing" xmlns:a="http://schemas.openxmlformats.org/drawingml/2006/main">
  <xdr:twoCellAnchor>
    <xdr:from>
      <xdr:col>0</xdr:col>
      <xdr:colOff>27214</xdr:colOff>
      <xdr:row>18</xdr:row>
      <xdr:rowOff>108858</xdr:rowOff>
    </xdr:from>
    <xdr:to>
      <xdr:col>9</xdr:col>
      <xdr:colOff>1211033</xdr:colOff>
      <xdr:row>48</xdr:row>
      <xdr:rowOff>122465</xdr:rowOff>
    </xdr:to>
    <xdr:graphicFrame macro="">
      <xdr:nvGraphicFramePr>
        <xdr:cNvPr id="240749"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455318</xdr:colOff>
      <xdr:row>47</xdr:row>
      <xdr:rowOff>1</xdr:rowOff>
    </xdr:from>
    <xdr:to>
      <xdr:col>3</xdr:col>
      <xdr:colOff>408215</xdr:colOff>
      <xdr:row>48</xdr:row>
      <xdr:rowOff>175139</xdr:rowOff>
    </xdr:to>
    <xdr:sp macro="" textlink="">
      <xdr:nvSpPr>
        <xdr:cNvPr id="2" name="1 CuadroTexto"/>
        <xdr:cNvSpPr txBox="1"/>
      </xdr:nvSpPr>
      <xdr:spPr>
        <a:xfrm>
          <a:off x="455318" y="10654394"/>
          <a:ext cx="3871754" cy="3656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600" b="1"/>
            <a:t>Fuente:  </a:t>
          </a:r>
          <a:r>
            <a:rPr lang="es-DO" sz="1600" b="0"/>
            <a:t>Página web</a:t>
          </a:r>
          <a:r>
            <a:rPr lang="es-DO" sz="1600" b="0" baseline="0"/>
            <a:t>  de la  </a:t>
          </a:r>
          <a:r>
            <a:rPr lang="es-DO" sz="1600" b="0"/>
            <a:t>ARL</a:t>
          </a:r>
        </a:p>
      </xdr:txBody>
    </xdr:sp>
    <xdr:clientData/>
  </xdr:twoCellAnchor>
  <xdr:twoCellAnchor>
    <xdr:from>
      <xdr:col>0</xdr:col>
      <xdr:colOff>0</xdr:colOff>
      <xdr:row>0</xdr:row>
      <xdr:rowOff>0</xdr:rowOff>
    </xdr:from>
    <xdr:to>
      <xdr:col>10</xdr:col>
      <xdr:colOff>0</xdr:colOff>
      <xdr:row>0</xdr:row>
      <xdr:rowOff>979713</xdr:rowOff>
    </xdr:to>
    <xdr:sp macro="" textlink="">
      <xdr:nvSpPr>
        <xdr:cNvPr id="5" name="6 Rectángulo redondeado"/>
        <xdr:cNvSpPr/>
      </xdr:nvSpPr>
      <xdr:spPr>
        <a:xfrm>
          <a:off x="0" y="0"/>
          <a:ext cx="14423571" cy="979713"/>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Reporte de Accidentes Laborales y Enfermedades Profesionales</a:t>
          </a:r>
        </a:p>
        <a:p>
          <a:pPr algn="ctr" eaLnBrk="1" fontAlgn="auto" latinLnBrk="0" hangingPunct="1"/>
          <a:r>
            <a:rPr lang="es-DO" sz="1600" b="1">
              <a:solidFill>
                <a:schemeClr val="lt1"/>
              </a:solidFill>
              <a:effectLst/>
              <a:latin typeface="+mn-lt"/>
              <a:ea typeface="+mn-ea"/>
              <a:cs typeface="+mn-cs"/>
            </a:rPr>
            <a:t>Período: 2005 -</a:t>
          </a:r>
          <a:r>
            <a:rPr lang="es-DO" sz="1600" b="1" baseline="0">
              <a:solidFill>
                <a:schemeClr val="lt1"/>
              </a:solidFill>
              <a:effectLst/>
              <a:latin typeface="+mn-lt"/>
              <a:ea typeface="+mn-ea"/>
              <a:cs typeface="+mn-cs"/>
            </a:rPr>
            <a:t> Enero 2019</a:t>
          </a:r>
          <a:endParaRPr lang="es-DO" sz="2400">
            <a:effectLst/>
          </a:endParaRPr>
        </a:p>
      </xdr:txBody>
    </xdr:sp>
    <xdr:clientData/>
  </xdr:twoCellAnchor>
  <xdr:twoCellAnchor editAs="oneCell">
    <xdr:from>
      <xdr:col>0</xdr:col>
      <xdr:colOff>563298</xdr:colOff>
      <xdr:row>0</xdr:row>
      <xdr:rowOff>129361</xdr:rowOff>
    </xdr:from>
    <xdr:to>
      <xdr:col>1</xdr:col>
      <xdr:colOff>111226</xdr:colOff>
      <xdr:row>0</xdr:row>
      <xdr:rowOff>748392</xdr:rowOff>
    </xdr:to>
    <xdr:pic>
      <xdr:nvPicPr>
        <xdr:cNvPr id="6" name="1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63298" y="129361"/>
          <a:ext cx="867821" cy="6190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5.xml><?xml version="1.0" encoding="utf-8"?>
<xdr:wsDr xmlns:xdr="http://schemas.openxmlformats.org/drawingml/2006/spreadsheetDrawing" xmlns:a="http://schemas.openxmlformats.org/drawingml/2006/main">
  <xdr:twoCellAnchor>
    <xdr:from>
      <xdr:col>0</xdr:col>
      <xdr:colOff>27214</xdr:colOff>
      <xdr:row>19</xdr:row>
      <xdr:rowOff>126546</xdr:rowOff>
    </xdr:from>
    <xdr:to>
      <xdr:col>19</xdr:col>
      <xdr:colOff>802822</xdr:colOff>
      <xdr:row>68</xdr:row>
      <xdr:rowOff>95250</xdr:rowOff>
    </xdr:to>
    <xdr:graphicFrame macro="">
      <xdr:nvGraphicFramePr>
        <xdr:cNvPr id="24280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20</xdr:col>
      <xdr:colOff>0</xdr:colOff>
      <xdr:row>0</xdr:row>
      <xdr:rowOff>925286</xdr:rowOff>
    </xdr:to>
    <xdr:sp macro="" textlink="">
      <xdr:nvSpPr>
        <xdr:cNvPr id="4" name="6 Rectángulo redondeado"/>
        <xdr:cNvSpPr/>
      </xdr:nvSpPr>
      <xdr:spPr>
        <a:xfrm>
          <a:off x="0" y="0"/>
          <a:ext cx="16682357" cy="92528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Reporte de Accidentes Laborales y Enfermedades Profesionales por Región</a:t>
          </a:r>
        </a:p>
        <a:p>
          <a:pPr algn="ctr" eaLnBrk="1" fontAlgn="auto" latinLnBrk="0" hangingPunct="1"/>
          <a:r>
            <a:rPr lang="es-DO" sz="1600" b="1">
              <a:solidFill>
                <a:schemeClr val="lt1"/>
              </a:solidFill>
              <a:effectLst/>
              <a:latin typeface="+mn-lt"/>
              <a:ea typeface="+mn-ea"/>
              <a:cs typeface="+mn-cs"/>
            </a:rPr>
            <a:t>Período: 2005 -</a:t>
          </a:r>
          <a:r>
            <a:rPr lang="es-DO" sz="1600" b="1" baseline="0">
              <a:solidFill>
                <a:schemeClr val="lt1"/>
              </a:solidFill>
              <a:effectLst/>
              <a:latin typeface="+mn-lt"/>
              <a:ea typeface="+mn-ea"/>
              <a:cs typeface="+mn-cs"/>
            </a:rPr>
            <a:t>  Enero 2019</a:t>
          </a:r>
          <a:endParaRPr lang="es-DO" sz="2400">
            <a:effectLst/>
          </a:endParaRPr>
        </a:p>
      </xdr:txBody>
    </xdr:sp>
    <xdr:clientData/>
  </xdr:twoCellAnchor>
  <xdr:twoCellAnchor editAs="oneCell">
    <xdr:from>
      <xdr:col>0</xdr:col>
      <xdr:colOff>635994</xdr:colOff>
      <xdr:row>0</xdr:row>
      <xdr:rowOff>149679</xdr:rowOff>
    </xdr:from>
    <xdr:to>
      <xdr:col>1</xdr:col>
      <xdr:colOff>266941</xdr:colOff>
      <xdr:row>0</xdr:row>
      <xdr:rowOff>705708</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35994" y="149679"/>
          <a:ext cx="733126" cy="5560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6.xml><?xml version="1.0" encoding="utf-8"?>
<c:userShapes xmlns:c="http://schemas.openxmlformats.org/drawingml/2006/chart">
  <cdr:relSizeAnchor xmlns:cdr="http://schemas.openxmlformats.org/drawingml/2006/chartDrawing">
    <cdr:from>
      <cdr:x>0.07802</cdr:x>
      <cdr:y>0.94896</cdr:y>
    </cdr:from>
    <cdr:to>
      <cdr:x>0.27617</cdr:x>
      <cdr:y>0.99336</cdr:y>
    </cdr:to>
    <cdr:sp macro="" textlink="">
      <cdr:nvSpPr>
        <cdr:cNvPr id="2" name="1 CuadroTexto"/>
        <cdr:cNvSpPr txBox="1"/>
      </cdr:nvSpPr>
      <cdr:spPr>
        <a:xfrm xmlns:a="http://schemas.openxmlformats.org/drawingml/2006/main">
          <a:off x="1287756" y="9719319"/>
          <a:ext cx="3270638" cy="45474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600" b="1"/>
            <a:t>Fuente:  </a:t>
          </a:r>
          <a:r>
            <a:rPr lang="es-DO" sz="1600" b="0"/>
            <a:t>Página web</a:t>
          </a:r>
          <a:r>
            <a:rPr lang="es-DO" sz="1600" b="0" baseline="0"/>
            <a:t>  de la  </a:t>
          </a:r>
          <a:r>
            <a:rPr lang="es-DO" sz="1600" b="0"/>
            <a:t>ARL</a:t>
          </a:r>
        </a:p>
      </cdr:txBody>
    </cdr:sp>
  </cdr:relSizeAnchor>
</c:userShapes>
</file>

<file path=xl/drawings/drawing157.xml><?xml version="1.0" encoding="utf-8"?>
<xdr:wsDr xmlns:xdr="http://schemas.openxmlformats.org/drawingml/2006/spreadsheetDrawing" xmlns:a="http://schemas.openxmlformats.org/drawingml/2006/main">
  <xdr:twoCellAnchor>
    <xdr:from>
      <xdr:col>0</xdr:col>
      <xdr:colOff>40821</xdr:colOff>
      <xdr:row>36</xdr:row>
      <xdr:rowOff>122463</xdr:rowOff>
    </xdr:from>
    <xdr:to>
      <xdr:col>12</xdr:col>
      <xdr:colOff>653142</xdr:colOff>
      <xdr:row>63</xdr:row>
      <xdr:rowOff>122462</xdr:rowOff>
    </xdr:to>
    <xdr:graphicFrame macro="">
      <xdr:nvGraphicFramePr>
        <xdr:cNvPr id="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0</xdr:colOff>
      <xdr:row>1</xdr:row>
      <xdr:rowOff>0</xdr:rowOff>
    </xdr:to>
    <xdr:sp macro="" textlink="">
      <xdr:nvSpPr>
        <xdr:cNvPr id="3" name="6 Rectángulo redondeado"/>
        <xdr:cNvSpPr/>
      </xdr:nvSpPr>
      <xdr:spPr>
        <a:xfrm>
          <a:off x="0" y="0"/>
          <a:ext cx="12940393" cy="1006929"/>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Reporte de Accidentes Laborales y Enfermedades Profesionales por Provincia</a:t>
          </a:r>
        </a:p>
        <a:p>
          <a:pPr algn="ctr" eaLnBrk="1" fontAlgn="auto" latinLnBrk="0" hangingPunct="1"/>
          <a:r>
            <a:rPr lang="es-DO" sz="1600" b="1">
              <a:solidFill>
                <a:schemeClr val="lt1"/>
              </a:solidFill>
              <a:effectLst/>
              <a:latin typeface="+mn-lt"/>
              <a:ea typeface="+mn-ea"/>
              <a:cs typeface="+mn-cs"/>
            </a:rPr>
            <a:t>Período: 2005 -  Enero 2019</a:t>
          </a:r>
          <a:endParaRPr lang="es-DO" sz="2400">
            <a:effectLst/>
          </a:endParaRPr>
        </a:p>
      </xdr:txBody>
    </xdr:sp>
    <xdr:clientData/>
  </xdr:twoCellAnchor>
  <xdr:twoCellAnchor editAs="oneCell">
    <xdr:from>
      <xdr:col>0</xdr:col>
      <xdr:colOff>503465</xdr:colOff>
      <xdr:row>0</xdr:row>
      <xdr:rowOff>190500</xdr:rowOff>
    </xdr:from>
    <xdr:to>
      <xdr:col>0</xdr:col>
      <xdr:colOff>1333500</xdr:colOff>
      <xdr:row>0</xdr:row>
      <xdr:rowOff>762000</xdr:rowOff>
    </xdr:to>
    <xdr:pic>
      <xdr:nvPicPr>
        <xdr:cNvPr id="4"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03465" y="190500"/>
          <a:ext cx="830035"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8.xml><?xml version="1.0" encoding="utf-8"?>
<c:userShapes xmlns:c="http://schemas.openxmlformats.org/drawingml/2006/chart">
  <cdr:relSizeAnchor xmlns:cdr="http://schemas.openxmlformats.org/drawingml/2006/chartDrawing">
    <cdr:from>
      <cdr:x>0.06809</cdr:x>
      <cdr:y>0.89299</cdr:y>
    </cdr:from>
    <cdr:to>
      <cdr:x>0.27899</cdr:x>
      <cdr:y>0.94785</cdr:y>
    </cdr:to>
    <cdr:sp macro="" textlink="">
      <cdr:nvSpPr>
        <cdr:cNvPr id="2" name="1 CuadroTexto"/>
        <cdr:cNvSpPr txBox="1"/>
      </cdr:nvSpPr>
      <cdr:spPr>
        <a:xfrm xmlns:a="http://schemas.openxmlformats.org/drawingml/2006/main">
          <a:off x="867229" y="5139872"/>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a:t>
          </a:r>
        </a:p>
      </cdr:txBody>
    </cdr:sp>
  </cdr:relSizeAnchor>
</c:userShapes>
</file>

<file path=xl/drawings/drawing159.xml><?xml version="1.0" encoding="utf-8"?>
<xdr:wsDr xmlns:xdr="http://schemas.openxmlformats.org/drawingml/2006/spreadsheetDrawing" xmlns:a="http://schemas.openxmlformats.org/drawingml/2006/main">
  <xdr:twoCellAnchor>
    <xdr:from>
      <xdr:col>0</xdr:col>
      <xdr:colOff>65241</xdr:colOff>
      <xdr:row>19</xdr:row>
      <xdr:rowOff>130481</xdr:rowOff>
    </xdr:from>
    <xdr:to>
      <xdr:col>11</xdr:col>
      <xdr:colOff>1918048</xdr:colOff>
      <xdr:row>53</xdr:row>
      <xdr:rowOff>1</xdr:rowOff>
    </xdr:to>
    <xdr:graphicFrame macro="">
      <xdr:nvGraphicFramePr>
        <xdr:cNvPr id="244850"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0</xdr:colOff>
      <xdr:row>1</xdr:row>
      <xdr:rowOff>91336</xdr:rowOff>
    </xdr:to>
    <xdr:sp macro="" textlink="">
      <xdr:nvSpPr>
        <xdr:cNvPr id="5" name="6 Rectángulo redondeado"/>
        <xdr:cNvSpPr/>
      </xdr:nvSpPr>
      <xdr:spPr>
        <a:xfrm>
          <a:off x="0" y="0"/>
          <a:ext cx="14157021" cy="96554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Riesgos Laborales</a:t>
          </a:r>
        </a:p>
        <a:p>
          <a:pPr algn="ctr" eaLnBrk="1" fontAlgn="auto" latinLnBrk="0" hangingPunct="1"/>
          <a:r>
            <a:rPr lang="es-DO" sz="1800" b="1">
              <a:solidFill>
                <a:schemeClr val="lt1"/>
              </a:solidFill>
              <a:effectLst/>
              <a:latin typeface="+mn-lt"/>
              <a:ea typeface="+mn-ea"/>
              <a:cs typeface="+mn-cs"/>
            </a:rPr>
            <a:t>Reporte de Accidentes Laborales y Enfermedades Profesionales por Zona de Procedencia</a:t>
          </a:r>
        </a:p>
        <a:p>
          <a:pPr algn="ctr" eaLnBrk="1" fontAlgn="auto" latinLnBrk="0" hangingPunct="1"/>
          <a:r>
            <a:rPr lang="es-DO" sz="1800" b="1">
              <a:solidFill>
                <a:schemeClr val="lt1"/>
              </a:solidFill>
              <a:effectLst/>
              <a:latin typeface="+mn-lt"/>
              <a:ea typeface="+mn-ea"/>
              <a:cs typeface="+mn-cs"/>
            </a:rPr>
            <a:t>Período:  2005 -  Enero 2019</a:t>
          </a:r>
          <a:endParaRPr lang="es-DO" sz="2800">
            <a:effectLst/>
          </a:endParaRPr>
        </a:p>
      </xdr:txBody>
    </xdr:sp>
    <xdr:clientData/>
  </xdr:twoCellAnchor>
  <xdr:twoCellAnchor editAs="oneCell">
    <xdr:from>
      <xdr:col>0</xdr:col>
      <xdr:colOff>469725</xdr:colOff>
      <xdr:row>0</xdr:row>
      <xdr:rowOff>135663</xdr:rowOff>
    </xdr:from>
    <xdr:to>
      <xdr:col>1</xdr:col>
      <xdr:colOff>208767</xdr:colOff>
      <xdr:row>0</xdr:row>
      <xdr:rowOff>786269</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69725" y="135663"/>
          <a:ext cx="848117" cy="6506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3</xdr:col>
      <xdr:colOff>1</xdr:colOff>
      <xdr:row>8</xdr:row>
      <xdr:rowOff>40821</xdr:rowOff>
    </xdr:from>
    <xdr:to>
      <xdr:col>9</xdr:col>
      <xdr:colOff>340178</xdr:colOff>
      <xdr:row>37</xdr:row>
      <xdr:rowOff>108856</xdr:rowOff>
    </xdr:to>
    <xdr:pic>
      <xdr:nvPicPr>
        <xdr:cNvPr id="5" name="4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286001" y="1564821"/>
          <a:ext cx="5538106" cy="5592535"/>
        </a:xfrm>
        <a:prstGeom prst="rect">
          <a:avLst/>
        </a:prstGeom>
        <a:noFill/>
        <a:ln>
          <a:noFill/>
        </a:ln>
      </xdr:spPr>
    </xdr:pic>
    <xdr:clientData/>
  </xdr:twoCellAnchor>
  <xdr:twoCellAnchor>
    <xdr:from>
      <xdr:col>0</xdr:col>
      <xdr:colOff>554185</xdr:colOff>
      <xdr:row>9</xdr:row>
      <xdr:rowOff>0</xdr:rowOff>
    </xdr:from>
    <xdr:to>
      <xdr:col>12</xdr:col>
      <xdr:colOff>54429</xdr:colOff>
      <xdr:row>34</xdr:row>
      <xdr:rowOff>108857</xdr:rowOff>
    </xdr:to>
    <xdr:sp macro="" textlink="">
      <xdr:nvSpPr>
        <xdr:cNvPr id="2" name="1 CuadroTexto"/>
        <xdr:cNvSpPr txBox="1"/>
      </xdr:nvSpPr>
      <xdr:spPr>
        <a:xfrm>
          <a:off x="554185" y="1714500"/>
          <a:ext cx="9760030" cy="48713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400" b="1" baseline="0">
              <a:solidFill>
                <a:srgbClr val="0070C0"/>
              </a:solidFill>
              <a:effectLst/>
              <a:latin typeface="+mn-lt"/>
              <a:ea typeface="+mn-ea"/>
              <a:cs typeface="+mn-cs"/>
            </a:rPr>
            <a:t>Sistema Dominicanao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endParaRPr lang="es-DO" sz="4400" b="1" baseline="0">
            <a:solidFill>
              <a:srgbClr val="0070C0"/>
            </a:solidFill>
            <a:effectLst/>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chemeClr val="accent3">
                  <a:lumMod val="50000"/>
                </a:schemeClr>
              </a:solidFill>
            </a:rPr>
            <a:t>Afiliación del Seguro Familiar de Salud</a:t>
          </a:r>
        </a:p>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chemeClr val="accent3">
                  <a:lumMod val="50000"/>
                </a:schemeClr>
              </a:solidFill>
            </a:rPr>
            <a:t>(SFS)</a:t>
          </a:r>
          <a:endParaRPr lang="es-DO" sz="3600" b="1">
            <a:solidFill>
              <a:schemeClr val="accent3">
                <a:lumMod val="50000"/>
              </a:schemeClr>
            </a:solidFill>
          </a:endParaRPr>
        </a:p>
      </xdr:txBody>
    </xdr:sp>
    <xdr:clientData/>
  </xdr:twoCellAnchor>
  <xdr:twoCellAnchor editAs="oneCell">
    <xdr:from>
      <xdr:col>0</xdr:col>
      <xdr:colOff>336977</xdr:colOff>
      <xdr:row>1</xdr:row>
      <xdr:rowOff>152881</xdr:rowOff>
    </xdr:from>
    <xdr:to>
      <xdr:col>1</xdr:col>
      <xdr:colOff>503464</xdr:colOff>
      <xdr:row>5</xdr:row>
      <xdr:rowOff>79560</xdr:rowOff>
    </xdr:to>
    <xdr:pic>
      <xdr:nvPicPr>
        <xdr:cNvPr id="3" name="1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22961" t="12578" r="21014" b="25122"/>
        <a:stretch/>
      </xdr:blipFill>
      <xdr:spPr bwMode="auto">
        <a:xfrm>
          <a:off x="336977" y="343381"/>
          <a:ext cx="928487" cy="688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0.xml><?xml version="1.0" encoding="utf-8"?>
<c:userShapes xmlns:c="http://schemas.openxmlformats.org/drawingml/2006/chart">
  <cdr:relSizeAnchor xmlns:cdr="http://schemas.openxmlformats.org/drawingml/2006/chartDrawing">
    <cdr:from>
      <cdr:x>0.02066</cdr:x>
      <cdr:y>0.93603</cdr:y>
    </cdr:from>
    <cdr:to>
      <cdr:x>0.23443</cdr:x>
      <cdr:y>0.98922</cdr:y>
    </cdr:to>
    <cdr:sp macro="" textlink="">
      <cdr:nvSpPr>
        <cdr:cNvPr id="3" name="1 CuadroTexto"/>
        <cdr:cNvSpPr txBox="1"/>
      </cdr:nvSpPr>
      <cdr:spPr>
        <a:xfrm xmlns:a="http://schemas.openxmlformats.org/drawingml/2006/main">
          <a:off x="259567" y="5557033"/>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Portal web</a:t>
          </a:r>
          <a:r>
            <a:rPr lang="es-DO" sz="1400" b="0" baseline="0"/>
            <a:t>  de la  </a:t>
          </a:r>
          <a:r>
            <a:rPr lang="es-DO" sz="1400" b="0"/>
            <a:t>ARL</a:t>
          </a:r>
        </a:p>
      </cdr:txBody>
    </cdr:sp>
  </cdr:relSizeAnchor>
</c:userShapes>
</file>

<file path=xl/drawings/drawing161.xml><?xml version="1.0" encoding="utf-8"?>
<xdr:wsDr xmlns:xdr="http://schemas.openxmlformats.org/drawingml/2006/spreadsheetDrawing" xmlns:a="http://schemas.openxmlformats.org/drawingml/2006/main">
  <xdr:twoCellAnchor editAs="oneCell">
    <xdr:from>
      <xdr:col>0</xdr:col>
      <xdr:colOff>533400</xdr:colOff>
      <xdr:row>0</xdr:row>
      <xdr:rowOff>114300</xdr:rowOff>
    </xdr:from>
    <xdr:to>
      <xdr:col>1</xdr:col>
      <xdr:colOff>149660</xdr:colOff>
      <xdr:row>0</xdr:row>
      <xdr:rowOff>733425</xdr:rowOff>
    </xdr:to>
    <xdr:pic>
      <xdr:nvPicPr>
        <xdr:cNvPr id="247921"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33400" y="114300"/>
          <a:ext cx="885825"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26096</xdr:colOff>
      <xdr:row>19</xdr:row>
      <xdr:rowOff>26094</xdr:rowOff>
    </xdr:from>
    <xdr:to>
      <xdr:col>11</xdr:col>
      <xdr:colOff>1082980</xdr:colOff>
      <xdr:row>52</xdr:row>
      <xdr:rowOff>91334</xdr:rowOff>
    </xdr:to>
    <xdr:graphicFrame macro="">
      <xdr:nvGraphicFramePr>
        <xdr:cNvPr id="24792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12</xdr:col>
      <xdr:colOff>0</xdr:colOff>
      <xdr:row>1</xdr:row>
      <xdr:rowOff>156576</xdr:rowOff>
    </xdr:to>
    <xdr:sp macro="" textlink="">
      <xdr:nvSpPr>
        <xdr:cNvPr id="5" name="6 Rectángulo redondeado"/>
        <xdr:cNvSpPr/>
      </xdr:nvSpPr>
      <xdr:spPr>
        <a:xfrm>
          <a:off x="0" y="0"/>
          <a:ext cx="13582911" cy="105688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Riesgos Laborales</a:t>
          </a:r>
        </a:p>
        <a:p>
          <a:pPr algn="ctr" eaLnBrk="1" fontAlgn="auto" latinLnBrk="0" hangingPunct="1"/>
          <a:r>
            <a:rPr lang="es-DO" sz="1800" b="1">
              <a:solidFill>
                <a:schemeClr val="lt1"/>
              </a:solidFill>
              <a:effectLst/>
              <a:latin typeface="+mn-lt"/>
              <a:ea typeface="+mn-ea"/>
              <a:cs typeface="+mn-cs"/>
            </a:rPr>
            <a:t>Reporte de Accidentes Laborales y Enfermedades Profesionales por Empresas</a:t>
          </a:r>
        </a:p>
        <a:p>
          <a:pPr algn="ctr" eaLnBrk="1" fontAlgn="auto" latinLnBrk="0" hangingPunct="1"/>
          <a:r>
            <a:rPr lang="es-DO" sz="1800" b="1">
              <a:solidFill>
                <a:schemeClr val="lt1"/>
              </a:solidFill>
              <a:effectLst/>
              <a:latin typeface="+mn-lt"/>
              <a:ea typeface="+mn-ea"/>
              <a:cs typeface="+mn-cs"/>
            </a:rPr>
            <a:t>Período: 2005 - Enero 2019</a:t>
          </a:r>
          <a:endParaRPr lang="es-DO" sz="2800">
            <a:effectLst/>
          </a:endParaRPr>
        </a:p>
      </xdr:txBody>
    </xdr:sp>
    <xdr:clientData/>
  </xdr:twoCellAnchor>
  <xdr:twoCellAnchor editAs="oneCell">
    <xdr:from>
      <xdr:col>0</xdr:col>
      <xdr:colOff>534966</xdr:colOff>
      <xdr:row>0</xdr:row>
      <xdr:rowOff>169623</xdr:rowOff>
    </xdr:from>
    <xdr:to>
      <xdr:col>1</xdr:col>
      <xdr:colOff>226844</xdr:colOff>
      <xdr:row>0</xdr:row>
      <xdr:rowOff>822020</xdr:rowOff>
    </xdr:to>
    <xdr:pic>
      <xdr:nvPicPr>
        <xdr:cNvPr id="6" name="9 Imagen" descr="logo_2x4.bmp">
          <a:hlinkClick xmlns:r="http://schemas.openxmlformats.org/officeDocument/2006/relationships" r:id="rId4"/>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34966" y="169623"/>
          <a:ext cx="957529" cy="6523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2.xml><?xml version="1.0" encoding="utf-8"?>
<c:userShapes xmlns:c="http://schemas.openxmlformats.org/drawingml/2006/chart">
  <cdr:relSizeAnchor xmlns:cdr="http://schemas.openxmlformats.org/drawingml/2006/chartDrawing">
    <cdr:from>
      <cdr:x>0.03528</cdr:x>
      <cdr:y>0.92769</cdr:y>
    </cdr:from>
    <cdr:to>
      <cdr:x>0.263</cdr:x>
      <cdr:y>0.98219</cdr:y>
    </cdr:to>
    <cdr:sp macro="" textlink="">
      <cdr:nvSpPr>
        <cdr:cNvPr id="2" name="1 CuadroTexto"/>
        <cdr:cNvSpPr txBox="1"/>
      </cdr:nvSpPr>
      <cdr:spPr>
        <a:xfrm xmlns:a="http://schemas.openxmlformats.org/drawingml/2006/main">
          <a:off x="416142" y="5374362"/>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a:t>
          </a:r>
        </a:p>
      </cdr:txBody>
    </cdr:sp>
  </cdr:relSizeAnchor>
</c:userShapes>
</file>

<file path=xl/drawings/drawing163.xml><?xml version="1.0" encoding="utf-8"?>
<xdr:wsDr xmlns:xdr="http://schemas.openxmlformats.org/drawingml/2006/spreadsheetDrawing" xmlns:a="http://schemas.openxmlformats.org/drawingml/2006/main">
  <xdr:twoCellAnchor>
    <xdr:from>
      <xdr:col>0</xdr:col>
      <xdr:colOff>0</xdr:colOff>
      <xdr:row>19</xdr:row>
      <xdr:rowOff>78288</xdr:rowOff>
    </xdr:from>
    <xdr:to>
      <xdr:col>9</xdr:col>
      <xdr:colOff>1017739</xdr:colOff>
      <xdr:row>51</xdr:row>
      <xdr:rowOff>104384</xdr:rowOff>
    </xdr:to>
    <xdr:graphicFrame macro="">
      <xdr:nvGraphicFramePr>
        <xdr:cNvPr id="249970"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10</xdr:col>
      <xdr:colOff>0</xdr:colOff>
      <xdr:row>1</xdr:row>
      <xdr:rowOff>0</xdr:rowOff>
    </xdr:to>
    <xdr:sp macro="" textlink="">
      <xdr:nvSpPr>
        <xdr:cNvPr id="5" name="6 Rectángulo redondeado"/>
        <xdr:cNvSpPr/>
      </xdr:nvSpPr>
      <xdr:spPr>
        <a:xfrm>
          <a:off x="0" y="0"/>
          <a:ext cx="10960274" cy="87421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400" b="1">
              <a:solidFill>
                <a:schemeClr val="lt1"/>
              </a:solidFill>
              <a:effectLst/>
              <a:latin typeface="+mn-lt"/>
              <a:ea typeface="+mn-ea"/>
              <a:cs typeface="+mn-cs"/>
            </a:rPr>
            <a:t>Seguro de Riesgos Laborales</a:t>
          </a:r>
        </a:p>
        <a:p>
          <a:pPr algn="ctr" eaLnBrk="1" fontAlgn="auto" latinLnBrk="0" hangingPunct="1"/>
          <a:r>
            <a:rPr lang="es-DO" sz="1400" b="1">
              <a:solidFill>
                <a:schemeClr val="lt1"/>
              </a:solidFill>
              <a:effectLst/>
              <a:latin typeface="+mn-lt"/>
              <a:ea typeface="+mn-ea"/>
              <a:cs typeface="+mn-cs"/>
            </a:rPr>
            <a:t>Reporte de Accidentes Laborales y Enfermedades Profesionales por Sexo</a:t>
          </a:r>
        </a:p>
        <a:p>
          <a:pPr algn="ctr" eaLnBrk="1" fontAlgn="auto" latinLnBrk="0" hangingPunct="1"/>
          <a:r>
            <a:rPr lang="es-DO" sz="1400" b="1">
              <a:solidFill>
                <a:schemeClr val="lt1"/>
              </a:solidFill>
              <a:effectLst/>
              <a:latin typeface="+mn-lt"/>
              <a:ea typeface="+mn-ea"/>
              <a:cs typeface="+mn-cs"/>
            </a:rPr>
            <a:t>Período: 2005 - Enero 2019</a:t>
          </a:r>
          <a:endParaRPr lang="es-DO" sz="2000">
            <a:effectLst/>
          </a:endParaRPr>
        </a:p>
      </xdr:txBody>
    </xdr:sp>
    <xdr:clientData/>
  </xdr:twoCellAnchor>
  <xdr:twoCellAnchor editAs="oneCell">
    <xdr:from>
      <xdr:col>0</xdr:col>
      <xdr:colOff>456678</xdr:colOff>
      <xdr:row>0</xdr:row>
      <xdr:rowOff>156575</xdr:rowOff>
    </xdr:from>
    <xdr:to>
      <xdr:col>1</xdr:col>
      <xdr:colOff>1052</xdr:colOff>
      <xdr:row>0</xdr:row>
      <xdr:rowOff>639349</xdr:rowOff>
    </xdr:to>
    <xdr:pic>
      <xdr:nvPicPr>
        <xdr:cNvPr id="6" name="9 Imagen" descr="logo_2x4.bmp"/>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56678" y="156575"/>
          <a:ext cx="770881" cy="4827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456678</xdr:colOff>
      <xdr:row>0</xdr:row>
      <xdr:rowOff>156575</xdr:rowOff>
    </xdr:from>
    <xdr:to>
      <xdr:col>1</xdr:col>
      <xdr:colOff>26095</xdr:colOff>
      <xdr:row>0</xdr:row>
      <xdr:rowOff>747125</xdr:rowOff>
    </xdr:to>
    <xdr:pic>
      <xdr:nvPicPr>
        <xdr:cNvPr id="7" name="9 Imagen" descr="logo_2x4.bmp">
          <a:hlinkClick xmlns:r="http://schemas.openxmlformats.org/officeDocument/2006/relationships" r:id="rId3"/>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56678" y="156575"/>
          <a:ext cx="795924"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4.xml><?xml version="1.0" encoding="utf-8"?>
<c:userShapes xmlns:c="http://schemas.openxmlformats.org/drawingml/2006/chart">
  <cdr:relSizeAnchor xmlns:cdr="http://schemas.openxmlformats.org/drawingml/2006/chartDrawing">
    <cdr:from>
      <cdr:x>0.01586</cdr:x>
      <cdr:y>0.92104</cdr:y>
    </cdr:from>
    <cdr:to>
      <cdr:x>0.24999</cdr:x>
      <cdr:y>0.97869</cdr:y>
    </cdr:to>
    <cdr:sp macro="" textlink="">
      <cdr:nvSpPr>
        <cdr:cNvPr id="2" name="1 CuadroTexto"/>
        <cdr:cNvSpPr txBox="1"/>
      </cdr:nvSpPr>
      <cdr:spPr>
        <a:xfrm xmlns:a="http://schemas.openxmlformats.org/drawingml/2006/main">
          <a:off x="180456" y="4662841"/>
          <a:ext cx="2663886" cy="291859"/>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a:t>
          </a:r>
        </a:p>
      </cdr:txBody>
    </cdr:sp>
  </cdr:relSizeAnchor>
</c:userShapes>
</file>

<file path=xl/drawings/drawing165.xml><?xml version="1.0" encoding="utf-8"?>
<xdr:wsDr xmlns:xdr="http://schemas.openxmlformats.org/drawingml/2006/spreadsheetDrawing" xmlns:a="http://schemas.openxmlformats.org/drawingml/2006/main">
  <xdr:twoCellAnchor>
    <xdr:from>
      <xdr:col>0</xdr:col>
      <xdr:colOff>1</xdr:colOff>
      <xdr:row>19</xdr:row>
      <xdr:rowOff>192254</xdr:rowOff>
    </xdr:from>
    <xdr:to>
      <xdr:col>13</xdr:col>
      <xdr:colOff>938893</xdr:colOff>
      <xdr:row>66</xdr:row>
      <xdr:rowOff>122464</xdr:rowOff>
    </xdr:to>
    <xdr:graphicFrame macro="">
      <xdr:nvGraphicFramePr>
        <xdr:cNvPr id="252018"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1</xdr:row>
      <xdr:rowOff>26096</xdr:rowOff>
    </xdr:to>
    <xdr:sp macro="" textlink="">
      <xdr:nvSpPr>
        <xdr:cNvPr id="5" name="6 Rectángulo redondeado"/>
        <xdr:cNvSpPr/>
      </xdr:nvSpPr>
      <xdr:spPr>
        <a:xfrm>
          <a:off x="0" y="0"/>
          <a:ext cx="11782294" cy="795925"/>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Reporte de Accidentes Laborales y Enfermedades Profesionales por Rango de Edad</a:t>
          </a:r>
        </a:p>
        <a:p>
          <a:pPr algn="ctr" eaLnBrk="1" fontAlgn="auto" latinLnBrk="0" hangingPunct="1"/>
          <a:r>
            <a:rPr lang="es-DO" sz="1600" b="1">
              <a:solidFill>
                <a:schemeClr val="lt1"/>
              </a:solidFill>
              <a:effectLst/>
              <a:latin typeface="+mn-lt"/>
              <a:ea typeface="+mn-ea"/>
              <a:cs typeface="+mn-cs"/>
            </a:rPr>
            <a:t>Período: 2005 -  Enero</a:t>
          </a:r>
          <a:r>
            <a:rPr lang="es-DO" sz="1600" b="1" baseline="0">
              <a:solidFill>
                <a:schemeClr val="lt1"/>
              </a:solidFill>
              <a:effectLst/>
              <a:latin typeface="+mn-lt"/>
              <a:ea typeface="+mn-ea"/>
              <a:cs typeface="+mn-cs"/>
            </a:rPr>
            <a:t> 2019</a:t>
          </a:r>
          <a:endParaRPr lang="es-DO" sz="2400">
            <a:effectLst/>
          </a:endParaRPr>
        </a:p>
      </xdr:txBody>
    </xdr:sp>
    <xdr:clientData/>
  </xdr:twoCellAnchor>
  <xdr:twoCellAnchor editAs="oneCell">
    <xdr:from>
      <xdr:col>0</xdr:col>
      <xdr:colOff>563858</xdr:colOff>
      <xdr:row>0</xdr:row>
      <xdr:rowOff>131453</xdr:rowOff>
    </xdr:from>
    <xdr:to>
      <xdr:col>1</xdr:col>
      <xdr:colOff>394607</xdr:colOff>
      <xdr:row>0</xdr:row>
      <xdr:rowOff>762000</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3858" y="131453"/>
          <a:ext cx="905713" cy="6305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6.xml><?xml version="1.0" encoding="utf-8"?>
<c:userShapes xmlns:c="http://schemas.openxmlformats.org/drawingml/2006/chart">
  <cdr:relSizeAnchor xmlns:cdr="http://schemas.openxmlformats.org/drawingml/2006/chartDrawing">
    <cdr:from>
      <cdr:x>0.06046</cdr:x>
      <cdr:y>0.93549</cdr:y>
    </cdr:from>
    <cdr:to>
      <cdr:x>0.26719</cdr:x>
      <cdr:y>0.97333</cdr:y>
    </cdr:to>
    <cdr:sp macro="" textlink="">
      <cdr:nvSpPr>
        <cdr:cNvPr id="2" name="1 CuadroTexto"/>
        <cdr:cNvSpPr txBox="1"/>
      </cdr:nvSpPr>
      <cdr:spPr>
        <a:xfrm xmlns:a="http://schemas.openxmlformats.org/drawingml/2006/main">
          <a:off x="785585" y="7806872"/>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a:t>
          </a:r>
        </a:p>
      </cdr:txBody>
    </cdr:sp>
  </cdr:relSizeAnchor>
</c:userShapes>
</file>

<file path=xl/drawings/drawing167.xml><?xml version="1.0" encoding="utf-8"?>
<xdr:wsDr xmlns:xdr="http://schemas.openxmlformats.org/drawingml/2006/spreadsheetDrawing" xmlns:a="http://schemas.openxmlformats.org/drawingml/2006/main">
  <xdr:twoCellAnchor>
    <xdr:from>
      <xdr:col>0</xdr:col>
      <xdr:colOff>0</xdr:colOff>
      <xdr:row>19</xdr:row>
      <xdr:rowOff>108858</xdr:rowOff>
    </xdr:from>
    <xdr:to>
      <xdr:col>12</xdr:col>
      <xdr:colOff>707570</xdr:colOff>
      <xdr:row>44</xdr:row>
      <xdr:rowOff>163286</xdr:rowOff>
    </xdr:to>
    <xdr:graphicFrame macro="">
      <xdr:nvGraphicFramePr>
        <xdr:cNvPr id="254066"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0</xdr:colOff>
      <xdr:row>0</xdr:row>
      <xdr:rowOff>966107</xdr:rowOff>
    </xdr:to>
    <xdr:sp macro="" textlink="">
      <xdr:nvSpPr>
        <xdr:cNvPr id="4" name="6 Rectángulo redondeado"/>
        <xdr:cNvSpPr/>
      </xdr:nvSpPr>
      <xdr:spPr>
        <a:xfrm>
          <a:off x="0" y="0"/>
          <a:ext cx="11879036" cy="966107"/>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Riesgos Laborales</a:t>
          </a:r>
        </a:p>
        <a:p>
          <a:pPr algn="ctr" eaLnBrk="1" fontAlgn="auto" latinLnBrk="0" hangingPunct="1"/>
          <a:r>
            <a:rPr lang="es-DO" sz="1800" b="1">
              <a:solidFill>
                <a:schemeClr val="lt1"/>
              </a:solidFill>
              <a:effectLst/>
              <a:latin typeface="+mn-lt"/>
              <a:ea typeface="+mn-ea"/>
              <a:cs typeface="+mn-cs"/>
            </a:rPr>
            <a:t>Reporte de Accidentes Laborales y Enfermedades Profesionales por Nivel de Escolaridad</a:t>
          </a:r>
        </a:p>
        <a:p>
          <a:pPr algn="ctr" eaLnBrk="1" fontAlgn="auto" latinLnBrk="0" hangingPunct="1"/>
          <a:r>
            <a:rPr lang="es-DO" sz="1800" b="1">
              <a:solidFill>
                <a:schemeClr val="lt1"/>
              </a:solidFill>
              <a:effectLst/>
              <a:latin typeface="+mn-lt"/>
              <a:ea typeface="+mn-ea"/>
              <a:cs typeface="+mn-cs"/>
            </a:rPr>
            <a:t>Período: 2005 -  </a:t>
          </a:r>
          <a:r>
            <a:rPr lang="es-DO" sz="1800" b="1" baseline="0">
              <a:solidFill>
                <a:schemeClr val="lt1"/>
              </a:solidFill>
              <a:effectLst/>
              <a:latin typeface="+mn-lt"/>
              <a:ea typeface="+mn-ea"/>
              <a:cs typeface="+mn-cs"/>
            </a:rPr>
            <a:t>Enero 2019</a:t>
          </a:r>
          <a:endParaRPr lang="es-DO" sz="2800">
            <a:effectLst/>
          </a:endParaRPr>
        </a:p>
      </xdr:txBody>
    </xdr:sp>
    <xdr:clientData/>
  </xdr:twoCellAnchor>
  <xdr:twoCellAnchor editAs="oneCell">
    <xdr:from>
      <xdr:col>0</xdr:col>
      <xdr:colOff>352294</xdr:colOff>
      <xdr:row>0</xdr:row>
      <xdr:rowOff>117431</xdr:rowOff>
    </xdr:from>
    <xdr:to>
      <xdr:col>0</xdr:col>
      <xdr:colOff>1104601</xdr:colOff>
      <xdr:row>0</xdr:row>
      <xdr:rowOff>626738</xdr:rowOff>
    </xdr:to>
    <xdr:pic>
      <xdr:nvPicPr>
        <xdr:cNvPr id="5" name="1 Imagen" descr="logo_2x4.bmp"/>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52294" y="117431"/>
          <a:ext cx="748952" cy="5093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352294</xdr:colOff>
      <xdr:row>0</xdr:row>
      <xdr:rowOff>117431</xdr:rowOff>
    </xdr:from>
    <xdr:to>
      <xdr:col>0</xdr:col>
      <xdr:colOff>1148218</xdr:colOff>
      <xdr:row>0</xdr:row>
      <xdr:rowOff>707981</xdr:rowOff>
    </xdr:to>
    <xdr:pic>
      <xdr:nvPicPr>
        <xdr:cNvPr id="6" name="9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52294" y="117431"/>
          <a:ext cx="795924"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8.xml><?xml version="1.0" encoding="utf-8"?>
<c:userShapes xmlns:c="http://schemas.openxmlformats.org/drawingml/2006/chart">
  <cdr:relSizeAnchor xmlns:cdr="http://schemas.openxmlformats.org/drawingml/2006/chartDrawing">
    <cdr:from>
      <cdr:x>0.04247</cdr:x>
      <cdr:y>0.8984</cdr:y>
    </cdr:from>
    <cdr:to>
      <cdr:x>0.3341</cdr:x>
      <cdr:y>0.95966</cdr:y>
    </cdr:to>
    <cdr:sp macro="" textlink="">
      <cdr:nvSpPr>
        <cdr:cNvPr id="2" name="1 CuadroTexto"/>
        <cdr:cNvSpPr txBox="1"/>
      </cdr:nvSpPr>
      <cdr:spPr>
        <a:xfrm xmlns:a="http://schemas.openxmlformats.org/drawingml/2006/main">
          <a:off x="505081" y="5757811"/>
          <a:ext cx="3468204" cy="392615"/>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600" b="1"/>
            <a:t>Fuente:  </a:t>
          </a:r>
          <a:r>
            <a:rPr lang="es-DO" sz="1600" b="0"/>
            <a:t>Página web</a:t>
          </a:r>
          <a:r>
            <a:rPr lang="es-DO" sz="1600" b="0" baseline="0"/>
            <a:t>  de la  </a:t>
          </a:r>
          <a:r>
            <a:rPr lang="es-DO" sz="1600" b="0"/>
            <a:t>ARL</a:t>
          </a:r>
        </a:p>
      </cdr:txBody>
    </cdr:sp>
  </cdr:relSizeAnchor>
</c:userShapes>
</file>

<file path=xl/drawings/drawing169.xml><?xml version="1.0" encoding="utf-8"?>
<xdr:wsDr xmlns:xdr="http://schemas.openxmlformats.org/drawingml/2006/spreadsheetDrawing" xmlns:a="http://schemas.openxmlformats.org/drawingml/2006/main">
  <xdr:twoCellAnchor>
    <xdr:from>
      <xdr:col>0</xdr:col>
      <xdr:colOff>28739</xdr:colOff>
      <xdr:row>16</xdr:row>
      <xdr:rowOff>89646</xdr:rowOff>
    </xdr:from>
    <xdr:to>
      <xdr:col>11</xdr:col>
      <xdr:colOff>997324</xdr:colOff>
      <xdr:row>44</xdr:row>
      <xdr:rowOff>179295</xdr:rowOff>
    </xdr:to>
    <xdr:graphicFrame macro="">
      <xdr:nvGraphicFramePr>
        <xdr:cNvPr id="248946"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0</xdr:colOff>
      <xdr:row>0</xdr:row>
      <xdr:rowOff>840441</xdr:rowOff>
    </xdr:to>
    <xdr:sp macro="" textlink="">
      <xdr:nvSpPr>
        <xdr:cNvPr id="5" name="6 Rectángulo redondeado"/>
        <xdr:cNvSpPr/>
      </xdr:nvSpPr>
      <xdr:spPr>
        <a:xfrm>
          <a:off x="0" y="0"/>
          <a:ext cx="12976412" cy="840441"/>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Comparación Reporte de Accidentes Laborales y Enfermedades Profesionales y Afiliación al SRL por Sector</a:t>
          </a:r>
        </a:p>
        <a:p>
          <a:pPr algn="ctr" eaLnBrk="1" fontAlgn="auto" latinLnBrk="0" hangingPunct="1"/>
          <a:r>
            <a:rPr lang="es-DO" sz="1600" b="1">
              <a:solidFill>
                <a:schemeClr val="lt1"/>
              </a:solidFill>
              <a:effectLst/>
              <a:latin typeface="+mn-lt"/>
              <a:ea typeface="+mn-ea"/>
              <a:cs typeface="+mn-cs"/>
            </a:rPr>
            <a:t>Período: 2008 -</a:t>
          </a:r>
          <a:r>
            <a:rPr lang="es-DO" sz="1600" b="1" baseline="0">
              <a:solidFill>
                <a:schemeClr val="lt1"/>
              </a:solidFill>
              <a:effectLst/>
              <a:latin typeface="+mn-lt"/>
              <a:ea typeface="+mn-ea"/>
              <a:cs typeface="+mn-cs"/>
            </a:rPr>
            <a:t>  Enero 2019</a:t>
          </a:r>
          <a:endParaRPr lang="es-DO" sz="2400">
            <a:effectLst/>
          </a:endParaRPr>
        </a:p>
      </xdr:txBody>
    </xdr:sp>
    <xdr:clientData/>
  </xdr:twoCellAnchor>
  <xdr:twoCellAnchor editAs="oneCell">
    <xdr:from>
      <xdr:col>0</xdr:col>
      <xdr:colOff>274007</xdr:colOff>
      <xdr:row>0</xdr:row>
      <xdr:rowOff>143527</xdr:rowOff>
    </xdr:from>
    <xdr:to>
      <xdr:col>0</xdr:col>
      <xdr:colOff>1013844</xdr:colOff>
      <xdr:row>0</xdr:row>
      <xdr:rowOff>694765</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74007" y="143527"/>
          <a:ext cx="739837" cy="5512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4</xdr:col>
      <xdr:colOff>33618</xdr:colOff>
      <xdr:row>10</xdr:row>
      <xdr:rowOff>89647</xdr:rowOff>
    </xdr:from>
    <xdr:to>
      <xdr:col>9</xdr:col>
      <xdr:colOff>621314</xdr:colOff>
      <xdr:row>34</xdr:row>
      <xdr:rowOff>10477</xdr:rowOff>
    </xdr:to>
    <xdr:pic>
      <xdr:nvPicPr>
        <xdr:cNvPr id="6" name="5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081618" y="1994647"/>
          <a:ext cx="4532167" cy="4492830"/>
        </a:xfrm>
        <a:prstGeom prst="rect">
          <a:avLst/>
        </a:prstGeom>
        <a:noFill/>
        <a:ln>
          <a:noFill/>
        </a:ln>
      </xdr:spPr>
    </xdr:pic>
    <xdr:clientData/>
  </xdr:twoCellAnchor>
  <xdr:twoCellAnchor>
    <xdr:from>
      <xdr:col>0</xdr:col>
      <xdr:colOff>0</xdr:colOff>
      <xdr:row>0</xdr:row>
      <xdr:rowOff>0</xdr:rowOff>
    </xdr:from>
    <xdr:to>
      <xdr:col>12</xdr:col>
      <xdr:colOff>694765</xdr:colOff>
      <xdr:row>42</xdr:row>
      <xdr:rowOff>156882</xdr:rowOff>
    </xdr:to>
    <xdr:sp macro="" textlink="">
      <xdr:nvSpPr>
        <xdr:cNvPr id="2" name="1 CuadroTexto"/>
        <xdr:cNvSpPr txBox="1"/>
      </xdr:nvSpPr>
      <xdr:spPr>
        <a:xfrm>
          <a:off x="0" y="0"/>
          <a:ext cx="10365441" cy="81578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300" b="0" i="0" u="none" strike="noStrike" baseline="0">
            <a:solidFill>
              <a:schemeClr val="dk1"/>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300" b="0" i="0" u="none" strike="noStrike" baseline="0">
              <a:solidFill>
                <a:schemeClr val="dk1"/>
              </a:solidFill>
              <a:latin typeface="+mn-lt"/>
              <a:ea typeface="+mn-ea"/>
              <a:cs typeface="+mn-cs"/>
            </a:rPr>
            <a:t>El Seguro Familiar de Salud comprende la promoción de la salud, la prevención y el tratamiento de las enfermedades, la rehabilitación del enfermo, el embarazo, el parto y sus consecuencias. No comprende los tratamientos derivados de accidentes de tránsito, ni los accidentes de trabajo y las enfermedades profesionales, los cuales estarán cubiertos por la ley 4117, sobre Seguro Obligatorio de Vehículos de Motor y por el Seguro de Riesgos Laborales respectivamente.</a:t>
          </a:r>
        </a:p>
        <a:p>
          <a:pPr marL="0" marR="0" indent="0" algn="l" defTabSz="914400" eaLnBrk="1" fontAlgn="auto" latinLnBrk="0" hangingPunct="1">
            <a:lnSpc>
              <a:spcPct val="100000"/>
            </a:lnSpc>
            <a:spcBef>
              <a:spcPts val="0"/>
            </a:spcBef>
            <a:spcAft>
              <a:spcPts val="0"/>
            </a:spcAft>
            <a:buClrTx/>
            <a:buSzTx/>
            <a:buFontTx/>
            <a:buNone/>
            <a:tabLst/>
            <a:defRPr/>
          </a:pPr>
          <a:endParaRPr lang="es-DO" sz="1300" b="0" i="0" u="none" strike="noStrike" baseline="0">
            <a:solidFill>
              <a:schemeClr val="dk1"/>
            </a:solidFill>
            <a:latin typeface="+mn-lt"/>
            <a:ea typeface="+mn-ea"/>
            <a:cs typeface="+mn-cs"/>
          </a:endParaRPr>
        </a:p>
        <a:p>
          <a:r>
            <a:rPr lang="en-US" sz="1300" b="0" i="0" u="none" strike="noStrike" baseline="0" smtClean="0">
              <a:solidFill>
                <a:schemeClr val="dk1"/>
              </a:solidFill>
              <a:latin typeface="+mn-lt"/>
              <a:ea typeface="+mn-ea"/>
              <a:cs typeface="+mn-cs"/>
            </a:rPr>
            <a:t>De acuerdo al artículo 120  de la Ley 87-01 el Sistema Dominicano de Seguridad Social (SDSS) garantiza la libre elección familiar de la Administradora de Riesgos de Salud (ARS) y/o PSS de su preferencia. La selección que hace el afiliado titular es válida para todos sus dependientes.  Los afiliados pueden realizar cambios una vez por año, con un preaviso de 30 días. </a:t>
          </a:r>
        </a:p>
        <a:p>
          <a:endParaRPr lang="en-US" sz="1300" b="0" i="0" u="none" strike="noStrike" baseline="0" smtClean="0">
            <a:solidFill>
              <a:schemeClr val="dk1"/>
            </a:solidFill>
            <a:latin typeface="+mn-lt"/>
            <a:ea typeface="+mn-ea"/>
            <a:cs typeface="+mn-cs"/>
          </a:endParaRPr>
        </a:p>
        <a:p>
          <a:r>
            <a:rPr lang="en-US" sz="1300" b="1" i="0" u="none" strike="noStrike" baseline="0" smtClean="0">
              <a:solidFill>
                <a:schemeClr val="dk1"/>
              </a:solidFill>
              <a:latin typeface="+mn-lt"/>
              <a:ea typeface="+mn-ea"/>
              <a:cs typeface="+mn-cs"/>
            </a:rPr>
            <a:t>Art. 123.- Son Beneficiarios del Seguro Familiar de Salud del Régimen Contributivo:</a:t>
          </a:r>
        </a:p>
        <a:p>
          <a:r>
            <a:rPr lang="en-US" sz="1300" b="1" i="0" u="none" strike="noStrike" baseline="0" smtClean="0">
              <a:solidFill>
                <a:schemeClr val="dk1"/>
              </a:solidFill>
              <a:latin typeface="+mn-lt"/>
              <a:ea typeface="+mn-ea"/>
              <a:cs typeface="+mn-cs"/>
            </a:rPr>
            <a:t/>
          </a:r>
          <a:br>
            <a:rPr lang="en-US" sz="1300" b="1" i="0" u="none" strike="noStrike" baseline="0" smtClean="0">
              <a:solidFill>
                <a:schemeClr val="dk1"/>
              </a:solidFill>
              <a:latin typeface="+mn-lt"/>
              <a:ea typeface="+mn-ea"/>
              <a:cs typeface="+mn-cs"/>
            </a:rPr>
          </a:br>
          <a:r>
            <a:rPr lang="en-US" sz="1300" b="1" i="0" u="none" strike="noStrike" baseline="0" smtClean="0">
              <a:solidFill>
                <a:schemeClr val="dk1"/>
              </a:solidFill>
              <a:latin typeface="+mn-lt"/>
              <a:ea typeface="+mn-ea"/>
              <a:cs typeface="+mn-cs"/>
            </a:rPr>
            <a:t>a) </a:t>
          </a:r>
          <a:r>
            <a:rPr lang="en-US" sz="1300" b="0" i="0" u="none" strike="noStrike" baseline="0" smtClean="0">
              <a:solidFill>
                <a:schemeClr val="dk1"/>
              </a:solidFill>
              <a:latin typeface="+mn-lt"/>
              <a:ea typeface="+mn-ea"/>
              <a:cs typeface="+mn-cs"/>
            </a:rPr>
            <a:t>El trabajador afiliado;</a:t>
          </a:r>
        </a:p>
        <a:p>
          <a:r>
            <a:rPr lang="en-US" sz="1300" b="1" i="0" u="none" strike="noStrike" baseline="0" smtClean="0">
              <a:solidFill>
                <a:schemeClr val="dk1"/>
              </a:solidFill>
              <a:latin typeface="+mn-lt"/>
              <a:ea typeface="+mn-ea"/>
              <a:cs typeface="+mn-cs"/>
            </a:rPr>
            <a:t>b) </a:t>
          </a:r>
          <a:r>
            <a:rPr lang="en-US" sz="1300" b="0" i="0" u="none" strike="noStrike" baseline="0" smtClean="0">
              <a:solidFill>
                <a:schemeClr val="dk1"/>
              </a:solidFill>
              <a:latin typeface="+mn-lt"/>
              <a:ea typeface="+mn-ea"/>
              <a:cs typeface="+mn-cs"/>
            </a:rPr>
            <a:t>El pensionado del Régimen Contributivo, independientemente de su edad y estado de salud;</a:t>
          </a:r>
        </a:p>
        <a:p>
          <a:r>
            <a:rPr lang="en-US" sz="1300" b="1" i="0" u="none" strike="noStrike" baseline="0" smtClean="0">
              <a:solidFill>
                <a:schemeClr val="dk1"/>
              </a:solidFill>
              <a:latin typeface="+mn-lt"/>
              <a:ea typeface="+mn-ea"/>
              <a:cs typeface="+mn-cs"/>
            </a:rPr>
            <a:t>c) </a:t>
          </a:r>
          <a:r>
            <a:rPr lang="en-US" sz="1300" b="0" i="0" u="none" strike="noStrike" baseline="0" smtClean="0">
              <a:solidFill>
                <a:schemeClr val="dk1"/>
              </a:solidFill>
              <a:latin typeface="+mn-lt"/>
              <a:ea typeface="+mn-ea"/>
              <a:cs typeface="+mn-cs"/>
            </a:rPr>
            <a:t>El cónyuge del afiliado y del pensionado o, a falta de éste el compañero de vida con quien haya mantenido</a:t>
          </a:r>
        </a:p>
        <a:p>
          <a:r>
            <a:rPr lang="en-US" sz="1300" b="0" i="0" u="none" strike="noStrike" baseline="0" smtClean="0">
              <a:solidFill>
                <a:schemeClr val="dk1"/>
              </a:solidFill>
              <a:latin typeface="+mn-lt"/>
              <a:ea typeface="+mn-ea"/>
              <a:cs typeface="+mn-cs"/>
            </a:rPr>
            <a:t>una vida marital durante los tres años anteriores a su inscripción, o haya procreado hijos, siempre que ambos no tengan impedimento legal para el matrimonio;</a:t>
          </a:r>
        </a:p>
        <a:p>
          <a:r>
            <a:rPr lang="en-US" sz="1300" b="1" i="0" u="none" strike="noStrike" baseline="0" smtClean="0">
              <a:solidFill>
                <a:schemeClr val="dk1"/>
              </a:solidFill>
              <a:latin typeface="+mn-lt"/>
              <a:ea typeface="+mn-ea"/>
              <a:cs typeface="+mn-cs"/>
            </a:rPr>
            <a:t>d) </a:t>
          </a:r>
          <a:r>
            <a:rPr lang="en-US" sz="1300" b="0" i="0" u="none" strike="noStrike" baseline="0" smtClean="0">
              <a:solidFill>
                <a:schemeClr val="dk1"/>
              </a:solidFill>
              <a:latin typeface="+mn-lt"/>
              <a:ea typeface="+mn-ea"/>
              <a:cs typeface="+mn-cs"/>
            </a:rPr>
            <a:t>Los hijos menores de 18 años del afiliado;</a:t>
          </a:r>
        </a:p>
        <a:p>
          <a:r>
            <a:rPr lang="en-US" sz="1300" b="1" i="0" u="none" strike="noStrike" baseline="0" smtClean="0">
              <a:solidFill>
                <a:schemeClr val="dk1"/>
              </a:solidFill>
              <a:latin typeface="+mn-lt"/>
              <a:ea typeface="+mn-ea"/>
              <a:cs typeface="+mn-cs"/>
            </a:rPr>
            <a:t>e) </a:t>
          </a:r>
          <a:r>
            <a:rPr lang="en-US" sz="1300" b="0" i="0" u="none" strike="noStrike" baseline="0" smtClean="0">
              <a:solidFill>
                <a:schemeClr val="dk1"/>
              </a:solidFill>
              <a:latin typeface="+mn-lt"/>
              <a:ea typeface="+mn-ea"/>
              <a:cs typeface="+mn-cs"/>
            </a:rPr>
            <a:t>Los hijos del afiliado hasta 21 años cuando sean estudiantes;</a:t>
          </a:r>
        </a:p>
        <a:p>
          <a:r>
            <a:rPr lang="en-US" sz="1300" b="1" i="0" u="none" strike="noStrike" baseline="0" smtClean="0">
              <a:solidFill>
                <a:schemeClr val="dk1"/>
              </a:solidFill>
              <a:latin typeface="+mn-lt"/>
              <a:ea typeface="+mn-ea"/>
              <a:cs typeface="+mn-cs"/>
            </a:rPr>
            <a:t>f ) </a:t>
          </a:r>
          <a:r>
            <a:rPr lang="en-US" sz="1300" b="0" i="0" u="none" strike="noStrike" baseline="0" smtClean="0">
              <a:solidFill>
                <a:schemeClr val="dk1"/>
              </a:solidFill>
              <a:latin typeface="+mn-lt"/>
              <a:ea typeface="+mn-ea"/>
              <a:cs typeface="+mn-cs"/>
            </a:rPr>
            <a:t>Los hijos discapacitados, independientemente de su edad, que dependan del afiliado o del pensionado.</a:t>
          </a:r>
          <a:br>
            <a:rPr lang="en-US" sz="1300" b="0" i="0" u="none" strike="noStrike" baseline="0" smtClean="0">
              <a:solidFill>
                <a:schemeClr val="dk1"/>
              </a:solidFill>
              <a:latin typeface="+mn-lt"/>
              <a:ea typeface="+mn-ea"/>
              <a:cs typeface="+mn-cs"/>
            </a:rPr>
          </a:br>
          <a:endParaRPr lang="en-US" sz="1300" b="0" i="0" u="none" strike="noStrike" baseline="0" smtClean="0">
            <a:solidFill>
              <a:schemeClr val="dk1"/>
            </a:solidFill>
            <a:latin typeface="+mn-lt"/>
            <a:ea typeface="+mn-ea"/>
            <a:cs typeface="+mn-cs"/>
          </a:endParaRPr>
        </a:p>
        <a:p>
          <a:r>
            <a:rPr lang="es-DO" sz="1300" b="1" i="0" u="none" strike="noStrike" baseline="0">
              <a:solidFill>
                <a:schemeClr val="dk1"/>
              </a:solidFill>
              <a:latin typeface="+mn-lt"/>
              <a:ea typeface="+mn-ea"/>
              <a:cs typeface="+mn-cs"/>
            </a:rPr>
            <a:t>Párrafo I</a:t>
          </a:r>
          <a:r>
            <a:rPr lang="es-DO" sz="1300" b="0" i="0" u="none" strike="noStrike" baseline="0">
              <a:solidFill>
                <a:schemeClr val="dk1"/>
              </a:solidFill>
              <a:latin typeface="+mn-lt"/>
              <a:ea typeface="+mn-ea"/>
              <a:cs typeface="+mn-cs"/>
            </a:rPr>
            <a:t>.- En forma complementaria, podrán incluir a otros familiares que dependan del afiliado o pensionado, siempre que el afiliado cubra el costo de su protección. </a:t>
          </a:r>
        </a:p>
        <a:p>
          <a:endParaRPr lang="es-DO" sz="1300" b="1" i="0" u="none" strike="noStrike" baseline="0">
            <a:solidFill>
              <a:schemeClr val="dk1"/>
            </a:solidFill>
            <a:latin typeface="+mn-lt"/>
            <a:ea typeface="+mn-ea"/>
            <a:cs typeface="+mn-cs"/>
          </a:endParaRPr>
        </a:p>
        <a:p>
          <a:r>
            <a:rPr lang="es-DO" sz="1300" b="1" i="0" u="none" strike="noStrike" baseline="0">
              <a:solidFill>
                <a:schemeClr val="dk1"/>
              </a:solidFill>
              <a:latin typeface="+mn-lt"/>
              <a:ea typeface="+mn-ea"/>
              <a:cs typeface="+mn-cs"/>
            </a:rPr>
            <a:t>Art. 124 y Reglamento sobre Aspectos Generales de Afiliación al Seguro Familiar de Salud del Régimen Contributivo, Art. 14.-  </a:t>
          </a:r>
          <a:r>
            <a:rPr lang="es-DO" sz="1300" b="0" i="0" u="none" strike="noStrike" baseline="0">
              <a:solidFill>
                <a:schemeClr val="dk1"/>
              </a:solidFill>
              <a:latin typeface="+mn-lt"/>
              <a:ea typeface="+mn-ea"/>
              <a:cs typeface="+mn-cs"/>
            </a:rPr>
            <a:t>Conservación Temporal del Derecho a Servicios de Salud. En virtud de las disposiciones del artículo 124 de la Ley 87-01, cuando el afiliado quede privado de un trabajo remunerado solicitará una evaluación de su situación, a fin de determinar en cuál de los otros regímenes califica. Durante sesenta (60) días conservará, junto a sus dependientes, el derecho a prestaciones de salud en especie, sin disfrute de prestaciones en dinero.</a:t>
          </a:r>
        </a:p>
        <a:p>
          <a:endParaRPr lang="es-DO" sz="1300" b="0" i="0" u="none" strike="noStrike" baseline="0">
            <a:solidFill>
              <a:schemeClr val="dk1"/>
            </a:solidFill>
            <a:latin typeface="+mn-lt"/>
            <a:ea typeface="+mn-ea"/>
            <a:cs typeface="+mn-cs"/>
          </a:endParaRPr>
        </a:p>
        <a:p>
          <a:r>
            <a:rPr lang="es-DO" sz="1300" b="0" i="0" u="none" strike="noStrike" baseline="0">
              <a:solidFill>
                <a:schemeClr val="dk1"/>
              </a:solidFill>
              <a:latin typeface="+mn-lt"/>
              <a:ea typeface="+mn-ea"/>
              <a:cs typeface="+mn-cs"/>
            </a:rPr>
            <a:t>Reglamento sobre Aspectos Generales de Afiliación al Seguro Familiar de Salud del Régimen Contributivo - Art. 13 , Definición del afiliado titular cuando los dos cónyuges cotizan al SFS.- Cuando los dos cónyuges o compañeros de vida son afiliados cotizantes en el SFS, solo uno de ellos podrá constituirse en afiliado titular y deberán estar afiliados a la misma ARS/SENASA. El otro cónyuge o compañero de vida pasará a formar parte del núcleo familiar  como dependiente de aquel que haya sido elegido por ellos como afiliado titular.</a:t>
          </a:r>
        </a:p>
      </xdr:txBody>
    </xdr:sp>
    <xdr:clientData/>
  </xdr:twoCellAnchor>
  <xdr:twoCellAnchor>
    <xdr:from>
      <xdr:col>0</xdr:col>
      <xdr:colOff>11206</xdr:colOff>
      <xdr:row>0</xdr:row>
      <xdr:rowOff>0</xdr:rowOff>
    </xdr:from>
    <xdr:to>
      <xdr:col>13</xdr:col>
      <xdr:colOff>11206</xdr:colOff>
      <xdr:row>3</xdr:row>
      <xdr:rowOff>179294</xdr:rowOff>
    </xdr:to>
    <xdr:sp macro="" textlink="">
      <xdr:nvSpPr>
        <xdr:cNvPr id="4" name="3 Rectángulo redondeado"/>
        <xdr:cNvSpPr/>
      </xdr:nvSpPr>
      <xdr:spPr>
        <a:xfrm>
          <a:off x="11206" y="0"/>
          <a:ext cx="10432676" cy="75079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Afiliación al Seguro Familiar de Salud (SFS) </a:t>
          </a:r>
          <a:endParaRPr lang="es-DO" sz="4400">
            <a:effectLst/>
          </a:endParaRPr>
        </a:p>
      </xdr:txBody>
    </xdr:sp>
    <xdr:clientData/>
  </xdr:twoCellAnchor>
  <xdr:twoCellAnchor editAs="oneCell">
    <xdr:from>
      <xdr:col>0</xdr:col>
      <xdr:colOff>470648</xdr:colOff>
      <xdr:row>0</xdr:row>
      <xdr:rowOff>112060</xdr:rowOff>
    </xdr:from>
    <xdr:to>
      <xdr:col>1</xdr:col>
      <xdr:colOff>459442</xdr:colOff>
      <xdr:row>3</xdr:row>
      <xdr:rowOff>56030</xdr:rowOff>
    </xdr:to>
    <xdr:pic>
      <xdr:nvPicPr>
        <xdr:cNvPr id="5" name="1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7333" t="10324" r="3243" b="11557"/>
        <a:stretch/>
      </xdr:blipFill>
      <xdr:spPr bwMode="auto">
        <a:xfrm>
          <a:off x="470648" y="112060"/>
          <a:ext cx="750794" cy="5154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0.xml><?xml version="1.0" encoding="utf-8"?>
<c:userShapes xmlns:c="http://schemas.openxmlformats.org/drawingml/2006/chart">
  <cdr:relSizeAnchor xmlns:cdr="http://schemas.openxmlformats.org/drawingml/2006/chartDrawing">
    <cdr:from>
      <cdr:x>0.01956</cdr:x>
      <cdr:y>0.92882</cdr:y>
    </cdr:from>
    <cdr:to>
      <cdr:x>0.41019</cdr:x>
      <cdr:y>0.98584</cdr:y>
    </cdr:to>
    <cdr:sp macro="" textlink="">
      <cdr:nvSpPr>
        <cdr:cNvPr id="2" name="1 CuadroTexto"/>
        <cdr:cNvSpPr txBox="1"/>
      </cdr:nvSpPr>
      <cdr:spPr>
        <a:xfrm xmlns:a="http://schemas.openxmlformats.org/drawingml/2006/main">
          <a:off x="252506" y="5143735"/>
          <a:ext cx="5041551"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 y SISAlRIL</a:t>
          </a:r>
        </a:p>
      </cdr:txBody>
    </cdr:sp>
  </cdr:relSizeAnchor>
</c:userShapes>
</file>

<file path=xl/drawings/drawing171.xml><?xml version="1.0" encoding="utf-8"?>
<xdr:wsDr xmlns:xdr="http://schemas.openxmlformats.org/drawingml/2006/spreadsheetDrawing" xmlns:a="http://schemas.openxmlformats.org/drawingml/2006/main">
  <xdr:twoCellAnchor>
    <xdr:from>
      <xdr:col>0</xdr:col>
      <xdr:colOff>26097</xdr:colOff>
      <xdr:row>16</xdr:row>
      <xdr:rowOff>117430</xdr:rowOff>
    </xdr:from>
    <xdr:to>
      <xdr:col>11</xdr:col>
      <xdr:colOff>835070</xdr:colOff>
      <xdr:row>50</xdr:row>
      <xdr:rowOff>78287</xdr:rowOff>
    </xdr:to>
    <xdr:graphicFrame macro="">
      <xdr:nvGraphicFramePr>
        <xdr:cNvPr id="250994"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939452</xdr:colOff>
      <xdr:row>1</xdr:row>
      <xdr:rowOff>143528</xdr:rowOff>
    </xdr:to>
    <xdr:sp macro="" textlink="">
      <xdr:nvSpPr>
        <xdr:cNvPr id="4" name="6 Rectángulo redondeado"/>
        <xdr:cNvSpPr/>
      </xdr:nvSpPr>
      <xdr:spPr>
        <a:xfrm>
          <a:off x="0" y="0"/>
          <a:ext cx="14926849" cy="97859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Riesgos Laborales</a:t>
          </a:r>
        </a:p>
        <a:p>
          <a:pPr algn="ctr" eaLnBrk="1" fontAlgn="auto" latinLnBrk="0" hangingPunct="1"/>
          <a:r>
            <a:rPr lang="es-DO" sz="1800" b="1">
              <a:solidFill>
                <a:schemeClr val="lt1"/>
              </a:solidFill>
              <a:effectLst/>
              <a:latin typeface="+mn-lt"/>
              <a:ea typeface="+mn-ea"/>
              <a:cs typeface="+mn-cs"/>
            </a:rPr>
            <a:t>Comparación de los Reporte de Accidentes Laborales y Enfermedades Profesionales y Afiliación al SRL por Sexo</a:t>
          </a:r>
        </a:p>
        <a:p>
          <a:pPr algn="ctr" eaLnBrk="1" fontAlgn="auto" latinLnBrk="0" hangingPunct="1"/>
          <a:r>
            <a:rPr lang="es-DO" sz="1800" b="1">
              <a:solidFill>
                <a:schemeClr val="lt1"/>
              </a:solidFill>
              <a:effectLst/>
              <a:latin typeface="+mn-lt"/>
              <a:ea typeface="+mn-ea"/>
              <a:cs typeface="+mn-cs"/>
            </a:rPr>
            <a:t>Período: 2008 -</a:t>
          </a:r>
          <a:r>
            <a:rPr lang="es-DO" sz="1800" b="1" baseline="0">
              <a:solidFill>
                <a:schemeClr val="lt1"/>
              </a:solidFill>
              <a:effectLst/>
              <a:latin typeface="+mn-lt"/>
              <a:ea typeface="+mn-ea"/>
              <a:cs typeface="+mn-cs"/>
            </a:rPr>
            <a:t>  Enero 2019</a:t>
          </a:r>
          <a:endParaRPr lang="es-DO" sz="2800">
            <a:effectLst/>
          </a:endParaRPr>
        </a:p>
      </xdr:txBody>
    </xdr:sp>
    <xdr:clientData/>
  </xdr:twoCellAnchor>
  <xdr:twoCellAnchor editAs="oneCell">
    <xdr:from>
      <xdr:col>0</xdr:col>
      <xdr:colOff>443629</xdr:colOff>
      <xdr:row>0</xdr:row>
      <xdr:rowOff>169623</xdr:rowOff>
    </xdr:from>
    <xdr:to>
      <xdr:col>1</xdr:col>
      <xdr:colOff>0</xdr:colOff>
      <xdr:row>0</xdr:row>
      <xdr:rowOff>748082</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43629" y="169623"/>
          <a:ext cx="743734" cy="5784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2.xml><?xml version="1.0" encoding="utf-8"?>
<c:userShapes xmlns:c="http://schemas.openxmlformats.org/drawingml/2006/chart">
  <cdr:relSizeAnchor xmlns:cdr="http://schemas.openxmlformats.org/drawingml/2006/chartDrawing">
    <cdr:from>
      <cdr:x>0.04111</cdr:x>
      <cdr:y>0.91339</cdr:y>
    </cdr:from>
    <cdr:to>
      <cdr:x>0.27304</cdr:x>
      <cdr:y>0.95987</cdr:y>
    </cdr:to>
    <cdr:sp macro="" textlink="">
      <cdr:nvSpPr>
        <cdr:cNvPr id="2" name="1 CuadroTexto"/>
        <cdr:cNvSpPr txBox="1"/>
      </cdr:nvSpPr>
      <cdr:spPr>
        <a:xfrm xmlns:a="http://schemas.openxmlformats.org/drawingml/2006/main">
          <a:off x="621644" y="6054246"/>
          <a:ext cx="3507447" cy="30810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 y SISALRIL</a:t>
          </a:r>
        </a:p>
      </cdr:txBody>
    </cdr:sp>
  </cdr:relSizeAnchor>
</c:userShapes>
</file>

<file path=xl/drawings/drawing173.xml><?xml version="1.0" encoding="utf-8"?>
<xdr:wsDr xmlns:xdr="http://schemas.openxmlformats.org/drawingml/2006/spreadsheetDrawing" xmlns:a="http://schemas.openxmlformats.org/drawingml/2006/main">
  <xdr:twoCellAnchor editAs="oneCell">
    <xdr:from>
      <xdr:col>1</xdr:col>
      <xdr:colOff>257175</xdr:colOff>
      <xdr:row>0</xdr:row>
      <xdr:rowOff>49886</xdr:rowOff>
    </xdr:from>
    <xdr:to>
      <xdr:col>1</xdr:col>
      <xdr:colOff>1324112</xdr:colOff>
      <xdr:row>0</xdr:row>
      <xdr:rowOff>207351</xdr:rowOff>
    </xdr:to>
    <xdr:pic>
      <xdr:nvPicPr>
        <xdr:cNvPr id="2"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143000" y="49886"/>
          <a:ext cx="1065205" cy="157465"/>
        </a:xfrm>
        <a:prstGeom prst="rect">
          <a:avLst/>
        </a:prstGeom>
        <a:ln>
          <a:noFill/>
        </a:ln>
        <a:effectLst>
          <a:softEdge rad="112500"/>
        </a:effectLst>
      </xdr:spPr>
    </xdr:pic>
    <xdr:clientData/>
  </xdr:twoCellAnchor>
  <xdr:twoCellAnchor editAs="oneCell">
    <xdr:from>
      <xdr:col>1</xdr:col>
      <xdr:colOff>257175</xdr:colOff>
      <xdr:row>0</xdr:row>
      <xdr:rowOff>49886</xdr:rowOff>
    </xdr:from>
    <xdr:to>
      <xdr:col>1</xdr:col>
      <xdr:colOff>1324112</xdr:colOff>
      <xdr:row>0</xdr:row>
      <xdr:rowOff>207351</xdr:rowOff>
    </xdr:to>
    <xdr:pic>
      <xdr:nvPicPr>
        <xdr:cNvPr id="3"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143000" y="49886"/>
          <a:ext cx="1065205" cy="157465"/>
        </a:xfrm>
        <a:prstGeom prst="rect">
          <a:avLst/>
        </a:prstGeom>
        <a:ln>
          <a:noFill/>
        </a:ln>
        <a:effectLst>
          <a:softEdge rad="112500"/>
        </a:effectLst>
      </xdr:spPr>
    </xdr:pic>
    <xdr:clientData/>
  </xdr:twoCellAnchor>
  <xdr:twoCellAnchor editAs="oneCell">
    <xdr:from>
      <xdr:col>0</xdr:col>
      <xdr:colOff>381001</xdr:colOff>
      <xdr:row>0</xdr:row>
      <xdr:rowOff>54430</xdr:rowOff>
    </xdr:from>
    <xdr:to>
      <xdr:col>1</xdr:col>
      <xdr:colOff>214004</xdr:colOff>
      <xdr:row>0</xdr:row>
      <xdr:rowOff>228865</xdr:rowOff>
    </xdr:to>
    <xdr:pic>
      <xdr:nvPicPr>
        <xdr:cNvPr id="4" name="3 Imagen" descr="Logo_2x4.bmp"/>
        <xdr:cNvPicPr>
          <a:picLocks noChangeAspect="1"/>
        </xdr:cNvPicPr>
      </xdr:nvPicPr>
      <xdr:blipFill>
        <a:blip xmlns:r="http://schemas.openxmlformats.org/officeDocument/2006/relationships" r:embed="rId2" cstate="print"/>
        <a:stretch>
          <a:fillRect/>
        </a:stretch>
      </xdr:blipFill>
      <xdr:spPr>
        <a:xfrm>
          <a:off x="381001" y="54430"/>
          <a:ext cx="926646" cy="174435"/>
        </a:xfrm>
        <a:prstGeom prst="rect">
          <a:avLst/>
        </a:prstGeom>
        <a:ln>
          <a:noFill/>
        </a:ln>
        <a:effectLst>
          <a:softEdge rad="112500"/>
        </a:effectLst>
      </xdr:spPr>
    </xdr:pic>
    <xdr:clientData/>
  </xdr:twoCellAnchor>
  <xdr:twoCellAnchor>
    <xdr:from>
      <xdr:col>0</xdr:col>
      <xdr:colOff>155863</xdr:colOff>
      <xdr:row>18</xdr:row>
      <xdr:rowOff>112571</xdr:rowOff>
    </xdr:from>
    <xdr:to>
      <xdr:col>12</xdr:col>
      <xdr:colOff>1073727</xdr:colOff>
      <xdr:row>87</xdr:row>
      <xdr:rowOff>17318</xdr:rowOff>
    </xdr:to>
    <xdr:graphicFrame macro="">
      <xdr:nvGraphicFramePr>
        <xdr:cNvPr id="7"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6</xdr:col>
      <xdr:colOff>1594510</xdr:colOff>
      <xdr:row>54</xdr:row>
      <xdr:rowOff>115039</xdr:rowOff>
    </xdr:from>
    <xdr:to>
      <xdr:col>7</xdr:col>
      <xdr:colOff>865908</xdr:colOff>
      <xdr:row>70</xdr:row>
      <xdr:rowOff>0</xdr:rowOff>
    </xdr:to>
    <xdr:pic>
      <xdr:nvPicPr>
        <xdr:cNvPr id="9" name="il_fi" descr="http://ilustracion.pixmac.es/4/3d-golden-hombre-y-mujer-siluetas-pixmac-ilustracion-42069257.jpg"/>
        <xdr:cNvPicPr/>
      </xdr:nvPicPr>
      <xdr:blipFill rotWithShape="1">
        <a:blip xmlns:r="http://schemas.openxmlformats.org/officeDocument/2006/relationships" r:embed="rId4">
          <a:extLst>
            <a:ext uri="{BEBA8EAE-BF5A-486C-A8C5-ECC9F3942E4B}">
              <a14:imgProps xmlns:a14="http://schemas.microsoft.com/office/drawing/2010/main">
                <a14:imgLayer r:embed="rId5">
                  <a14:imgEffect>
                    <a14:backgroundRemoval t="241" b="95904" l="250" r="98250">
                      <a14:foregroundMark x1="25750" y1="12771" x2="25750" y2="12771"/>
                      <a14:foregroundMark x1="19500" y1="7711" x2="19500" y2="7711"/>
                      <a14:foregroundMark x1="78000" y1="38554" x2="78000" y2="38554"/>
                      <a14:foregroundMark x1="76500" y1="11807" x2="76500" y2="11807"/>
                      <a14:foregroundMark x1="24750" y1="39036" x2="24750" y2="39036"/>
                    </a14:backgroundRemoval>
                  </a14:imgEffect>
                </a14:imgLayer>
              </a14:imgProps>
            </a:ext>
            <a:ext uri="{28A0092B-C50C-407E-A947-70E740481C1C}">
              <a14:useLocalDpi xmlns:a14="http://schemas.microsoft.com/office/drawing/2010/main" val="0"/>
            </a:ext>
          </a:extLst>
        </a:blip>
        <a:srcRect l="3744" t="2265" r="57903" b="-1094"/>
        <a:stretch/>
      </xdr:blipFill>
      <xdr:spPr bwMode="auto">
        <a:xfrm>
          <a:off x="9889919" y="14073494"/>
          <a:ext cx="1072489" cy="2932961"/>
        </a:xfrm>
        <a:prstGeom prst="rect">
          <a:avLst/>
        </a:prstGeom>
        <a:noFill/>
        <a:ln>
          <a:noFill/>
        </a:ln>
        <a:extLst/>
      </xdr:spPr>
    </xdr:pic>
    <xdr:clientData/>
  </xdr:twoCellAnchor>
  <xdr:twoCellAnchor editAs="oneCell">
    <xdr:from>
      <xdr:col>4</xdr:col>
      <xdr:colOff>796636</xdr:colOff>
      <xdr:row>54</xdr:row>
      <xdr:rowOff>86589</xdr:rowOff>
    </xdr:from>
    <xdr:to>
      <xdr:col>5</xdr:col>
      <xdr:colOff>831272</xdr:colOff>
      <xdr:row>69</xdr:row>
      <xdr:rowOff>17316</xdr:rowOff>
    </xdr:to>
    <xdr:pic>
      <xdr:nvPicPr>
        <xdr:cNvPr id="10" name="il_fi" descr="http://ilustracion.pixmac.es/4/3d-golden-hombre-y-mujer-siluetas-pixmac-ilustracion-42069257.jpg"/>
        <xdr:cNvPicPr/>
      </xdr:nvPicPr>
      <xdr:blipFill rotWithShape="1">
        <a:blip xmlns:r="http://schemas.openxmlformats.org/officeDocument/2006/relationships" r:embed="rId4">
          <a:extLst>
            <a:ext uri="{BEBA8EAE-BF5A-486C-A8C5-ECC9F3942E4B}">
              <a14:imgProps xmlns:a14="http://schemas.microsoft.com/office/drawing/2010/main">
                <a14:imgLayer r:embed="rId5">
                  <a14:imgEffect>
                    <a14:backgroundRemoval t="241" b="95904" l="250" r="98250">
                      <a14:foregroundMark x1="25750" y1="12771" x2="25750" y2="12771"/>
                      <a14:foregroundMark x1="19500" y1="7711" x2="19500" y2="7711"/>
                      <a14:foregroundMark x1="78000" y1="38554" x2="78000" y2="38554"/>
                      <a14:foregroundMark x1="76500" y1="11807" x2="76500" y2="11807"/>
                      <a14:foregroundMark x1="24750" y1="39036" x2="24750" y2="39036"/>
                    </a14:backgroundRemoval>
                  </a14:imgEffect>
                </a14:imgLayer>
              </a14:imgProps>
            </a:ext>
            <a:ext uri="{28A0092B-C50C-407E-A947-70E740481C1C}">
              <a14:useLocalDpi xmlns:a14="http://schemas.microsoft.com/office/drawing/2010/main" val="0"/>
            </a:ext>
          </a:extLst>
        </a:blip>
        <a:srcRect l="48851" t="1806" r="2750" b="4304"/>
        <a:stretch/>
      </xdr:blipFill>
      <xdr:spPr bwMode="auto">
        <a:xfrm>
          <a:off x="6251863" y="14045044"/>
          <a:ext cx="1368136" cy="2788227"/>
        </a:xfrm>
        <a:prstGeom prst="rect">
          <a:avLst/>
        </a:prstGeom>
        <a:noFill/>
        <a:extLst/>
      </xdr:spPr>
    </xdr:pic>
    <xdr:clientData/>
  </xdr:twoCellAnchor>
  <xdr:twoCellAnchor>
    <xdr:from>
      <xdr:col>0</xdr:col>
      <xdr:colOff>0</xdr:colOff>
      <xdr:row>0</xdr:row>
      <xdr:rowOff>1</xdr:rowOff>
    </xdr:from>
    <xdr:to>
      <xdr:col>13</xdr:col>
      <xdr:colOff>0</xdr:colOff>
      <xdr:row>0</xdr:row>
      <xdr:rowOff>1212273</xdr:rowOff>
    </xdr:to>
    <xdr:sp macro="" textlink="">
      <xdr:nvSpPr>
        <xdr:cNvPr id="12" name="11 Rectángulo redondeado"/>
        <xdr:cNvSpPr/>
      </xdr:nvSpPr>
      <xdr:spPr>
        <a:xfrm>
          <a:off x="0" y="1"/>
          <a:ext cx="18547773" cy="121227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de Riesgos Laborales</a:t>
          </a:r>
        </a:p>
        <a:p>
          <a:pPr algn="ctr" eaLnBrk="1" fontAlgn="auto" latinLnBrk="0" hangingPunct="1"/>
          <a:r>
            <a:rPr lang="es-DO" sz="2000" b="1">
              <a:solidFill>
                <a:schemeClr val="lt1"/>
              </a:solidFill>
              <a:effectLst/>
              <a:latin typeface="+mn-lt"/>
              <a:ea typeface="+mn-ea"/>
              <a:cs typeface="+mn-cs"/>
            </a:rPr>
            <a:t>Afiliación al SRL por Grupo de Edad y Género</a:t>
          </a:r>
        </a:p>
        <a:p>
          <a:pPr algn="ctr" eaLnBrk="1" fontAlgn="auto" latinLnBrk="0" hangingPunct="1"/>
          <a:r>
            <a:rPr lang="es-DO" sz="2000" b="1">
              <a:solidFill>
                <a:schemeClr val="lt1"/>
              </a:solidFill>
              <a:effectLst/>
              <a:latin typeface="+mn-lt"/>
              <a:ea typeface="+mn-ea"/>
              <a:cs typeface="+mn-cs"/>
            </a:rPr>
            <a:t> Enero</a:t>
          </a:r>
          <a:r>
            <a:rPr lang="es-DO" sz="2000" b="1" baseline="0">
              <a:solidFill>
                <a:schemeClr val="lt1"/>
              </a:solidFill>
              <a:effectLst/>
              <a:latin typeface="+mn-lt"/>
              <a:ea typeface="+mn-ea"/>
              <a:cs typeface="+mn-cs"/>
            </a:rPr>
            <a:t> 2019</a:t>
          </a:r>
          <a:endParaRPr lang="es-DO" sz="4400">
            <a:effectLst/>
          </a:endParaRPr>
        </a:p>
      </xdr:txBody>
    </xdr:sp>
    <xdr:clientData/>
  </xdr:twoCellAnchor>
  <xdr:twoCellAnchor editAs="oneCell">
    <xdr:from>
      <xdr:col>0</xdr:col>
      <xdr:colOff>796635</xdr:colOff>
      <xdr:row>0</xdr:row>
      <xdr:rowOff>155863</xdr:rowOff>
    </xdr:from>
    <xdr:to>
      <xdr:col>1</xdr:col>
      <xdr:colOff>744681</xdr:colOff>
      <xdr:row>0</xdr:row>
      <xdr:rowOff>889968</xdr:rowOff>
    </xdr:to>
    <xdr:pic>
      <xdr:nvPicPr>
        <xdr:cNvPr id="14" name="8 Imagen" descr="logo_2x4.bmp">
          <a:hlinkClick xmlns:r="http://schemas.openxmlformats.org/officeDocument/2006/relationships" r:id="rId6"/>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96635" y="155863"/>
          <a:ext cx="1039091" cy="7341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173183</xdr:colOff>
      <xdr:row>85</xdr:row>
      <xdr:rowOff>138547</xdr:rowOff>
    </xdr:from>
    <xdr:to>
      <xdr:col>5</xdr:col>
      <xdr:colOff>398319</xdr:colOff>
      <xdr:row>88</xdr:row>
      <xdr:rowOff>51954</xdr:rowOff>
    </xdr:to>
    <xdr:sp macro="" textlink="">
      <xdr:nvSpPr>
        <xdr:cNvPr id="5" name="CuadroTexto 4"/>
        <xdr:cNvSpPr txBox="1"/>
      </xdr:nvSpPr>
      <xdr:spPr>
        <a:xfrm>
          <a:off x="1212274" y="18963411"/>
          <a:ext cx="5247409" cy="484907"/>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600" b="1"/>
            <a:t>Fuente: </a:t>
          </a:r>
          <a:r>
            <a:rPr lang="es-ES" sz="1600"/>
            <a:t>Portal de la SISARIL</a:t>
          </a:r>
        </a:p>
      </xdr:txBody>
    </xdr:sp>
    <xdr:clientData/>
  </xdr:twoCellAnchor>
</xdr:wsDr>
</file>

<file path=xl/drawings/drawing174.xml><?xml version="1.0" encoding="utf-8"?>
<c:userShapes xmlns:c="http://schemas.openxmlformats.org/drawingml/2006/chart">
  <cdr:relSizeAnchor xmlns:cdr="http://schemas.openxmlformats.org/drawingml/2006/chartDrawing">
    <cdr:from>
      <cdr:x>0.24058</cdr:x>
      <cdr:y>0.01014</cdr:y>
    </cdr:from>
    <cdr:to>
      <cdr:x>0.7282</cdr:x>
      <cdr:y>0.09249</cdr:y>
    </cdr:to>
    <cdr:sp macro="" textlink="">
      <cdr:nvSpPr>
        <cdr:cNvPr id="2" name="1 CuadroTexto"/>
        <cdr:cNvSpPr txBox="1"/>
      </cdr:nvSpPr>
      <cdr:spPr>
        <a:xfrm xmlns:a="http://schemas.openxmlformats.org/drawingml/2006/main">
          <a:off x="4108040" y="111060"/>
          <a:ext cx="8326467" cy="902041"/>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eaLnBrk="1" fontAlgn="auto" latinLnBrk="0" hangingPunct="1"/>
          <a:r>
            <a:rPr lang="es-DO" sz="2400" b="1">
              <a:effectLst/>
              <a:latin typeface="+mn-lt"/>
              <a:ea typeface="+mn-ea"/>
              <a:cs typeface="+mn-cs"/>
            </a:rPr>
            <a:t>Seguro de Riesgos Laborales</a:t>
          </a:r>
          <a:endParaRPr lang="es-ES" sz="4400">
            <a:effectLst/>
          </a:endParaRPr>
        </a:p>
        <a:p xmlns:a="http://schemas.openxmlformats.org/drawingml/2006/main">
          <a:pPr algn="ctr" eaLnBrk="1" fontAlgn="auto" latinLnBrk="0" hangingPunct="1"/>
          <a:r>
            <a:rPr lang="es-DO" sz="2400" b="1">
              <a:effectLst/>
              <a:latin typeface="+mn-lt"/>
              <a:ea typeface="+mn-ea"/>
              <a:cs typeface="+mn-cs"/>
            </a:rPr>
            <a:t>Afiliación al SRL por Grupo de Edad y  Sexo</a:t>
          </a:r>
          <a:endParaRPr lang="es-ES" sz="4400">
            <a:effectLst/>
          </a:endParaRPr>
        </a:p>
      </cdr:txBody>
    </cdr:sp>
  </cdr:relSizeAnchor>
</c:userShapes>
</file>

<file path=xl/drawings/drawing175.xml><?xml version="1.0" encoding="utf-8"?>
<xdr:wsDr xmlns:xdr="http://schemas.openxmlformats.org/drawingml/2006/spreadsheetDrawing" xmlns:a="http://schemas.openxmlformats.org/drawingml/2006/main">
  <xdr:twoCellAnchor>
    <xdr:from>
      <xdr:col>0</xdr:col>
      <xdr:colOff>0</xdr:colOff>
      <xdr:row>16</xdr:row>
      <xdr:rowOff>136069</xdr:rowOff>
    </xdr:from>
    <xdr:to>
      <xdr:col>20</xdr:col>
      <xdr:colOff>1264226</xdr:colOff>
      <xdr:row>83</xdr:row>
      <xdr:rowOff>17318</xdr:rowOff>
    </xdr:to>
    <xdr:graphicFrame macro="">
      <xdr:nvGraphicFramePr>
        <xdr:cNvPr id="25304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21</xdr:col>
      <xdr:colOff>0</xdr:colOff>
      <xdr:row>1</xdr:row>
      <xdr:rowOff>13607</xdr:rowOff>
    </xdr:to>
    <xdr:sp macro="" textlink="">
      <xdr:nvSpPr>
        <xdr:cNvPr id="5" name="6 Rectángulo redondeado"/>
        <xdr:cNvSpPr/>
      </xdr:nvSpPr>
      <xdr:spPr>
        <a:xfrm>
          <a:off x="0" y="0"/>
          <a:ext cx="27345409" cy="1312471"/>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Seguro de Riesgos Laborales</a:t>
          </a:r>
        </a:p>
        <a:p>
          <a:pPr algn="ctr" eaLnBrk="1" fontAlgn="auto" latinLnBrk="0" hangingPunct="1"/>
          <a:r>
            <a:rPr lang="es-DO" sz="2000" b="1">
              <a:solidFill>
                <a:schemeClr val="lt1"/>
              </a:solidFill>
              <a:effectLst/>
              <a:latin typeface="+mn-lt"/>
              <a:ea typeface="+mn-ea"/>
              <a:cs typeface="+mn-cs"/>
            </a:rPr>
            <a:t>Comparación Reporte de Accidentes Laborales y Enfermedades Profesionales y Afilación al SRL por Edad</a:t>
          </a:r>
        </a:p>
        <a:p>
          <a:pPr algn="ctr" eaLnBrk="1" fontAlgn="auto" latinLnBrk="0" hangingPunct="1"/>
          <a:r>
            <a:rPr lang="es-DO" sz="2000" b="1">
              <a:solidFill>
                <a:schemeClr val="lt1"/>
              </a:solidFill>
              <a:effectLst/>
              <a:latin typeface="+mn-lt"/>
              <a:ea typeface="+mn-ea"/>
              <a:cs typeface="+mn-cs"/>
            </a:rPr>
            <a:t>Período: 2008 -</a:t>
          </a:r>
          <a:r>
            <a:rPr lang="es-DO" sz="2000" b="1" baseline="0">
              <a:solidFill>
                <a:schemeClr val="lt1"/>
              </a:solidFill>
              <a:effectLst/>
              <a:latin typeface="+mn-lt"/>
              <a:ea typeface="+mn-ea"/>
              <a:cs typeface="+mn-cs"/>
            </a:rPr>
            <a:t>   Enero 2019</a:t>
          </a:r>
          <a:endParaRPr lang="es-DO" sz="3200">
            <a:effectLst/>
          </a:endParaRPr>
        </a:p>
      </xdr:txBody>
    </xdr:sp>
    <xdr:clientData/>
  </xdr:twoCellAnchor>
  <xdr:twoCellAnchor editAs="oneCell">
    <xdr:from>
      <xdr:col>0</xdr:col>
      <xdr:colOff>525731</xdr:colOff>
      <xdr:row>0</xdr:row>
      <xdr:rowOff>294409</xdr:rowOff>
    </xdr:from>
    <xdr:to>
      <xdr:col>0</xdr:col>
      <xdr:colOff>1668427</xdr:colOff>
      <xdr:row>0</xdr:row>
      <xdr:rowOff>1073727</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25731" y="294409"/>
          <a:ext cx="1142696" cy="779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6.xml><?xml version="1.0" encoding="utf-8"?>
<c:userShapes xmlns:c="http://schemas.openxmlformats.org/drawingml/2006/chart">
  <cdr:relSizeAnchor xmlns:cdr="http://schemas.openxmlformats.org/drawingml/2006/chartDrawing">
    <cdr:from>
      <cdr:x>0.02853</cdr:x>
      <cdr:y>0.95838</cdr:y>
    </cdr:from>
    <cdr:to>
      <cdr:x>0.24497</cdr:x>
      <cdr:y>1</cdr:y>
    </cdr:to>
    <cdr:sp macro="" textlink="">
      <cdr:nvSpPr>
        <cdr:cNvPr id="2" name="CuadroTexto 1"/>
        <cdr:cNvSpPr txBox="1"/>
      </cdr:nvSpPr>
      <cdr:spPr>
        <a:xfrm xmlns:a="http://schemas.openxmlformats.org/drawingml/2006/main">
          <a:off x="785184" y="12516812"/>
          <a:ext cx="5956124" cy="543573"/>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77.xml><?xml version="1.0" encoding="utf-8"?>
<xdr:wsDr xmlns:xdr="http://schemas.openxmlformats.org/drawingml/2006/spreadsheetDrawing" xmlns:a="http://schemas.openxmlformats.org/drawingml/2006/main">
  <xdr:twoCellAnchor>
    <xdr:from>
      <xdr:col>0</xdr:col>
      <xdr:colOff>0</xdr:colOff>
      <xdr:row>15</xdr:row>
      <xdr:rowOff>40821</xdr:rowOff>
    </xdr:from>
    <xdr:to>
      <xdr:col>9</xdr:col>
      <xdr:colOff>1170214</xdr:colOff>
      <xdr:row>54</xdr:row>
      <xdr:rowOff>54430</xdr:rowOff>
    </xdr:to>
    <xdr:graphicFrame macro="">
      <xdr:nvGraphicFramePr>
        <xdr:cNvPr id="256114"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291355</xdr:colOff>
      <xdr:row>53</xdr:row>
      <xdr:rowOff>53629</xdr:rowOff>
    </xdr:from>
    <xdr:to>
      <xdr:col>2</xdr:col>
      <xdr:colOff>408215</xdr:colOff>
      <xdr:row>55</xdr:row>
      <xdr:rowOff>54430</xdr:rowOff>
    </xdr:to>
    <xdr:sp macro="" textlink="">
      <xdr:nvSpPr>
        <xdr:cNvPr id="2" name="1 CuadroTexto"/>
        <xdr:cNvSpPr txBox="1"/>
      </xdr:nvSpPr>
      <xdr:spPr>
        <a:xfrm>
          <a:off x="291355" y="11211486"/>
          <a:ext cx="2824681" cy="38180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Fuente: </a:t>
          </a:r>
          <a:r>
            <a:rPr lang="en-US" sz="1400"/>
            <a:t>Portal ARL</a:t>
          </a:r>
        </a:p>
      </xdr:txBody>
    </xdr:sp>
    <xdr:clientData/>
  </xdr:twoCellAnchor>
  <xdr:twoCellAnchor>
    <xdr:from>
      <xdr:col>0</xdr:col>
      <xdr:colOff>0</xdr:colOff>
      <xdr:row>0</xdr:row>
      <xdr:rowOff>0</xdr:rowOff>
    </xdr:from>
    <xdr:to>
      <xdr:col>9</xdr:col>
      <xdr:colOff>1333499</xdr:colOff>
      <xdr:row>0</xdr:row>
      <xdr:rowOff>938893</xdr:rowOff>
    </xdr:to>
    <xdr:sp macro="" textlink="">
      <xdr:nvSpPr>
        <xdr:cNvPr id="5" name="6 Rectángulo redondeado"/>
        <xdr:cNvSpPr/>
      </xdr:nvSpPr>
      <xdr:spPr>
        <a:xfrm>
          <a:off x="0" y="0"/>
          <a:ext cx="14124213" cy="938893"/>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Cantidad de Expedientes Calificados  por la ARL Vs. Casos Reportados</a:t>
          </a:r>
        </a:p>
        <a:p>
          <a:pPr algn="ctr" eaLnBrk="1" fontAlgn="auto" latinLnBrk="0" hangingPunct="1"/>
          <a:r>
            <a:rPr lang="es-DO" sz="1600" b="1">
              <a:solidFill>
                <a:schemeClr val="lt1"/>
              </a:solidFill>
              <a:effectLst/>
              <a:latin typeface="+mn-lt"/>
              <a:ea typeface="+mn-ea"/>
              <a:cs typeface="+mn-cs"/>
            </a:rPr>
            <a:t>Período: 2009 -  </a:t>
          </a:r>
          <a:r>
            <a:rPr lang="es-DO" sz="1600" b="1" baseline="0">
              <a:solidFill>
                <a:schemeClr val="lt1"/>
              </a:solidFill>
              <a:effectLst/>
              <a:latin typeface="+mn-lt"/>
              <a:ea typeface="+mn-ea"/>
              <a:cs typeface="+mn-cs"/>
            </a:rPr>
            <a:t>Enero 2019</a:t>
          </a:r>
          <a:endParaRPr lang="es-DO" sz="2400">
            <a:effectLst/>
          </a:endParaRPr>
        </a:p>
      </xdr:txBody>
    </xdr:sp>
    <xdr:clientData/>
  </xdr:twoCellAnchor>
  <xdr:twoCellAnchor editAs="oneCell">
    <xdr:from>
      <xdr:col>0</xdr:col>
      <xdr:colOff>639536</xdr:colOff>
      <xdr:row>0</xdr:row>
      <xdr:rowOff>95250</xdr:rowOff>
    </xdr:from>
    <xdr:to>
      <xdr:col>1</xdr:col>
      <xdr:colOff>216666</xdr:colOff>
      <xdr:row>0</xdr:row>
      <xdr:rowOff>802822</xdr:rowOff>
    </xdr:to>
    <xdr:pic>
      <xdr:nvPicPr>
        <xdr:cNvPr id="7"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39536" y="95250"/>
          <a:ext cx="897023" cy="7075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8.xml><?xml version="1.0" encoding="utf-8"?>
<c:userShapes xmlns:c="http://schemas.openxmlformats.org/drawingml/2006/chart">
  <cdr:relSizeAnchor xmlns:cdr="http://schemas.openxmlformats.org/drawingml/2006/chartDrawing">
    <cdr:from>
      <cdr:x>0.02141</cdr:x>
      <cdr:y>0.93336</cdr:y>
    </cdr:from>
    <cdr:to>
      <cdr:x>0.29529</cdr:x>
      <cdr:y>0.99936</cdr:y>
    </cdr:to>
    <cdr:sp macro="" textlink="">
      <cdr:nvSpPr>
        <cdr:cNvPr id="2" name="1 CuadroTexto"/>
        <cdr:cNvSpPr txBox="1"/>
      </cdr:nvSpPr>
      <cdr:spPr>
        <a:xfrm xmlns:a="http://schemas.openxmlformats.org/drawingml/2006/main">
          <a:off x="231795" y="5111882"/>
          <a:ext cx="2965157" cy="36148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userShapes>
</file>

<file path=xl/drawings/drawing179.xml><?xml version="1.0" encoding="utf-8"?>
<xdr:wsDr xmlns:xdr="http://schemas.openxmlformats.org/drawingml/2006/spreadsheetDrawing" xmlns:a="http://schemas.openxmlformats.org/drawingml/2006/main">
  <xdr:twoCellAnchor>
    <xdr:from>
      <xdr:col>0</xdr:col>
      <xdr:colOff>40819</xdr:colOff>
      <xdr:row>16</xdr:row>
      <xdr:rowOff>54427</xdr:rowOff>
    </xdr:from>
    <xdr:to>
      <xdr:col>11</xdr:col>
      <xdr:colOff>952499</xdr:colOff>
      <xdr:row>45</xdr:row>
      <xdr:rowOff>95250</xdr:rowOff>
    </xdr:to>
    <xdr:graphicFrame macro="">
      <xdr:nvGraphicFramePr>
        <xdr:cNvPr id="255090"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0</xdr:colOff>
      <xdr:row>1</xdr:row>
      <xdr:rowOff>163286</xdr:rowOff>
    </xdr:to>
    <xdr:sp macro="" textlink="">
      <xdr:nvSpPr>
        <xdr:cNvPr id="5" name="6 Rectángulo redondeado"/>
        <xdr:cNvSpPr/>
      </xdr:nvSpPr>
      <xdr:spPr>
        <a:xfrm>
          <a:off x="0" y="0"/>
          <a:ext cx="13022035" cy="938893"/>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Cantidad de Expedientes de Accidentes Laborales Calificados por la ARL</a:t>
          </a:r>
        </a:p>
        <a:p>
          <a:pPr algn="ctr" eaLnBrk="1" fontAlgn="auto" latinLnBrk="0" hangingPunct="1"/>
          <a:r>
            <a:rPr lang="es-DO" sz="1600" b="1">
              <a:solidFill>
                <a:schemeClr val="lt1"/>
              </a:solidFill>
              <a:effectLst/>
              <a:latin typeface="+mn-lt"/>
              <a:ea typeface="+mn-ea"/>
              <a:cs typeface="+mn-cs"/>
            </a:rPr>
            <a:t>Período: 2009 - </a:t>
          </a:r>
          <a:r>
            <a:rPr lang="es-DO" sz="1600" b="1" baseline="0">
              <a:solidFill>
                <a:schemeClr val="lt1"/>
              </a:solidFill>
              <a:effectLst/>
              <a:latin typeface="+mn-lt"/>
              <a:ea typeface="+mn-ea"/>
              <a:cs typeface="+mn-cs"/>
            </a:rPr>
            <a:t>  Enero 2019</a:t>
          </a:r>
          <a:endParaRPr lang="es-DO" sz="2400">
            <a:effectLst/>
          </a:endParaRPr>
        </a:p>
      </xdr:txBody>
    </xdr:sp>
    <xdr:clientData/>
  </xdr:twoCellAnchor>
  <xdr:twoCellAnchor editAs="oneCell">
    <xdr:from>
      <xdr:col>0</xdr:col>
      <xdr:colOff>397591</xdr:colOff>
      <xdr:row>0</xdr:row>
      <xdr:rowOff>169624</xdr:rowOff>
    </xdr:from>
    <xdr:to>
      <xdr:col>0</xdr:col>
      <xdr:colOff>1125685</xdr:colOff>
      <xdr:row>0</xdr:row>
      <xdr:rowOff>762000</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7591" y="169624"/>
          <a:ext cx="728094" cy="5923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3</xdr:col>
      <xdr:colOff>515469</xdr:colOff>
      <xdr:row>14</xdr:row>
      <xdr:rowOff>44824</xdr:rowOff>
    </xdr:from>
    <xdr:to>
      <xdr:col>9</xdr:col>
      <xdr:colOff>341165</xdr:colOff>
      <xdr:row>37</xdr:row>
      <xdr:rowOff>156154</xdr:rowOff>
    </xdr:to>
    <xdr:pic>
      <xdr:nvPicPr>
        <xdr:cNvPr id="6" name="5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801469" y="2902324"/>
          <a:ext cx="4532167" cy="4492830"/>
        </a:xfrm>
        <a:prstGeom prst="rect">
          <a:avLst/>
        </a:prstGeom>
        <a:noFill/>
        <a:ln>
          <a:noFill/>
        </a:ln>
      </xdr:spPr>
    </xdr:pic>
    <xdr:clientData/>
  </xdr:twoCellAnchor>
  <xdr:twoCellAnchor>
    <xdr:from>
      <xdr:col>0</xdr:col>
      <xdr:colOff>22412</xdr:colOff>
      <xdr:row>4</xdr:row>
      <xdr:rowOff>22411</xdr:rowOff>
    </xdr:from>
    <xdr:to>
      <xdr:col>12</xdr:col>
      <xdr:colOff>705971</xdr:colOff>
      <xdr:row>48</xdr:row>
      <xdr:rowOff>179294</xdr:rowOff>
    </xdr:to>
    <xdr:sp macro="" textlink="">
      <xdr:nvSpPr>
        <xdr:cNvPr id="2" name="1 CuadroTexto"/>
        <xdr:cNvSpPr txBox="1"/>
      </xdr:nvSpPr>
      <xdr:spPr>
        <a:xfrm>
          <a:off x="22412" y="784411"/>
          <a:ext cx="10354235" cy="85388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300" b="1" i="0" baseline="0">
              <a:solidFill>
                <a:schemeClr val="dk1"/>
              </a:solidFill>
              <a:effectLst/>
              <a:latin typeface="+mn-lt"/>
              <a:ea typeface="+mn-ea"/>
              <a:cs typeface="+mn-cs"/>
            </a:rPr>
            <a:t>Art. 125  Serán beneficiarios del Seguro Familiar de Salud del Régimen Subsidiado:</a:t>
          </a:r>
        </a:p>
        <a:p>
          <a:r>
            <a:rPr lang="es-DO" sz="1300" b="0" i="0" baseline="0">
              <a:solidFill>
                <a:schemeClr val="dk1"/>
              </a:solidFill>
              <a:effectLst/>
              <a:latin typeface="+mn-lt"/>
              <a:ea typeface="+mn-ea"/>
              <a:cs typeface="+mn-cs"/>
            </a:rPr>
            <a:t>a) Los desempleados, urbanos y rurales, así como sus familiares;</a:t>
          </a:r>
        </a:p>
        <a:p>
          <a:pPr marL="0" marR="0" indent="0" algn="l" defTabSz="914400" eaLnBrk="1" fontAlgn="auto" latinLnBrk="0" hangingPunct="1">
            <a:lnSpc>
              <a:spcPct val="100000"/>
            </a:lnSpc>
            <a:spcBef>
              <a:spcPts val="0"/>
            </a:spcBef>
            <a:spcAft>
              <a:spcPts val="0"/>
            </a:spcAft>
            <a:buClrTx/>
            <a:buSzTx/>
            <a:buFontTx/>
            <a:buNone/>
            <a:tabLst/>
            <a:defRPr/>
          </a:pPr>
          <a:r>
            <a:rPr lang="es-DO" sz="1300" b="0" i="0" baseline="0">
              <a:solidFill>
                <a:schemeClr val="dk1"/>
              </a:solidFill>
              <a:effectLst/>
              <a:latin typeface="+mn-lt"/>
              <a:ea typeface="+mn-ea"/>
              <a:cs typeface="+mn-cs"/>
            </a:rPr>
            <a:t>b) Los discapacitados, urbanos y rurales, siempre que no dependan económicamente de un padre o tutor afiliado a otro régimen y tengan derecho a ser protegido en otro régimen;</a:t>
          </a:r>
        </a:p>
        <a:p>
          <a:pPr marL="0" marR="0" indent="0" algn="l" defTabSz="914400" eaLnBrk="1" fontAlgn="auto" latinLnBrk="0" hangingPunct="1">
            <a:lnSpc>
              <a:spcPct val="100000"/>
            </a:lnSpc>
            <a:spcBef>
              <a:spcPts val="0"/>
            </a:spcBef>
            <a:spcAft>
              <a:spcPts val="0"/>
            </a:spcAft>
            <a:buClrTx/>
            <a:buSzTx/>
            <a:buFontTx/>
            <a:buNone/>
            <a:tabLst/>
            <a:defRPr/>
          </a:pPr>
          <a:r>
            <a:rPr lang="es-DO" sz="1300" b="0" i="0" baseline="0">
              <a:solidFill>
                <a:schemeClr val="dk1"/>
              </a:solidFill>
              <a:effectLst/>
              <a:latin typeface="+mn-lt"/>
              <a:ea typeface="+mn-ea"/>
              <a:cs typeface="+mn-cs"/>
            </a:rPr>
            <a:t>c) Los indigentes, urbanos y rurales, así como sus familiares, bajo las modalidades solidarias que establecerá el Poder Ejecutivo a propuesta del Consejo Nacional de Seguridad Social.</a:t>
          </a:r>
        </a:p>
        <a:p>
          <a:pPr marL="0" marR="0" indent="0" algn="l" defTabSz="914400" eaLnBrk="1" fontAlgn="auto" latinLnBrk="0" hangingPunct="1">
            <a:lnSpc>
              <a:spcPct val="100000"/>
            </a:lnSpc>
            <a:spcBef>
              <a:spcPts val="0"/>
            </a:spcBef>
            <a:spcAft>
              <a:spcPts val="0"/>
            </a:spcAft>
            <a:buClrTx/>
            <a:buSzTx/>
            <a:buFontTx/>
            <a:buNone/>
            <a:tabLst/>
            <a:defRPr/>
          </a:pPr>
          <a:endParaRPr lang="es-DO" sz="13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n-US" sz="1300" b="1" i="0" baseline="0">
              <a:solidFill>
                <a:schemeClr val="dk1"/>
              </a:solidFill>
              <a:effectLst/>
              <a:latin typeface="+mn-lt"/>
              <a:ea typeface="+mn-ea"/>
              <a:cs typeface="+mn-cs"/>
            </a:rPr>
            <a:t>Art. 126.- Beneficiarios del Régimen Contributivo Subsidiado serán Beneficiarios del Seguro Familiar de Salud del Régimen Contributivo Subsidiado:</a:t>
          </a:r>
        </a:p>
        <a:p>
          <a:pPr marL="0" marR="0"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a) Los profesionales y técnicos que trabajan en forma independiente, así como sus familiares;</a:t>
          </a:r>
        </a:p>
        <a:p>
          <a:pPr marL="0" marR="0"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b) Los trabajadores por cuenta propia, urbanos y rurales, así como sus familiares;</a:t>
          </a:r>
        </a:p>
        <a:p>
          <a:pPr marL="0" marR="0"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c) Los trabajadores a domicilio, así como sus familiares;</a:t>
          </a:r>
        </a:p>
        <a:p>
          <a:pPr marL="0" marR="0"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d) Los jubilados y pensionados del Régimen Contributivo Subsidiado. </a:t>
          </a:r>
        </a:p>
        <a:p>
          <a:pPr marL="0" marR="0"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(Este régimen aun no se ha implementado)</a:t>
          </a:r>
        </a:p>
        <a:p>
          <a:endParaRPr lang="en-US" sz="1300" b="0" i="0" baseline="0">
            <a:solidFill>
              <a:schemeClr val="dk1"/>
            </a:solidFill>
            <a:effectLst/>
            <a:latin typeface="+mn-lt"/>
            <a:ea typeface="+mn-ea"/>
            <a:cs typeface="+mn-cs"/>
          </a:endParaRPr>
        </a:p>
        <a:p>
          <a:r>
            <a:rPr lang="en-US" sz="1300" b="1">
              <a:effectLst/>
            </a:rPr>
            <a:t>Régimen Especial Transitorio:</a:t>
          </a:r>
        </a:p>
        <a:p>
          <a:r>
            <a:rPr lang="en-US" sz="1300">
              <a:effectLst/>
            </a:rPr>
            <a:t>Corresponde a los Pensionados y Jubilados que reciben su pensión a través del Ministerio de Hacienda, que al mes de febrero de 2009  estuvieron oficialmente inscritos en la base de datos de dicha institución y no están acogidos a ningún otro régimen de financiamiento del SDSS.</a:t>
          </a:r>
          <a:r>
            <a:rPr lang="en-US" sz="1300" baseline="0">
              <a:effectLst/>
            </a:rPr>
            <a:t>  </a:t>
          </a:r>
          <a:r>
            <a:rPr lang="en-US" sz="1300">
              <a:effectLst/>
            </a:rPr>
            <a:t>En cumplimiento del Decreto 342-09 del Poder Ejecutivo dichos pensionados  tienen derecho a afiliarse en las ARS SENASA, SEMMA o Salud Segura.  </a:t>
          </a:r>
        </a:p>
        <a:p>
          <a:endParaRPr lang="en-US" sz="1300">
            <a:effectLst/>
          </a:endParaRPr>
        </a:p>
        <a:p>
          <a:r>
            <a:rPr lang="en-US" sz="1300" b="1">
              <a:solidFill>
                <a:schemeClr val="dk1"/>
              </a:solidFill>
              <a:effectLst/>
            </a:rPr>
            <a:t>Pago de Cápitas por los Afiliados al SFS (Cobertura de Afiliación)</a:t>
          </a:r>
        </a:p>
        <a:p>
          <a:endParaRPr lang="en-US" sz="1300" b="1">
            <a:solidFill>
              <a:schemeClr val="dk1"/>
            </a:solidFill>
            <a:effectLst/>
          </a:endParaRPr>
        </a:p>
        <a:p>
          <a:pPr lvl="0"/>
          <a:r>
            <a:rPr lang="es-DO" sz="1300" b="0">
              <a:solidFill>
                <a:sysClr val="windowText" lastClr="000000"/>
              </a:solidFill>
            </a:rPr>
            <a:t>La Tesorería de Seguridad Social realiza el pago a las Administradoras de Riesgos de Salud  por el Plan Básico de Salud  en base a un per cápita establecido por afiliado, lo que le da el derecho a cobertura . Esa</a:t>
          </a:r>
          <a:r>
            <a:rPr lang="es-DO" sz="1300" b="0" baseline="0">
              <a:solidFill>
                <a:sysClr val="windowText" lastClr="000000"/>
              </a:solidFill>
            </a:rPr>
            <a:t> </a:t>
          </a:r>
          <a:r>
            <a:rPr lang="es-DO" sz="1300" b="0">
              <a:solidFill>
                <a:sysClr val="windowText" lastClr="000000"/>
              </a:solidFill>
            </a:rPr>
            <a:t>Cobertura de Afiliación  en un período determinado puede contener pagos de cápitas atrasados,  de igual forma pagos correspondientes a ese período corriente pueden ser efectuados en fechas posteriores, ya sea porque el empleador no transfirió su pago de notificación  o lo hizo de manera tardía, además puede contener  el pago de cápitas de  Conservación Temporal del Derecho a Servicios de Salud, de los afiliados que han quedado privado de un trabajo remunerado y que mantienen el derecho a prestaciones en especie por 60 días,  en virtud de las disposiciones del artículo 124 de la Ley 87-01.  </a:t>
          </a:r>
        </a:p>
        <a:p>
          <a:pPr lvl="0"/>
          <a:r>
            <a:rPr lang="es-DO" sz="1300" b="0">
              <a:solidFill>
                <a:sysClr val="windowText" lastClr="000000"/>
              </a:solidFill>
            </a:rPr>
            <a:t>Por último es importante aclarar que  la cantidad de afiliados titulares  del Seguro Familiar de Salud , los afiliados  cotizantes del Seguro de Vejez, Discapacidad y Sobrevivencia y los del Seguro de Riesgos  Laborales  del Régimen Contributivo , que en principio pudieran coincidir, con regularidad muestran   algunas diferencias debido a los siguientes aspectos:   </a:t>
          </a:r>
        </a:p>
        <a:p>
          <a:pPr lvl="0"/>
          <a:endParaRPr lang="es-DO" sz="1300" b="0">
            <a:solidFill>
              <a:sysClr val="windowText" lastClr="000000"/>
            </a:solidFill>
          </a:endParaRPr>
        </a:p>
        <a:p>
          <a:pPr lvl="0"/>
          <a:r>
            <a:rPr lang="es-DO" sz="1300" b="1">
              <a:solidFill>
                <a:sysClr val="windowText" lastClr="000000"/>
              </a:solidFill>
            </a:rPr>
            <a:t>                a)</a:t>
          </a:r>
          <a:r>
            <a:rPr lang="es-DO" sz="1300" b="0">
              <a:solidFill>
                <a:sysClr val="windowText" lastClr="000000"/>
              </a:solidFill>
            </a:rPr>
            <a:t>   De acuerdo al Art. 13. del Reglamento sobre Aspectos Generales de Afiliación al Seguro Familiar de Salud del Régimen Contributivo , cuando los dos cónyuges o compañeros de vida son afiliados cotizantes en el SFS, solo uno de ellos podrá constituirse en afiliado titular y deberán estar afiliados a la misma ARS/SENASA. El otro cónyuge o compañero de vida pasará a formar parte del núcleo familiar de aquel que haya sido elegido por ellos como afiliado titular, por tanto el trabajador afiliado que en el SFS pasa a ser dependiente cotizante , en el SVDS y SRL es afiliado cotizante.     </a:t>
          </a:r>
        </a:p>
        <a:p>
          <a:pPr lvl="0"/>
          <a:r>
            <a:rPr lang="es-DO" sz="1300" b="0">
              <a:solidFill>
                <a:sysClr val="windowText" lastClr="000000"/>
              </a:solidFill>
            </a:rPr>
            <a:t>                </a:t>
          </a:r>
          <a:r>
            <a:rPr lang="es-DO" sz="1300" b="1">
              <a:solidFill>
                <a:sysClr val="windowText" lastClr="000000"/>
              </a:solidFill>
            </a:rPr>
            <a:t>b)</a:t>
          </a:r>
          <a:r>
            <a:rPr lang="es-DO" sz="1300" b="0">
              <a:solidFill>
                <a:sysClr val="windowText" lastClr="000000"/>
              </a:solidFill>
            </a:rPr>
            <a:t> El Reglamento sobre el Seguro de Riesgos Laborales, en su Art. 14 establece que dicho reglamento  será aplicado a todos los empleadores  que tengan dos o más trabajadores , incluyendo a los familiares del empleador que estén en la nómina de la empresa</a:t>
          </a:r>
          <a:r>
            <a:rPr lang="es-DO" sz="1300" b="0" baseline="0">
              <a:solidFill>
                <a:sysClr val="windowText" lastClr="000000"/>
              </a:solidFill>
            </a:rPr>
            <a:t> (</a:t>
          </a:r>
          <a:r>
            <a:rPr lang="es-DO" sz="1300" b="0">
              <a:solidFill>
                <a:sysClr val="windowText" lastClr="000000"/>
              </a:solidFill>
            </a:rPr>
            <a:t>aunque muchas empresa con un solo empleado están</a:t>
          </a:r>
          <a:r>
            <a:rPr lang="es-DO" sz="1300" b="0" baseline="0">
              <a:solidFill>
                <a:sysClr val="windowText" lastClr="000000"/>
              </a:solidFill>
            </a:rPr>
            <a:t> afiliadas</a:t>
          </a:r>
          <a:r>
            <a:rPr lang="es-DO" sz="1300" b="0">
              <a:solidFill>
                <a:sysClr val="windowText" lastClr="000000"/>
              </a:solidFill>
            </a:rPr>
            <a:t> .</a:t>
          </a:r>
        </a:p>
        <a:p>
          <a:pPr lvl="0"/>
          <a:r>
            <a:rPr lang="es-DO" sz="1300" b="1">
              <a:solidFill>
                <a:sysClr val="windowText" lastClr="000000"/>
              </a:solidFill>
            </a:rPr>
            <a:t>                c) </a:t>
          </a:r>
          <a:r>
            <a:rPr lang="es-DO" sz="1300" b="0">
              <a:solidFill>
                <a:sysClr val="windowText" lastClr="000000"/>
              </a:solidFill>
            </a:rPr>
            <a:t>Como solo existe una Administradora de Riesgos Laborales, cuando el empleador registra la nómina, los trabajadores son afiliados inmediatamente sin embargo en el caso del SVDS si el trabajador afiliado no ha escogido  una AFP y el empleador paga  la cotización esta queda pendiente por individualizar hasta el trabajador elija una o se le asigne  de manera automática.                                                            </a:t>
          </a:r>
        </a:p>
      </xdr:txBody>
    </xdr:sp>
    <xdr:clientData/>
  </xdr:twoCellAnchor>
  <xdr:twoCellAnchor>
    <xdr:from>
      <xdr:col>0</xdr:col>
      <xdr:colOff>0</xdr:colOff>
      <xdr:row>0</xdr:row>
      <xdr:rowOff>0</xdr:rowOff>
    </xdr:from>
    <xdr:to>
      <xdr:col>13</xdr:col>
      <xdr:colOff>0</xdr:colOff>
      <xdr:row>3</xdr:row>
      <xdr:rowOff>123265</xdr:rowOff>
    </xdr:to>
    <xdr:sp macro="" textlink="">
      <xdr:nvSpPr>
        <xdr:cNvPr id="4" name="3 Rectángulo redondeado"/>
        <xdr:cNvSpPr/>
      </xdr:nvSpPr>
      <xdr:spPr>
        <a:xfrm>
          <a:off x="0" y="0"/>
          <a:ext cx="10432676" cy="69476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Afiliación al Seguro Familiar de Salud (SFS) </a:t>
          </a:r>
          <a:endParaRPr lang="es-DO" sz="4400">
            <a:effectLst/>
          </a:endParaRPr>
        </a:p>
      </xdr:txBody>
    </xdr:sp>
    <xdr:clientData/>
  </xdr:twoCellAnchor>
  <xdr:twoCellAnchor editAs="oneCell">
    <xdr:from>
      <xdr:col>0</xdr:col>
      <xdr:colOff>437028</xdr:colOff>
      <xdr:row>0</xdr:row>
      <xdr:rowOff>78440</xdr:rowOff>
    </xdr:from>
    <xdr:to>
      <xdr:col>1</xdr:col>
      <xdr:colOff>377261</xdr:colOff>
      <xdr:row>3</xdr:row>
      <xdr:rowOff>33617</xdr:rowOff>
    </xdr:to>
    <xdr:pic>
      <xdr:nvPicPr>
        <xdr:cNvPr id="5" name="1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21095" t="10323" r="18088" b="23349"/>
        <a:stretch/>
      </xdr:blipFill>
      <xdr:spPr bwMode="auto">
        <a:xfrm>
          <a:off x="437028" y="78440"/>
          <a:ext cx="702233" cy="5266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0.xml><?xml version="1.0" encoding="utf-8"?>
<c:userShapes xmlns:c="http://schemas.openxmlformats.org/drawingml/2006/chart">
  <cdr:relSizeAnchor xmlns:cdr="http://schemas.openxmlformats.org/drawingml/2006/chartDrawing">
    <cdr:from>
      <cdr:x>0.03818</cdr:x>
      <cdr:y>0.93133</cdr:y>
    </cdr:from>
    <cdr:to>
      <cdr:x>0.22307</cdr:x>
      <cdr:y>0.99248</cdr:y>
    </cdr:to>
    <cdr:sp macro="" textlink="">
      <cdr:nvSpPr>
        <cdr:cNvPr id="2" name="CuadroTexto 1"/>
        <cdr:cNvSpPr txBox="1"/>
      </cdr:nvSpPr>
      <cdr:spPr>
        <a:xfrm xmlns:a="http://schemas.openxmlformats.org/drawingml/2006/main">
          <a:off x="541878" y="5056420"/>
          <a:ext cx="2624005" cy="331999"/>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81.xml><?xml version="1.0" encoding="utf-8"?>
<xdr:wsDr xmlns:xdr="http://schemas.openxmlformats.org/drawingml/2006/spreadsheetDrawing" xmlns:a="http://schemas.openxmlformats.org/drawingml/2006/main">
  <xdr:twoCellAnchor>
    <xdr:from>
      <xdr:col>0</xdr:col>
      <xdr:colOff>95251</xdr:colOff>
      <xdr:row>16</xdr:row>
      <xdr:rowOff>108856</xdr:rowOff>
    </xdr:from>
    <xdr:to>
      <xdr:col>11</xdr:col>
      <xdr:colOff>1088572</xdr:colOff>
      <xdr:row>48</xdr:row>
      <xdr:rowOff>108856</xdr:rowOff>
    </xdr:to>
    <xdr:graphicFrame macro="">
      <xdr:nvGraphicFramePr>
        <xdr:cNvPr id="257138"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1755322</xdr:colOff>
      <xdr:row>1</xdr:row>
      <xdr:rowOff>54428</xdr:rowOff>
    </xdr:to>
    <xdr:sp macro="" textlink="">
      <xdr:nvSpPr>
        <xdr:cNvPr id="6" name="6 Rectángulo redondeado"/>
        <xdr:cNvSpPr/>
      </xdr:nvSpPr>
      <xdr:spPr>
        <a:xfrm>
          <a:off x="0" y="0"/>
          <a:ext cx="12246429" cy="870857"/>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Cantidad de Expedientes Calificados por la ARL por Tipo de Accidente</a:t>
          </a:r>
        </a:p>
        <a:p>
          <a:pPr algn="ctr" eaLnBrk="1" fontAlgn="auto" latinLnBrk="0" hangingPunct="1"/>
          <a:r>
            <a:rPr lang="es-DO" sz="1600" b="1">
              <a:solidFill>
                <a:schemeClr val="lt1"/>
              </a:solidFill>
              <a:effectLst/>
              <a:latin typeface="+mn-lt"/>
              <a:ea typeface="+mn-ea"/>
              <a:cs typeface="+mn-cs"/>
            </a:rPr>
            <a:t>Período: 2009  - Enero 2019</a:t>
          </a:r>
          <a:endParaRPr lang="es-DO" sz="2400">
            <a:effectLst/>
          </a:endParaRPr>
        </a:p>
      </xdr:txBody>
    </xdr:sp>
    <xdr:clientData/>
  </xdr:twoCellAnchor>
  <xdr:twoCellAnchor editAs="oneCell">
    <xdr:from>
      <xdr:col>0</xdr:col>
      <xdr:colOff>353785</xdr:colOff>
      <xdr:row>0</xdr:row>
      <xdr:rowOff>133151</xdr:rowOff>
    </xdr:from>
    <xdr:to>
      <xdr:col>1</xdr:col>
      <xdr:colOff>193122</xdr:colOff>
      <xdr:row>0</xdr:row>
      <xdr:rowOff>843643</xdr:rowOff>
    </xdr:to>
    <xdr:pic>
      <xdr:nvPicPr>
        <xdr:cNvPr id="7"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53785" y="133151"/>
          <a:ext cx="927908" cy="7104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2.xml><?xml version="1.0" encoding="utf-8"?>
<c:userShapes xmlns:c="http://schemas.openxmlformats.org/drawingml/2006/chart">
  <cdr:relSizeAnchor xmlns:cdr="http://schemas.openxmlformats.org/drawingml/2006/chartDrawing">
    <cdr:from>
      <cdr:x>0.03488</cdr:x>
      <cdr:y>0.91534</cdr:y>
    </cdr:from>
    <cdr:to>
      <cdr:x>0.36065</cdr:x>
      <cdr:y>0.97729</cdr:y>
    </cdr:to>
    <cdr:sp macro="" textlink="">
      <cdr:nvSpPr>
        <cdr:cNvPr id="2" name="CuadroTexto 1"/>
        <cdr:cNvSpPr txBox="1"/>
      </cdr:nvSpPr>
      <cdr:spPr>
        <a:xfrm xmlns:a="http://schemas.openxmlformats.org/drawingml/2006/main">
          <a:off x="418192" y="5629729"/>
          <a:ext cx="3905250" cy="38100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200"/>
            <a:t>Fuente:</a:t>
          </a:r>
          <a:r>
            <a:rPr lang="es-ES" sz="1200" baseline="0"/>
            <a:t> Web ARL</a:t>
          </a:r>
          <a:endParaRPr lang="es-ES" sz="1200"/>
        </a:p>
      </cdr:txBody>
    </cdr:sp>
  </cdr:relSizeAnchor>
</c:userShapes>
</file>

<file path=xl/drawings/drawing183.xml><?xml version="1.0" encoding="utf-8"?>
<xdr:wsDr xmlns:xdr="http://schemas.openxmlformats.org/drawingml/2006/spreadsheetDrawing" xmlns:a="http://schemas.openxmlformats.org/drawingml/2006/main">
  <xdr:twoCellAnchor>
    <xdr:from>
      <xdr:col>0</xdr:col>
      <xdr:colOff>78288</xdr:colOff>
      <xdr:row>15</xdr:row>
      <xdr:rowOff>78288</xdr:rowOff>
    </xdr:from>
    <xdr:to>
      <xdr:col>13</xdr:col>
      <xdr:colOff>1082980</xdr:colOff>
      <xdr:row>45</xdr:row>
      <xdr:rowOff>156576</xdr:rowOff>
    </xdr:to>
    <xdr:graphicFrame macro="">
      <xdr:nvGraphicFramePr>
        <xdr:cNvPr id="25816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0</xdr:row>
      <xdr:rowOff>1017740</xdr:rowOff>
    </xdr:to>
    <xdr:sp macro="" textlink="">
      <xdr:nvSpPr>
        <xdr:cNvPr id="5" name="6 Rectángulo redondeado"/>
        <xdr:cNvSpPr/>
      </xdr:nvSpPr>
      <xdr:spPr>
        <a:xfrm>
          <a:off x="0" y="0"/>
          <a:ext cx="13034897" cy="101774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Riesgos Laborales</a:t>
          </a:r>
        </a:p>
        <a:p>
          <a:pPr algn="ctr" eaLnBrk="1" fontAlgn="auto" latinLnBrk="0" hangingPunct="1"/>
          <a:r>
            <a:rPr lang="es-DO" sz="1800" b="1">
              <a:solidFill>
                <a:schemeClr val="lt1"/>
              </a:solidFill>
              <a:effectLst/>
              <a:latin typeface="+mn-lt"/>
              <a:ea typeface="+mn-ea"/>
              <a:cs typeface="+mn-cs"/>
            </a:rPr>
            <a:t>Cantidad de Expedientes Calificados  por la ARL por Grado de Lesión</a:t>
          </a:r>
        </a:p>
        <a:p>
          <a:pPr algn="ctr" eaLnBrk="1" fontAlgn="auto" latinLnBrk="0" hangingPunct="1"/>
          <a:r>
            <a:rPr lang="es-DO" sz="1800" b="1">
              <a:solidFill>
                <a:schemeClr val="lt1"/>
              </a:solidFill>
              <a:effectLst/>
              <a:latin typeface="+mn-lt"/>
              <a:ea typeface="+mn-ea"/>
              <a:cs typeface="+mn-cs"/>
            </a:rPr>
            <a:t>Período: 2009 -  </a:t>
          </a:r>
          <a:r>
            <a:rPr lang="es-DO" sz="1800" b="1" baseline="0">
              <a:solidFill>
                <a:schemeClr val="lt1"/>
              </a:solidFill>
              <a:effectLst/>
              <a:latin typeface="+mn-lt"/>
              <a:ea typeface="+mn-ea"/>
              <a:cs typeface="+mn-cs"/>
            </a:rPr>
            <a:t>Enero 2019</a:t>
          </a:r>
          <a:endParaRPr lang="es-DO" sz="2800">
            <a:effectLst/>
          </a:endParaRPr>
        </a:p>
      </xdr:txBody>
    </xdr:sp>
    <xdr:clientData/>
  </xdr:twoCellAnchor>
  <xdr:twoCellAnchor editAs="oneCell">
    <xdr:from>
      <xdr:col>0</xdr:col>
      <xdr:colOff>365343</xdr:colOff>
      <xdr:row>0</xdr:row>
      <xdr:rowOff>182672</xdr:rowOff>
    </xdr:from>
    <xdr:to>
      <xdr:col>1</xdr:col>
      <xdr:colOff>19423</xdr:colOff>
      <xdr:row>0</xdr:row>
      <xdr:rowOff>782878</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65343" y="182672"/>
          <a:ext cx="867539" cy="6002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4.xml><?xml version="1.0" encoding="utf-8"?>
<c:userShapes xmlns:c="http://schemas.openxmlformats.org/drawingml/2006/chart">
  <cdr:relSizeAnchor xmlns:cdr="http://schemas.openxmlformats.org/drawingml/2006/chartDrawing">
    <cdr:from>
      <cdr:x>0.02324</cdr:x>
      <cdr:y>0.95032</cdr:y>
    </cdr:from>
    <cdr:to>
      <cdr:x>0.19522</cdr:x>
      <cdr:y>0.99568</cdr:y>
    </cdr:to>
    <cdr:sp macro="" textlink="">
      <cdr:nvSpPr>
        <cdr:cNvPr id="2" name="CuadroTexto 1"/>
        <cdr:cNvSpPr txBox="1"/>
      </cdr:nvSpPr>
      <cdr:spPr>
        <a:xfrm xmlns:a="http://schemas.openxmlformats.org/drawingml/2006/main">
          <a:off x="304422" y="5741096"/>
          <a:ext cx="2252975" cy="273999"/>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85.xml><?xml version="1.0" encoding="utf-8"?>
<xdr:wsDr xmlns:xdr="http://schemas.openxmlformats.org/drawingml/2006/spreadsheetDrawing" xmlns:a="http://schemas.openxmlformats.org/drawingml/2006/main">
  <xdr:twoCellAnchor>
    <xdr:from>
      <xdr:col>0</xdr:col>
      <xdr:colOff>0</xdr:colOff>
      <xdr:row>15</xdr:row>
      <xdr:rowOff>89647</xdr:rowOff>
    </xdr:from>
    <xdr:to>
      <xdr:col>13</xdr:col>
      <xdr:colOff>966352</xdr:colOff>
      <xdr:row>52</xdr:row>
      <xdr:rowOff>113805</xdr:rowOff>
    </xdr:to>
    <xdr:graphicFrame macro="">
      <xdr:nvGraphicFramePr>
        <xdr:cNvPr id="259186"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1</xdr:row>
      <xdr:rowOff>13607</xdr:rowOff>
    </xdr:to>
    <xdr:sp macro="" textlink="">
      <xdr:nvSpPr>
        <xdr:cNvPr id="5" name="6 Rectángulo redondeado"/>
        <xdr:cNvSpPr/>
      </xdr:nvSpPr>
      <xdr:spPr>
        <a:xfrm>
          <a:off x="0" y="0"/>
          <a:ext cx="12015107" cy="107496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Riesgos Laborales</a:t>
          </a:r>
        </a:p>
        <a:p>
          <a:pPr algn="ctr" eaLnBrk="1" fontAlgn="auto" latinLnBrk="0" hangingPunct="1"/>
          <a:r>
            <a:rPr lang="es-DO" sz="1800" b="1">
              <a:solidFill>
                <a:schemeClr val="lt1"/>
              </a:solidFill>
              <a:effectLst/>
              <a:latin typeface="+mn-lt"/>
              <a:ea typeface="+mn-ea"/>
              <a:cs typeface="+mn-cs"/>
            </a:rPr>
            <a:t>Cantidad de Expedientes Calificados  por la ARL Según Circunstancia del Suceso</a:t>
          </a:r>
        </a:p>
        <a:p>
          <a:pPr algn="ctr" eaLnBrk="1" fontAlgn="auto" latinLnBrk="0" hangingPunct="1"/>
          <a:r>
            <a:rPr lang="es-DO" sz="1800" b="1">
              <a:solidFill>
                <a:schemeClr val="lt1"/>
              </a:solidFill>
              <a:effectLst/>
              <a:latin typeface="+mn-lt"/>
              <a:ea typeface="+mn-ea"/>
              <a:cs typeface="+mn-cs"/>
            </a:rPr>
            <a:t>Período: 2009  - Enero 2019</a:t>
          </a:r>
          <a:endParaRPr lang="es-DO" sz="2800">
            <a:effectLst/>
          </a:endParaRPr>
        </a:p>
      </xdr:txBody>
    </xdr:sp>
    <xdr:clientData/>
  </xdr:twoCellAnchor>
  <xdr:twoCellAnchor editAs="oneCell">
    <xdr:from>
      <xdr:col>0</xdr:col>
      <xdr:colOff>381000</xdr:colOff>
      <xdr:row>0</xdr:row>
      <xdr:rowOff>204107</xdr:rowOff>
    </xdr:from>
    <xdr:to>
      <xdr:col>0</xdr:col>
      <xdr:colOff>1137098</xdr:colOff>
      <xdr:row>0</xdr:row>
      <xdr:rowOff>857250</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81000" y="204107"/>
          <a:ext cx="756098" cy="6531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6.xml><?xml version="1.0" encoding="utf-8"?>
<c:userShapes xmlns:c="http://schemas.openxmlformats.org/drawingml/2006/chart">
  <cdr:relSizeAnchor xmlns:cdr="http://schemas.openxmlformats.org/drawingml/2006/chartDrawing">
    <cdr:from>
      <cdr:x>0.01965</cdr:x>
      <cdr:y>0.95167</cdr:y>
    </cdr:from>
    <cdr:to>
      <cdr:x>0.34795</cdr:x>
      <cdr:y>0.99537</cdr:y>
    </cdr:to>
    <cdr:sp macro="" textlink="">
      <cdr:nvSpPr>
        <cdr:cNvPr id="2" name="CuadroTexto 1"/>
        <cdr:cNvSpPr txBox="1"/>
      </cdr:nvSpPr>
      <cdr:spPr>
        <a:xfrm xmlns:a="http://schemas.openxmlformats.org/drawingml/2006/main">
          <a:off x="332403" y="6795567"/>
          <a:ext cx="5552841" cy="312068"/>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87.xml><?xml version="1.0" encoding="utf-8"?>
<xdr:wsDr xmlns:xdr="http://schemas.openxmlformats.org/drawingml/2006/spreadsheetDrawing" xmlns:a="http://schemas.openxmlformats.org/drawingml/2006/main">
  <xdr:twoCellAnchor>
    <xdr:from>
      <xdr:col>0</xdr:col>
      <xdr:colOff>40822</xdr:colOff>
      <xdr:row>12</xdr:row>
      <xdr:rowOff>94692</xdr:rowOff>
    </xdr:from>
    <xdr:to>
      <xdr:col>12</xdr:col>
      <xdr:colOff>639534</xdr:colOff>
      <xdr:row>50</xdr:row>
      <xdr:rowOff>40822</xdr:rowOff>
    </xdr:to>
    <xdr:graphicFrame macro="">
      <xdr:nvGraphicFramePr>
        <xdr:cNvPr id="261234"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0</xdr:colOff>
      <xdr:row>1</xdr:row>
      <xdr:rowOff>78286</xdr:rowOff>
    </xdr:to>
    <xdr:sp macro="" textlink="">
      <xdr:nvSpPr>
        <xdr:cNvPr id="5" name="6 Rectángulo redondeado"/>
        <xdr:cNvSpPr/>
      </xdr:nvSpPr>
      <xdr:spPr>
        <a:xfrm>
          <a:off x="0" y="0"/>
          <a:ext cx="15474863" cy="108297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Riesgos Laborales</a:t>
          </a:r>
        </a:p>
        <a:p>
          <a:pPr algn="ctr" eaLnBrk="1" fontAlgn="auto" latinLnBrk="0" hangingPunct="1"/>
          <a:r>
            <a:rPr lang="es-DO" sz="1800" b="1">
              <a:solidFill>
                <a:schemeClr val="lt1"/>
              </a:solidFill>
              <a:effectLst/>
              <a:latin typeface="+mn-lt"/>
              <a:ea typeface="+mn-ea"/>
              <a:cs typeface="+mn-cs"/>
            </a:rPr>
            <a:t>Cantidad de Expedientes Calificados por la ARL Según Agente Dañino</a:t>
          </a:r>
        </a:p>
        <a:p>
          <a:pPr algn="ctr" eaLnBrk="1" fontAlgn="auto" latinLnBrk="0" hangingPunct="1"/>
          <a:r>
            <a:rPr lang="es-DO" sz="1800" b="1">
              <a:solidFill>
                <a:schemeClr val="lt1"/>
              </a:solidFill>
              <a:effectLst/>
              <a:latin typeface="+mn-lt"/>
              <a:ea typeface="+mn-ea"/>
              <a:cs typeface="+mn-cs"/>
            </a:rPr>
            <a:t>Período: 2009 -</a:t>
          </a:r>
          <a:r>
            <a:rPr lang="es-DO" sz="1800" b="1" baseline="0">
              <a:solidFill>
                <a:schemeClr val="lt1"/>
              </a:solidFill>
              <a:effectLst/>
              <a:latin typeface="+mn-lt"/>
              <a:ea typeface="+mn-ea"/>
              <a:cs typeface="+mn-cs"/>
            </a:rPr>
            <a:t> Enero 2019</a:t>
          </a:r>
          <a:endParaRPr lang="es-DO" sz="2800">
            <a:effectLst/>
          </a:endParaRPr>
        </a:p>
      </xdr:txBody>
    </xdr:sp>
    <xdr:clientData/>
  </xdr:twoCellAnchor>
  <xdr:twoCellAnchor editAs="oneCell">
    <xdr:from>
      <xdr:col>0</xdr:col>
      <xdr:colOff>691542</xdr:colOff>
      <xdr:row>0</xdr:row>
      <xdr:rowOff>167382</xdr:rowOff>
    </xdr:from>
    <xdr:to>
      <xdr:col>0</xdr:col>
      <xdr:colOff>1670138</xdr:colOff>
      <xdr:row>0</xdr:row>
      <xdr:rowOff>838462</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91542" y="167382"/>
          <a:ext cx="978596" cy="6710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8.xml><?xml version="1.0" encoding="utf-8"?>
<c:userShapes xmlns:c="http://schemas.openxmlformats.org/drawingml/2006/chart">
  <cdr:relSizeAnchor xmlns:cdr="http://schemas.openxmlformats.org/drawingml/2006/chartDrawing">
    <cdr:from>
      <cdr:x>0.03146</cdr:x>
      <cdr:y>0.92249</cdr:y>
    </cdr:from>
    <cdr:to>
      <cdr:x>0.23392</cdr:x>
      <cdr:y>0.97178</cdr:y>
    </cdr:to>
    <cdr:sp macro="" textlink="">
      <cdr:nvSpPr>
        <cdr:cNvPr id="2" name="CuadroTexto 1"/>
        <cdr:cNvSpPr txBox="1"/>
      </cdr:nvSpPr>
      <cdr:spPr>
        <a:xfrm xmlns:a="http://schemas.openxmlformats.org/drawingml/2006/main">
          <a:off x="470895" y="6788606"/>
          <a:ext cx="3029955" cy="36277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89.xml><?xml version="1.0" encoding="utf-8"?>
<xdr:wsDr xmlns:xdr="http://schemas.openxmlformats.org/drawingml/2006/spreadsheetDrawing" xmlns:a="http://schemas.openxmlformats.org/drawingml/2006/main">
  <xdr:twoCellAnchor>
    <xdr:from>
      <xdr:col>0</xdr:col>
      <xdr:colOff>40821</xdr:colOff>
      <xdr:row>13</xdr:row>
      <xdr:rowOff>50512</xdr:rowOff>
    </xdr:from>
    <xdr:to>
      <xdr:col>11</xdr:col>
      <xdr:colOff>729041</xdr:colOff>
      <xdr:row>55</xdr:row>
      <xdr:rowOff>63087</xdr:rowOff>
    </xdr:to>
    <xdr:graphicFrame macro="">
      <xdr:nvGraphicFramePr>
        <xdr:cNvPr id="262258"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1</xdr:rowOff>
    </xdr:from>
    <xdr:to>
      <xdr:col>11</xdr:col>
      <xdr:colOff>848116</xdr:colOff>
      <xdr:row>0</xdr:row>
      <xdr:rowOff>926405</xdr:rowOff>
    </xdr:to>
    <xdr:sp macro="" textlink="">
      <xdr:nvSpPr>
        <xdr:cNvPr id="5" name="6 Rectángulo redondeado"/>
        <xdr:cNvSpPr/>
      </xdr:nvSpPr>
      <xdr:spPr>
        <a:xfrm>
          <a:off x="0" y="1"/>
          <a:ext cx="15918493" cy="92640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Cantidad de Expedientes Calificados  por la ARL Según Lugar del Accidente</a:t>
          </a:r>
        </a:p>
        <a:p>
          <a:pPr algn="ctr" eaLnBrk="1" fontAlgn="auto" latinLnBrk="0" hangingPunct="1"/>
          <a:r>
            <a:rPr lang="es-DO" sz="1600" b="1">
              <a:solidFill>
                <a:schemeClr val="lt1"/>
              </a:solidFill>
              <a:effectLst/>
              <a:latin typeface="+mn-lt"/>
              <a:ea typeface="+mn-ea"/>
              <a:cs typeface="+mn-cs"/>
            </a:rPr>
            <a:t>Período: 2009  -  Enero 2019</a:t>
          </a:r>
          <a:endParaRPr lang="es-DO" sz="2400">
            <a:effectLst/>
          </a:endParaRPr>
        </a:p>
      </xdr:txBody>
    </xdr:sp>
    <xdr:clientData/>
  </xdr:twoCellAnchor>
  <xdr:twoCellAnchor editAs="oneCell">
    <xdr:from>
      <xdr:col>0</xdr:col>
      <xdr:colOff>809904</xdr:colOff>
      <xdr:row>0</xdr:row>
      <xdr:rowOff>133275</xdr:rowOff>
    </xdr:from>
    <xdr:to>
      <xdr:col>0</xdr:col>
      <xdr:colOff>1605828</xdr:colOff>
      <xdr:row>0</xdr:row>
      <xdr:rowOff>723825</xdr:rowOff>
    </xdr:to>
    <xdr:pic>
      <xdr:nvPicPr>
        <xdr:cNvPr id="7"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09904" y="133275"/>
          <a:ext cx="795924"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3</xdr:col>
      <xdr:colOff>256933</xdr:colOff>
      <xdr:row>8</xdr:row>
      <xdr:rowOff>153681</xdr:rowOff>
    </xdr:from>
    <xdr:to>
      <xdr:col>7</xdr:col>
      <xdr:colOff>710159</xdr:colOff>
      <xdr:row>32</xdr:row>
      <xdr:rowOff>63305</xdr:rowOff>
    </xdr:to>
    <xdr:pic>
      <xdr:nvPicPr>
        <xdr:cNvPr id="2" name="1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542933" y="1704895"/>
          <a:ext cx="4533767" cy="4492830"/>
        </a:xfrm>
        <a:prstGeom prst="rect">
          <a:avLst/>
        </a:prstGeom>
        <a:noFill/>
        <a:ln>
          <a:noFill/>
        </a:ln>
      </xdr:spPr>
    </xdr:pic>
    <xdr:clientData/>
  </xdr:twoCellAnchor>
  <xdr:twoCellAnchor>
    <xdr:from>
      <xdr:col>0</xdr:col>
      <xdr:colOff>67236</xdr:colOff>
      <xdr:row>3</xdr:row>
      <xdr:rowOff>78442</xdr:rowOff>
    </xdr:from>
    <xdr:to>
      <xdr:col>11</xdr:col>
      <xdr:colOff>672352</xdr:colOff>
      <xdr:row>45</xdr:row>
      <xdr:rowOff>78441</xdr:rowOff>
    </xdr:to>
    <xdr:sp macro="" textlink="">
      <xdr:nvSpPr>
        <xdr:cNvPr id="3" name="2 CuadroTexto"/>
        <xdr:cNvSpPr txBox="1"/>
      </xdr:nvSpPr>
      <xdr:spPr>
        <a:xfrm>
          <a:off x="67236" y="952501"/>
          <a:ext cx="11127440" cy="8314764"/>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500">
              <a:solidFill>
                <a:schemeClr val="dk1"/>
              </a:solidFill>
              <a:effectLst/>
              <a:latin typeface="+mn-lt"/>
              <a:ea typeface="+mn-ea"/>
              <a:cs typeface="+mn-cs"/>
            </a:rPr>
            <a:t>Con la aprobación de la Resolución No. 051-03 del Consejo Nacional de Seguridad Social de fecha 30 de octubre de 2002, se  dio inicio a la implementación  del Seguro Familiar de Salud del Régimen Subsidiado (SFS- RS), comenzando el proceso en la Región de Salud IV,  en noviembre del año 2002, por considerar esta región una de la zona más deprimida del país. Luego continuaron con la Región Ven el 2005,  hasta extenderlo a todo el país.  Para finales de 2005 la afiliación total del Régimen Subsidiado era de 253,374 personas.</a:t>
          </a:r>
        </a:p>
        <a:p>
          <a:endParaRPr lang="es-DO" sz="1500">
            <a:solidFill>
              <a:schemeClr val="dk1"/>
            </a:solidFill>
            <a:effectLst/>
            <a:latin typeface="+mn-lt"/>
            <a:ea typeface="+mn-ea"/>
            <a:cs typeface="+mn-cs"/>
          </a:endParaRPr>
        </a:p>
        <a:p>
          <a:r>
            <a:rPr lang="es-DO" sz="1500">
              <a:solidFill>
                <a:schemeClr val="dk1"/>
              </a:solidFill>
              <a:effectLst/>
              <a:latin typeface="+mn-lt"/>
              <a:ea typeface="+mn-ea"/>
              <a:cs typeface="+mn-cs"/>
            </a:rPr>
            <a:t>En septiembre de 2007 inició el Seguro Familiar de Salud (SFS) del Régimen Contributivo (RC) afiliando entre los meses  de septiembre y diciembre de ese año un total de 1,477,181 personas, de los cuales 919,911 eran titulares y 557,270 dependientes para un índice de dependencia de 0.61 (61 dependientes por cada 100 afiliados).  Para ese año la afiliación del SFS RC representaba el 57.7% y del Régimen Subsidiado (RS) eran  1,081,936 siendo el 42.3%.  </a:t>
          </a:r>
        </a:p>
        <a:p>
          <a:endParaRPr lang="es-DO" sz="15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s-DO" sz="1500">
              <a:solidFill>
                <a:schemeClr val="dk1"/>
              </a:solidFill>
              <a:effectLst/>
              <a:latin typeface="+mn-lt"/>
              <a:ea typeface="+mn-ea"/>
              <a:cs typeface="+mn-cs"/>
            </a:rPr>
            <a:t>Por mandato del Decreto 342-09 emitido por el Poder Ejecutivo en fecha 28 de abril de 2009, en junio de ese mismo año se dio </a:t>
          </a:r>
          <a:r>
            <a:rPr lang="es-DO" sz="1500" baseline="0">
              <a:solidFill>
                <a:schemeClr val="dk1"/>
              </a:solidFill>
              <a:effectLst/>
              <a:latin typeface="+mn-lt"/>
              <a:ea typeface="+mn-ea"/>
              <a:cs typeface="+mn-cs"/>
            </a:rPr>
            <a:t>i</a:t>
          </a:r>
          <a:r>
            <a:rPr lang="es-DO" sz="1500">
              <a:solidFill>
                <a:schemeClr val="dk1"/>
              </a:solidFill>
              <a:effectLst/>
              <a:latin typeface="+mn-lt"/>
              <a:ea typeface="+mn-ea"/>
              <a:cs typeface="+mn-cs"/>
            </a:rPr>
            <a:t>nicio a la afiliación al Régimen Especial Transitorio (RET) de los Pensionados y Jubilados que reciben su pensión a través del Ministerio de Hacienda, y que al mes de febrero de 2009 estuvieron oficialmente inscritos en la base de datos de dicha institución y no estuvieran acogidos a ningún otro régimen de financiamiento del SDSS. Dichos pensionados tienen derecho a afiliarse en las ARS SENASA, SEMMA o SaludSegura.  La resolución 207-2016 emitida por la SISALRIL,  creó un Plan Especial de Servicios de Salud para los Pensionados y Jubilados de la Policia Nacional (PN) y sus dependientes, a partir del 01 de diciembre 2016 fueron permitidas las afiliaciones a este Plan Especial, administrado por SENASA.   Igualmente, el Decreto Presidencial 371-2016  creó el Plan Especial Transitorio para los Pensionados y Jubilados delSector Salud (SS) y sus dependientes, a partir 01 de marzo de 2017, fueron permitidas las afiliaciones al Plan Especial del Salud Pensionados Sector Salud, siendo administrado por la ARS CMD y SENASA.</a:t>
          </a:r>
          <a:endParaRPr lang="es-ES" sz="1500">
            <a:solidFill>
              <a:schemeClr val="dk1"/>
            </a:solidFill>
            <a:effectLst/>
            <a:latin typeface="+mn-lt"/>
            <a:ea typeface="+mn-ea"/>
            <a:cs typeface="+mn-cs"/>
          </a:endParaRPr>
        </a:p>
        <a:p>
          <a:endParaRPr lang="es-DO" sz="1500">
            <a:solidFill>
              <a:schemeClr val="dk1"/>
            </a:solidFill>
            <a:effectLst/>
            <a:latin typeface="+mn-lt"/>
            <a:ea typeface="+mn-ea"/>
            <a:cs typeface="+mn-cs"/>
          </a:endParaRPr>
        </a:p>
        <a:p>
          <a:r>
            <a:rPr lang="es-DO" sz="1500">
              <a:solidFill>
                <a:schemeClr val="dk1"/>
              </a:solidFill>
              <a:effectLst/>
              <a:latin typeface="+mn-lt"/>
              <a:ea typeface="+mn-ea"/>
              <a:cs typeface="+mn-cs"/>
            </a:rPr>
            <a:t>Al finalizar el</a:t>
          </a:r>
          <a:r>
            <a:rPr lang="es-DO" sz="1500" baseline="0">
              <a:solidFill>
                <a:schemeClr val="dk1"/>
              </a:solidFill>
              <a:effectLst/>
              <a:latin typeface="+mn-lt"/>
              <a:ea typeface="+mn-ea"/>
              <a:cs typeface="+mn-cs"/>
            </a:rPr>
            <a:t> mes de enero 2019 </a:t>
          </a:r>
          <a:r>
            <a:rPr lang="es-DO" sz="1500">
              <a:solidFill>
                <a:schemeClr val="dk1"/>
              </a:solidFill>
              <a:effectLst/>
              <a:latin typeface="+mn-lt"/>
              <a:ea typeface="+mn-ea"/>
              <a:cs typeface="+mn-cs"/>
            </a:rPr>
            <a:t>la afiliación total del SFS ascendió a 7,871,852 personas, cubriendo de esta manera al 76.3% de la población nacional.  La participación de los diferentes regímenes de financiamiento es de 52.8% del Régimen Contributivo (RC), el 46.0% pertenecen al Régimen Subsidiado (RS) y el 1.24%  en los régimenes de pensionados. </a:t>
          </a:r>
        </a:p>
        <a:p>
          <a:endParaRPr lang="es-DO" sz="1500">
            <a:solidFill>
              <a:schemeClr val="dk1"/>
            </a:solidFill>
            <a:effectLst/>
            <a:latin typeface="+mn-lt"/>
            <a:ea typeface="+mn-ea"/>
            <a:cs typeface="+mn-cs"/>
          </a:endParaRPr>
        </a:p>
        <a:p>
          <a:r>
            <a:rPr lang="es-DO" sz="1500">
              <a:solidFill>
                <a:schemeClr val="dk1"/>
              </a:solidFill>
              <a:effectLst/>
              <a:latin typeface="+mn-lt"/>
              <a:ea typeface="+mn-ea"/>
              <a:cs typeface="+mn-cs"/>
            </a:rPr>
            <a:t>La composición de la afiliación del Seguro Familiar de Salud (SFS) por sexo al mes de enero 2019 es de 51.0% femenino y  49.0%  masculino, esto debido al peso mayor que tienen las mujeres en la afiliación del Régimen Subsidiado (RS).  </a:t>
          </a:r>
        </a:p>
        <a:p>
          <a:endParaRPr lang="es-DO" sz="1500">
            <a:solidFill>
              <a:schemeClr val="dk1"/>
            </a:solidFill>
            <a:effectLst/>
            <a:latin typeface="+mn-lt"/>
            <a:ea typeface="+mn-ea"/>
            <a:cs typeface="+mn-cs"/>
          </a:endParaRPr>
        </a:p>
        <a:p>
          <a:r>
            <a:rPr lang="es-DO" sz="1500">
              <a:solidFill>
                <a:schemeClr val="dk1"/>
              </a:solidFill>
              <a:effectLst/>
              <a:latin typeface="+mn-lt"/>
              <a:ea typeface="+mn-ea"/>
              <a:cs typeface="+mn-cs"/>
            </a:rPr>
            <a:t>Al mes enero 2018 la participación de mujeres en el Régimen Subsidiado fue de 52.7%; contrario al Régimen Contributivo, donde la</a:t>
          </a:r>
          <a:r>
            <a:rPr lang="es-DO" sz="1500" baseline="0">
              <a:solidFill>
                <a:schemeClr val="dk1"/>
              </a:solidFill>
              <a:effectLst/>
              <a:latin typeface="+mn-lt"/>
              <a:ea typeface="+mn-ea"/>
              <a:cs typeface="+mn-cs"/>
            </a:rPr>
            <a:t> </a:t>
          </a:r>
          <a:r>
            <a:rPr lang="es-DO" sz="1500">
              <a:solidFill>
                <a:schemeClr val="dk1"/>
              </a:solidFill>
              <a:effectLst/>
              <a:latin typeface="+mn-lt"/>
              <a:ea typeface="+mn-ea"/>
              <a:cs typeface="+mn-cs"/>
            </a:rPr>
            <a:t>participación masculina fue en promedio de 50.5%, lo que demuestra la inequidad de género tanto en el acceso al mercado laboral como en el fenómeno social de la pobreza.</a:t>
          </a:r>
        </a:p>
        <a:p>
          <a:endParaRPr lang="es-DO" sz="1500">
            <a:solidFill>
              <a:sysClr val="windowText" lastClr="000000"/>
            </a:solidFill>
            <a:effectLst/>
            <a:latin typeface="+mn-lt"/>
            <a:ea typeface="+mn-ea"/>
            <a:cs typeface="+mn-cs"/>
          </a:endParaRPr>
        </a:p>
        <a:p>
          <a:r>
            <a:rPr lang="es-DO" sz="1500">
              <a:solidFill>
                <a:sysClr val="windowText" lastClr="000000"/>
              </a:solidFill>
              <a:effectLst/>
              <a:latin typeface="+mn-lt"/>
              <a:ea typeface="+mn-ea"/>
              <a:cs typeface="+mn-cs"/>
            </a:rPr>
            <a:t>Al proyectar la afiliación en comparación a la población nacional, calculada en base a la tasa de crecimiento media anual, seobserva que si continúa un comportamiento similar en el ritmo de crecimiento de la afiliación de los diferentes regimenes, se cubriría toda la población aproximadamente para el año 2023.</a:t>
          </a:r>
        </a:p>
      </xdr:txBody>
    </xdr:sp>
    <xdr:clientData/>
  </xdr:twoCellAnchor>
  <xdr:twoCellAnchor>
    <xdr:from>
      <xdr:col>0</xdr:col>
      <xdr:colOff>0</xdr:colOff>
      <xdr:row>0</xdr:row>
      <xdr:rowOff>0</xdr:rowOff>
    </xdr:from>
    <xdr:to>
      <xdr:col>12</xdr:col>
      <xdr:colOff>0</xdr:colOff>
      <xdr:row>2</xdr:row>
      <xdr:rowOff>470646</xdr:rowOff>
    </xdr:to>
    <xdr:sp macro="" textlink="">
      <xdr:nvSpPr>
        <xdr:cNvPr id="4" name="3 Rectángulo redondeado"/>
        <xdr:cNvSpPr/>
      </xdr:nvSpPr>
      <xdr:spPr>
        <a:xfrm>
          <a:off x="0" y="0"/>
          <a:ext cx="10778377" cy="85164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Sistema Dominicano De Seguridad</a:t>
          </a:r>
          <a:r>
            <a:rPr lang="es-DO" sz="1800" b="1" baseline="0">
              <a:solidFill>
                <a:schemeClr val="lt1"/>
              </a:solidFill>
              <a:effectLst/>
              <a:latin typeface="+mn-lt"/>
              <a:ea typeface="+mn-ea"/>
              <a:cs typeface="+mn-cs"/>
            </a:rPr>
            <a:t> Social </a:t>
          </a:r>
        </a:p>
        <a:p>
          <a:pPr algn="ctr" eaLnBrk="1" fontAlgn="auto" latinLnBrk="0" hangingPunct="1"/>
          <a:r>
            <a:rPr lang="es-DO" sz="1800" b="1">
              <a:solidFill>
                <a:schemeClr val="lt1"/>
              </a:solidFill>
              <a:effectLst/>
              <a:latin typeface="+mn-lt"/>
              <a:ea typeface="+mn-ea"/>
              <a:cs typeface="+mn-cs"/>
            </a:rPr>
            <a:t>Afiliación al Seguro Familiar de Salud (SFS) </a:t>
          </a:r>
          <a:endParaRPr lang="es-DO" sz="4000">
            <a:effectLst/>
          </a:endParaRPr>
        </a:p>
      </xdr:txBody>
    </xdr:sp>
    <xdr:clientData/>
  </xdr:twoCellAnchor>
  <xdr:twoCellAnchor editAs="oneCell">
    <xdr:from>
      <xdr:col>0</xdr:col>
      <xdr:colOff>398369</xdr:colOff>
      <xdr:row>0</xdr:row>
      <xdr:rowOff>175931</xdr:rowOff>
    </xdr:from>
    <xdr:to>
      <xdr:col>1</xdr:col>
      <xdr:colOff>34093</xdr:colOff>
      <xdr:row>2</xdr:row>
      <xdr:rowOff>276225</xdr:rowOff>
    </xdr:to>
    <xdr:pic>
      <xdr:nvPicPr>
        <xdr:cNvPr id="5" name="1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5890" t="10323" r="1617" b="10681"/>
        <a:stretch/>
      </xdr:blipFill>
      <xdr:spPr bwMode="auto">
        <a:xfrm>
          <a:off x="398369" y="175931"/>
          <a:ext cx="722695" cy="4812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0.xml><?xml version="1.0" encoding="utf-8"?>
<c:userShapes xmlns:c="http://schemas.openxmlformats.org/drawingml/2006/chart">
  <cdr:relSizeAnchor xmlns:cdr="http://schemas.openxmlformats.org/drawingml/2006/chartDrawing">
    <cdr:from>
      <cdr:x>0.05175</cdr:x>
      <cdr:y>0.92129</cdr:y>
    </cdr:from>
    <cdr:to>
      <cdr:x>0.29043</cdr:x>
      <cdr:y>0.98676</cdr:y>
    </cdr:to>
    <cdr:sp macro="" textlink="">
      <cdr:nvSpPr>
        <cdr:cNvPr id="2" name="CuadroTexto 1"/>
        <cdr:cNvSpPr txBox="1"/>
      </cdr:nvSpPr>
      <cdr:spPr>
        <a:xfrm xmlns:a="http://schemas.openxmlformats.org/drawingml/2006/main">
          <a:off x="846725" y="5361313"/>
          <a:ext cx="3905250" cy="38100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91.xml><?xml version="1.0" encoding="utf-8"?>
<xdr:wsDr xmlns:xdr="http://schemas.openxmlformats.org/drawingml/2006/spreadsheetDrawing" xmlns:a="http://schemas.openxmlformats.org/drawingml/2006/main">
  <xdr:twoCellAnchor>
    <xdr:from>
      <xdr:col>0</xdr:col>
      <xdr:colOff>95250</xdr:colOff>
      <xdr:row>16</xdr:row>
      <xdr:rowOff>81643</xdr:rowOff>
    </xdr:from>
    <xdr:to>
      <xdr:col>14</xdr:col>
      <xdr:colOff>653142</xdr:colOff>
      <xdr:row>54</xdr:row>
      <xdr:rowOff>108857</xdr:rowOff>
    </xdr:to>
    <xdr:graphicFrame macro="">
      <xdr:nvGraphicFramePr>
        <xdr:cNvPr id="264306"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748393</xdr:colOff>
      <xdr:row>0</xdr:row>
      <xdr:rowOff>1074964</xdr:rowOff>
    </xdr:to>
    <xdr:sp macro="" textlink="">
      <xdr:nvSpPr>
        <xdr:cNvPr id="5" name="6 Rectángulo redondeado"/>
        <xdr:cNvSpPr/>
      </xdr:nvSpPr>
      <xdr:spPr>
        <a:xfrm>
          <a:off x="0" y="0"/>
          <a:ext cx="15321643" cy="107496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Riesgos Laborales</a:t>
          </a:r>
        </a:p>
        <a:p>
          <a:pPr algn="ctr" eaLnBrk="1" fontAlgn="auto" latinLnBrk="0" hangingPunct="1"/>
          <a:r>
            <a:rPr lang="es-DO" sz="1800" b="1">
              <a:solidFill>
                <a:schemeClr val="lt1"/>
              </a:solidFill>
              <a:effectLst/>
              <a:latin typeface="+mn-lt"/>
              <a:ea typeface="+mn-ea"/>
              <a:cs typeface="+mn-cs"/>
            </a:rPr>
            <a:t>Accidentes Laborales Calificados con Lesiones Discapacitantes                                                                                                                                                                                                                                                         Período: 2009 -</a:t>
          </a:r>
          <a:r>
            <a:rPr lang="es-DO" sz="1800" b="1" baseline="0">
              <a:solidFill>
                <a:schemeClr val="lt1"/>
              </a:solidFill>
              <a:effectLst/>
              <a:latin typeface="+mn-lt"/>
              <a:ea typeface="+mn-ea"/>
              <a:cs typeface="+mn-cs"/>
            </a:rPr>
            <a:t> Enero 2019</a:t>
          </a:r>
          <a:endParaRPr lang="es-DO" sz="2800">
            <a:effectLst/>
          </a:endParaRPr>
        </a:p>
      </xdr:txBody>
    </xdr:sp>
    <xdr:clientData/>
  </xdr:twoCellAnchor>
  <xdr:twoCellAnchor editAs="oneCell">
    <xdr:from>
      <xdr:col>0</xdr:col>
      <xdr:colOff>557892</xdr:colOff>
      <xdr:row>0</xdr:row>
      <xdr:rowOff>163285</xdr:rowOff>
    </xdr:from>
    <xdr:to>
      <xdr:col>0</xdr:col>
      <xdr:colOff>1500496</xdr:colOff>
      <xdr:row>0</xdr:row>
      <xdr:rowOff>859913</xdr:rowOff>
    </xdr:to>
    <xdr:pic>
      <xdr:nvPicPr>
        <xdr:cNvPr id="7"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7892" y="163285"/>
          <a:ext cx="938893" cy="6966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2.xml><?xml version="1.0" encoding="utf-8"?>
<c:userShapes xmlns:c="http://schemas.openxmlformats.org/drawingml/2006/chart">
  <cdr:relSizeAnchor xmlns:cdr="http://schemas.openxmlformats.org/drawingml/2006/chartDrawing">
    <cdr:from>
      <cdr:x>0.04592</cdr:x>
      <cdr:y>0.92882</cdr:y>
    </cdr:from>
    <cdr:to>
      <cdr:x>0.33629</cdr:x>
      <cdr:y>0.97743</cdr:y>
    </cdr:to>
    <cdr:sp macro="" textlink="">
      <cdr:nvSpPr>
        <cdr:cNvPr id="2" name="CuadroTexto 1"/>
        <cdr:cNvSpPr txBox="1"/>
      </cdr:nvSpPr>
      <cdr:spPr>
        <a:xfrm xmlns:a="http://schemas.openxmlformats.org/drawingml/2006/main">
          <a:off x="697530" y="7279856"/>
          <a:ext cx="4411015" cy="380991"/>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93.xml><?xml version="1.0" encoding="utf-8"?>
<xdr:wsDr xmlns:xdr="http://schemas.openxmlformats.org/drawingml/2006/spreadsheetDrawing" xmlns:a="http://schemas.openxmlformats.org/drawingml/2006/main">
  <xdr:twoCellAnchor editAs="oneCell">
    <xdr:from>
      <xdr:col>0</xdr:col>
      <xdr:colOff>190500</xdr:colOff>
      <xdr:row>0</xdr:row>
      <xdr:rowOff>152400</xdr:rowOff>
    </xdr:from>
    <xdr:to>
      <xdr:col>0</xdr:col>
      <xdr:colOff>793576</xdr:colOff>
      <xdr:row>0</xdr:row>
      <xdr:rowOff>561975</xdr:rowOff>
    </xdr:to>
    <xdr:pic>
      <xdr:nvPicPr>
        <xdr:cNvPr id="265329"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0" y="152400"/>
          <a:ext cx="600075"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40823</xdr:colOff>
      <xdr:row>16</xdr:row>
      <xdr:rowOff>108857</xdr:rowOff>
    </xdr:from>
    <xdr:to>
      <xdr:col>11</xdr:col>
      <xdr:colOff>1319893</xdr:colOff>
      <xdr:row>48</xdr:row>
      <xdr:rowOff>81643</xdr:rowOff>
    </xdr:to>
    <xdr:graphicFrame macro="">
      <xdr:nvGraphicFramePr>
        <xdr:cNvPr id="265330"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11</xdr:col>
      <xdr:colOff>1415143</xdr:colOff>
      <xdr:row>1</xdr:row>
      <xdr:rowOff>27213</xdr:rowOff>
    </xdr:to>
    <xdr:sp macro="" textlink="">
      <xdr:nvSpPr>
        <xdr:cNvPr id="5" name="6 Rectángulo redondeado"/>
        <xdr:cNvSpPr/>
      </xdr:nvSpPr>
      <xdr:spPr>
        <a:xfrm>
          <a:off x="0" y="0"/>
          <a:ext cx="15362464" cy="112939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Seguro de Riesgos Laborales</a:t>
          </a:r>
        </a:p>
        <a:p>
          <a:pPr algn="ctr" eaLnBrk="1" fontAlgn="auto" latinLnBrk="0" hangingPunct="1"/>
          <a:r>
            <a:rPr lang="es-DO" sz="2000" b="1">
              <a:solidFill>
                <a:schemeClr val="lt1"/>
              </a:solidFill>
              <a:effectLst/>
              <a:latin typeface="+mn-lt"/>
              <a:ea typeface="+mn-ea"/>
              <a:cs typeface="+mn-cs"/>
            </a:rPr>
            <a:t>Cantidad de Expedientes de Enfermedades Profesionales Calificados en Proceso de Investigación</a:t>
          </a:r>
        </a:p>
        <a:p>
          <a:pPr algn="ctr" eaLnBrk="1" fontAlgn="auto" latinLnBrk="0" hangingPunct="1"/>
          <a:r>
            <a:rPr lang="es-DO" sz="2000" b="1">
              <a:solidFill>
                <a:schemeClr val="lt1"/>
              </a:solidFill>
              <a:effectLst/>
              <a:latin typeface="+mn-lt"/>
              <a:ea typeface="+mn-ea"/>
              <a:cs typeface="+mn-cs"/>
            </a:rPr>
            <a:t>Período: 2009 - </a:t>
          </a:r>
          <a:r>
            <a:rPr lang="es-DO" sz="2000" b="1" baseline="0">
              <a:solidFill>
                <a:schemeClr val="lt1"/>
              </a:solidFill>
              <a:effectLst/>
              <a:latin typeface="+mn-lt"/>
              <a:ea typeface="+mn-ea"/>
              <a:cs typeface="+mn-cs"/>
            </a:rPr>
            <a:t> Enero 2019</a:t>
          </a:r>
          <a:endParaRPr lang="es-DO" sz="3200">
            <a:effectLst/>
          </a:endParaRPr>
        </a:p>
      </xdr:txBody>
    </xdr:sp>
    <xdr:clientData/>
  </xdr:twoCellAnchor>
  <xdr:twoCellAnchor editAs="oneCell">
    <xdr:from>
      <xdr:col>0</xdr:col>
      <xdr:colOff>293755</xdr:colOff>
      <xdr:row>0</xdr:row>
      <xdr:rowOff>136071</xdr:rowOff>
    </xdr:from>
    <xdr:to>
      <xdr:col>1</xdr:col>
      <xdr:colOff>213338</xdr:colOff>
      <xdr:row>0</xdr:row>
      <xdr:rowOff>830036</xdr:rowOff>
    </xdr:to>
    <xdr:pic>
      <xdr:nvPicPr>
        <xdr:cNvPr id="6" name="9 Imagen" descr="logo_2x4.bmp">
          <a:hlinkClick xmlns:r="http://schemas.openxmlformats.org/officeDocument/2006/relationships" r:id="rId4"/>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93755" y="136071"/>
          <a:ext cx="1103404"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408214</xdr:colOff>
      <xdr:row>48</xdr:row>
      <xdr:rowOff>108856</xdr:rowOff>
    </xdr:from>
    <xdr:to>
      <xdr:col>3</xdr:col>
      <xdr:colOff>870857</xdr:colOff>
      <xdr:row>50</xdr:row>
      <xdr:rowOff>108856</xdr:rowOff>
    </xdr:to>
    <xdr:sp macro="" textlink="">
      <xdr:nvSpPr>
        <xdr:cNvPr id="2" name="CuadroTexto 1"/>
        <xdr:cNvSpPr txBox="1"/>
      </xdr:nvSpPr>
      <xdr:spPr>
        <a:xfrm>
          <a:off x="408214" y="10518320"/>
          <a:ext cx="3905250" cy="381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600" b="1"/>
            <a:t>Fuente:</a:t>
          </a:r>
          <a:r>
            <a:rPr lang="es-ES" sz="1600" b="1" baseline="0"/>
            <a:t> </a:t>
          </a:r>
          <a:r>
            <a:rPr lang="es-ES" sz="1600" b="0" baseline="0"/>
            <a:t>Web ARL</a:t>
          </a:r>
          <a:endParaRPr lang="es-ES" sz="1600" b="0"/>
        </a:p>
      </xdr:txBody>
    </xdr:sp>
    <xdr:clientData/>
  </xdr:twoCellAnchor>
</xdr:wsDr>
</file>

<file path=xl/drawings/drawing194.xml><?xml version="1.0" encoding="utf-8"?>
<xdr:wsDr xmlns:xdr="http://schemas.openxmlformats.org/drawingml/2006/spreadsheetDrawing" xmlns:a="http://schemas.openxmlformats.org/drawingml/2006/main">
  <xdr:twoCellAnchor editAs="oneCell">
    <xdr:from>
      <xdr:col>0</xdr:col>
      <xdr:colOff>190500</xdr:colOff>
      <xdr:row>0</xdr:row>
      <xdr:rowOff>152400</xdr:rowOff>
    </xdr:from>
    <xdr:to>
      <xdr:col>0</xdr:col>
      <xdr:colOff>793576</xdr:colOff>
      <xdr:row>0</xdr:row>
      <xdr:rowOff>561975</xdr:rowOff>
    </xdr:to>
    <xdr:pic>
      <xdr:nvPicPr>
        <xdr:cNvPr id="266353"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0" y="152400"/>
          <a:ext cx="600075"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65239</xdr:colOff>
      <xdr:row>16</xdr:row>
      <xdr:rowOff>13048</xdr:rowOff>
    </xdr:from>
    <xdr:to>
      <xdr:col>11</xdr:col>
      <xdr:colOff>939452</xdr:colOff>
      <xdr:row>52</xdr:row>
      <xdr:rowOff>39144</xdr:rowOff>
    </xdr:to>
    <xdr:graphicFrame macro="">
      <xdr:nvGraphicFramePr>
        <xdr:cNvPr id="266354"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11</xdr:col>
      <xdr:colOff>1069931</xdr:colOff>
      <xdr:row>1</xdr:row>
      <xdr:rowOff>26096</xdr:rowOff>
    </xdr:to>
    <xdr:sp macro="" textlink="">
      <xdr:nvSpPr>
        <xdr:cNvPr id="5" name="6 Rectángulo redondeado"/>
        <xdr:cNvSpPr/>
      </xdr:nvSpPr>
      <xdr:spPr>
        <a:xfrm>
          <a:off x="0" y="0"/>
          <a:ext cx="14417979" cy="86116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Cantidad de Expedientes de Accidentes Laborales Calificados en Proceso de Reinvestigación</a:t>
          </a:r>
        </a:p>
        <a:p>
          <a:pPr algn="ctr" eaLnBrk="1" fontAlgn="auto" latinLnBrk="0" hangingPunct="1"/>
          <a:r>
            <a:rPr lang="es-DO" sz="1600" b="1">
              <a:solidFill>
                <a:schemeClr val="lt1"/>
              </a:solidFill>
              <a:effectLst/>
              <a:latin typeface="+mn-lt"/>
              <a:ea typeface="+mn-ea"/>
              <a:cs typeface="+mn-cs"/>
            </a:rPr>
            <a:t>Período: 2009 - </a:t>
          </a:r>
          <a:r>
            <a:rPr lang="es-DO" sz="1600" b="1" baseline="0">
              <a:solidFill>
                <a:schemeClr val="lt1"/>
              </a:solidFill>
              <a:effectLst/>
              <a:latin typeface="+mn-lt"/>
              <a:ea typeface="+mn-ea"/>
              <a:cs typeface="+mn-cs"/>
            </a:rPr>
            <a:t> Enero 2019</a:t>
          </a:r>
          <a:endParaRPr lang="es-DO" sz="2400">
            <a:effectLst/>
          </a:endParaRPr>
        </a:p>
      </xdr:txBody>
    </xdr:sp>
    <xdr:clientData/>
  </xdr:twoCellAnchor>
  <xdr:twoCellAnchor editAs="oneCell">
    <xdr:from>
      <xdr:col>0</xdr:col>
      <xdr:colOff>404486</xdr:colOff>
      <xdr:row>0</xdr:row>
      <xdr:rowOff>130480</xdr:rowOff>
    </xdr:from>
    <xdr:to>
      <xdr:col>1</xdr:col>
      <xdr:colOff>142626</xdr:colOff>
      <xdr:row>0</xdr:row>
      <xdr:rowOff>740036</xdr:rowOff>
    </xdr:to>
    <xdr:pic>
      <xdr:nvPicPr>
        <xdr:cNvPr id="7" name="9 Imagen" descr="logo_2x4.bmp">
          <a:hlinkClick xmlns:r="http://schemas.openxmlformats.org/officeDocument/2006/relationships" r:id="rId4"/>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04486" y="130480"/>
          <a:ext cx="808072" cy="6095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5.xml><?xml version="1.0" encoding="utf-8"?>
<c:userShapes xmlns:c="http://schemas.openxmlformats.org/drawingml/2006/chart">
  <cdr:relSizeAnchor xmlns:cdr="http://schemas.openxmlformats.org/drawingml/2006/chartDrawing">
    <cdr:from>
      <cdr:x>0.0241</cdr:x>
      <cdr:y>0.93927</cdr:y>
    </cdr:from>
    <cdr:to>
      <cdr:x>0.37918</cdr:x>
      <cdr:y>1</cdr:y>
    </cdr:to>
    <cdr:sp macro="" textlink="">
      <cdr:nvSpPr>
        <cdr:cNvPr id="2" name="CuadroTexto 1"/>
        <cdr:cNvSpPr txBox="1"/>
      </cdr:nvSpPr>
      <cdr:spPr>
        <a:xfrm xmlns:a="http://schemas.openxmlformats.org/drawingml/2006/main">
          <a:off x="335801" y="5695886"/>
          <a:ext cx="4948112" cy="368276"/>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200" b="1"/>
            <a:t>Fuente:</a:t>
          </a:r>
          <a:r>
            <a:rPr lang="es-ES" sz="1200" b="1" baseline="0"/>
            <a:t> </a:t>
          </a:r>
          <a:r>
            <a:rPr lang="es-ES" sz="1200" b="0" baseline="0"/>
            <a:t>Web ARL</a:t>
          </a:r>
          <a:endParaRPr lang="es-ES" sz="1200" b="0"/>
        </a:p>
      </cdr:txBody>
    </cdr:sp>
  </cdr:relSizeAnchor>
</c:userShapes>
</file>

<file path=xl/drawings/drawing196.xml><?xml version="1.0" encoding="utf-8"?>
<xdr:wsDr xmlns:xdr="http://schemas.openxmlformats.org/drawingml/2006/spreadsheetDrawing" xmlns:a="http://schemas.openxmlformats.org/drawingml/2006/main">
  <xdr:twoCellAnchor>
    <xdr:from>
      <xdr:col>0</xdr:col>
      <xdr:colOff>0</xdr:colOff>
      <xdr:row>16</xdr:row>
      <xdr:rowOff>65240</xdr:rowOff>
    </xdr:from>
    <xdr:to>
      <xdr:col>12</xdr:col>
      <xdr:colOff>1409178</xdr:colOff>
      <xdr:row>46</xdr:row>
      <xdr:rowOff>143526</xdr:rowOff>
    </xdr:to>
    <xdr:graphicFrame macro="">
      <xdr:nvGraphicFramePr>
        <xdr:cNvPr id="267378"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0</xdr:colOff>
      <xdr:row>1</xdr:row>
      <xdr:rowOff>65240</xdr:rowOff>
    </xdr:to>
    <xdr:sp macro="" textlink="">
      <xdr:nvSpPr>
        <xdr:cNvPr id="5" name="6 Rectángulo redondeado"/>
        <xdr:cNvSpPr/>
      </xdr:nvSpPr>
      <xdr:spPr>
        <a:xfrm>
          <a:off x="0" y="0"/>
          <a:ext cx="12499932" cy="92640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Casos Aprobados en Proceso de Reinvestigación por Tipo de Accidente </a:t>
          </a:r>
        </a:p>
        <a:p>
          <a:pPr algn="ctr" eaLnBrk="1" fontAlgn="auto" latinLnBrk="0" hangingPunct="1"/>
          <a:r>
            <a:rPr lang="es-DO" sz="1600" b="1">
              <a:solidFill>
                <a:schemeClr val="lt1"/>
              </a:solidFill>
              <a:effectLst/>
              <a:latin typeface="+mn-lt"/>
              <a:ea typeface="+mn-ea"/>
              <a:cs typeface="+mn-cs"/>
            </a:rPr>
            <a:t>Período: 2009 - Enero 2019</a:t>
          </a:r>
          <a:endParaRPr lang="es-DO" sz="2400">
            <a:effectLst/>
          </a:endParaRPr>
        </a:p>
      </xdr:txBody>
    </xdr:sp>
    <xdr:clientData/>
  </xdr:twoCellAnchor>
  <xdr:twoCellAnchor editAs="oneCell">
    <xdr:from>
      <xdr:col>0</xdr:col>
      <xdr:colOff>365342</xdr:colOff>
      <xdr:row>0</xdr:row>
      <xdr:rowOff>169623</xdr:rowOff>
    </xdr:from>
    <xdr:to>
      <xdr:col>0</xdr:col>
      <xdr:colOff>1177892</xdr:colOff>
      <xdr:row>0</xdr:row>
      <xdr:rowOff>743733</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65342" y="169623"/>
          <a:ext cx="812550" cy="5741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678493</xdr:colOff>
      <xdr:row>44</xdr:row>
      <xdr:rowOff>65239</xdr:rowOff>
    </xdr:from>
    <xdr:to>
      <xdr:col>5</xdr:col>
      <xdr:colOff>926404</xdr:colOff>
      <xdr:row>46</xdr:row>
      <xdr:rowOff>39143</xdr:rowOff>
    </xdr:to>
    <xdr:sp macro="" textlink="">
      <xdr:nvSpPr>
        <xdr:cNvPr id="2" name="CuadroTexto 1"/>
        <xdr:cNvSpPr txBox="1"/>
      </xdr:nvSpPr>
      <xdr:spPr>
        <a:xfrm>
          <a:off x="678493" y="9303184"/>
          <a:ext cx="3966575" cy="365343"/>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200" b="1"/>
            <a:t>Fuente: </a:t>
          </a:r>
          <a:r>
            <a:rPr lang="es-ES" sz="1200"/>
            <a:t>Portal</a:t>
          </a:r>
          <a:r>
            <a:rPr lang="es-ES" sz="1200" baseline="0"/>
            <a:t> Web ARL</a:t>
          </a:r>
          <a:endParaRPr lang="es-ES" sz="1200"/>
        </a:p>
      </xdr:txBody>
    </xdr:sp>
    <xdr:clientData/>
  </xdr:twoCellAnchor>
</xdr:wsDr>
</file>

<file path=xl/drawings/drawing197.xml><?xml version="1.0" encoding="utf-8"?>
<xdr:wsDr xmlns:xdr="http://schemas.openxmlformats.org/drawingml/2006/spreadsheetDrawing" xmlns:a="http://schemas.openxmlformats.org/drawingml/2006/main">
  <xdr:twoCellAnchor>
    <xdr:from>
      <xdr:col>0</xdr:col>
      <xdr:colOff>0</xdr:colOff>
      <xdr:row>15</xdr:row>
      <xdr:rowOff>39144</xdr:rowOff>
    </xdr:from>
    <xdr:to>
      <xdr:col>12</xdr:col>
      <xdr:colOff>1370035</xdr:colOff>
      <xdr:row>45</xdr:row>
      <xdr:rowOff>182670</xdr:rowOff>
    </xdr:to>
    <xdr:graphicFrame macro="">
      <xdr:nvGraphicFramePr>
        <xdr:cNvPr id="26840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1552705</xdr:colOff>
      <xdr:row>0</xdr:row>
      <xdr:rowOff>835068</xdr:rowOff>
    </xdr:to>
    <xdr:sp macro="" textlink="">
      <xdr:nvSpPr>
        <xdr:cNvPr id="4" name="6 Rectángulo redondeado"/>
        <xdr:cNvSpPr/>
      </xdr:nvSpPr>
      <xdr:spPr>
        <a:xfrm>
          <a:off x="0" y="0"/>
          <a:ext cx="12604315" cy="83506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Casos Aprobados en Proceso de Reinvestigación por Grado de Lesión</a:t>
          </a:r>
        </a:p>
        <a:p>
          <a:pPr algn="ctr" eaLnBrk="1" fontAlgn="auto" latinLnBrk="0" hangingPunct="1"/>
          <a:r>
            <a:rPr lang="es-DO" sz="1600" b="1">
              <a:solidFill>
                <a:schemeClr val="lt1"/>
              </a:solidFill>
              <a:effectLst/>
              <a:latin typeface="+mn-lt"/>
              <a:ea typeface="+mn-ea"/>
              <a:cs typeface="+mn-cs"/>
            </a:rPr>
            <a:t>Período: 2009 - </a:t>
          </a:r>
          <a:r>
            <a:rPr lang="es-DO" sz="1600" b="1" baseline="0">
              <a:solidFill>
                <a:schemeClr val="lt1"/>
              </a:solidFill>
              <a:effectLst/>
              <a:latin typeface="+mn-lt"/>
              <a:ea typeface="+mn-ea"/>
              <a:cs typeface="+mn-cs"/>
            </a:rPr>
            <a:t> Enero 2019</a:t>
          </a:r>
          <a:endParaRPr lang="es-DO" sz="2400">
            <a:effectLst/>
          </a:endParaRPr>
        </a:p>
      </xdr:txBody>
    </xdr:sp>
    <xdr:clientData/>
  </xdr:twoCellAnchor>
  <xdr:twoCellAnchor editAs="oneCell">
    <xdr:from>
      <xdr:col>0</xdr:col>
      <xdr:colOff>339247</xdr:colOff>
      <xdr:row>0</xdr:row>
      <xdr:rowOff>156575</xdr:rowOff>
    </xdr:from>
    <xdr:to>
      <xdr:col>0</xdr:col>
      <xdr:colOff>1110128</xdr:colOff>
      <xdr:row>0</xdr:row>
      <xdr:rowOff>717636</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39247" y="156575"/>
          <a:ext cx="770881" cy="5610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8.xml><?xml version="1.0" encoding="utf-8"?>
<xdr:wsDr xmlns:xdr="http://schemas.openxmlformats.org/drawingml/2006/spreadsheetDrawing" xmlns:a="http://schemas.openxmlformats.org/drawingml/2006/main">
  <xdr:twoCellAnchor>
    <xdr:from>
      <xdr:col>0</xdr:col>
      <xdr:colOff>10437</xdr:colOff>
      <xdr:row>15</xdr:row>
      <xdr:rowOff>70198</xdr:rowOff>
    </xdr:from>
    <xdr:to>
      <xdr:col>13</xdr:col>
      <xdr:colOff>913357</xdr:colOff>
      <xdr:row>47</xdr:row>
      <xdr:rowOff>65239</xdr:rowOff>
    </xdr:to>
    <xdr:graphicFrame macro="">
      <xdr:nvGraphicFramePr>
        <xdr:cNvPr id="3" name="2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1004692</xdr:colOff>
      <xdr:row>0</xdr:row>
      <xdr:rowOff>991644</xdr:rowOff>
    </xdr:to>
    <xdr:sp macro="" textlink="">
      <xdr:nvSpPr>
        <xdr:cNvPr id="5" name="6 Rectángulo redondeado"/>
        <xdr:cNvSpPr/>
      </xdr:nvSpPr>
      <xdr:spPr>
        <a:xfrm>
          <a:off x="0" y="0"/>
          <a:ext cx="12591267" cy="99164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Casos Aprobados en Proceso de Reinvestigación por Circunstancia del Suceso</a:t>
          </a:r>
        </a:p>
        <a:p>
          <a:pPr algn="ctr" eaLnBrk="1" fontAlgn="auto" latinLnBrk="0" hangingPunct="1"/>
          <a:r>
            <a:rPr lang="es-DO" sz="1600" b="1">
              <a:solidFill>
                <a:schemeClr val="lt1"/>
              </a:solidFill>
              <a:effectLst/>
              <a:latin typeface="+mn-lt"/>
              <a:ea typeface="+mn-ea"/>
              <a:cs typeface="+mn-cs"/>
            </a:rPr>
            <a:t>Período: 2009 - Enero 2019</a:t>
          </a:r>
          <a:endParaRPr lang="es-DO" sz="2400">
            <a:effectLst/>
          </a:endParaRPr>
        </a:p>
      </xdr:txBody>
    </xdr:sp>
    <xdr:clientData/>
  </xdr:twoCellAnchor>
  <xdr:twoCellAnchor editAs="oneCell">
    <xdr:from>
      <xdr:col>0</xdr:col>
      <xdr:colOff>665445</xdr:colOff>
      <xdr:row>0</xdr:row>
      <xdr:rowOff>169623</xdr:rowOff>
    </xdr:from>
    <xdr:to>
      <xdr:col>1</xdr:col>
      <xdr:colOff>234862</xdr:colOff>
      <xdr:row>0</xdr:row>
      <xdr:rowOff>760173</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65445" y="169623"/>
          <a:ext cx="795924"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9.xml><?xml version="1.0" encoding="utf-8"?>
<xdr:wsDr xmlns:xdr="http://schemas.openxmlformats.org/drawingml/2006/spreadsheetDrawing" xmlns:a="http://schemas.openxmlformats.org/drawingml/2006/main">
  <xdr:twoCellAnchor editAs="oneCell">
    <xdr:from>
      <xdr:col>2</xdr:col>
      <xdr:colOff>704477</xdr:colOff>
      <xdr:row>8</xdr:row>
      <xdr:rowOff>22038</xdr:rowOff>
    </xdr:from>
    <xdr:to>
      <xdr:col>9</xdr:col>
      <xdr:colOff>368300</xdr:colOff>
      <xdr:row>30</xdr:row>
      <xdr:rowOff>92075</xdr:rowOff>
    </xdr:to>
    <xdr:pic>
      <xdr:nvPicPr>
        <xdr:cNvPr id="2"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228477" y="1546038"/>
          <a:ext cx="4864473" cy="4261037"/>
        </a:xfrm>
        <a:prstGeom prst="rect">
          <a:avLst/>
        </a:prstGeom>
        <a:noFill/>
        <a:ln>
          <a:noFill/>
        </a:ln>
      </xdr:spPr>
    </xdr:pic>
    <xdr:clientData/>
  </xdr:twoCellAnchor>
  <xdr:twoCellAnchor>
    <xdr:from>
      <xdr:col>0</xdr:col>
      <xdr:colOff>38101</xdr:colOff>
      <xdr:row>4</xdr:row>
      <xdr:rowOff>19049</xdr:rowOff>
    </xdr:from>
    <xdr:to>
      <xdr:col>11</xdr:col>
      <xdr:colOff>609600</xdr:colOff>
      <xdr:row>32</xdr:row>
      <xdr:rowOff>104774</xdr:rowOff>
    </xdr:to>
    <xdr:sp macro="" textlink="">
      <xdr:nvSpPr>
        <xdr:cNvPr id="3" name="1 CuadroTexto"/>
        <xdr:cNvSpPr txBox="1"/>
      </xdr:nvSpPr>
      <xdr:spPr>
        <a:xfrm>
          <a:off x="38101" y="781049"/>
          <a:ext cx="8820149" cy="5419725"/>
        </a:xfrm>
        <a:prstGeom prst="rect">
          <a:avLst/>
        </a:prstGeom>
        <a:solidFill>
          <a:sysClr val="window" lastClr="FFFFFF"/>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Las Comisiones Médicas Nacional y Regional (CMNR), fueron concebidas atendiendo el mandato del artículo 49 de la Ley 87-01, el cual establece que el grado de discapacidad será determinado por las Comisiones Médicas Regionales de acuerdo a la normas de evaluación y calificación del grado de discapacidad, elaboradas aprobadas por el Consejo Nacional de Seguridad Social (CNSS).  La Comisión Médica Nacional está constituida por tres médicos designados por el CNSS. Funge como instancia de apelación y tiene como función revisar, validar o rechazar los dictámenes de las Comisiones Médicas Regionales, por apelaciones interpuestas por los afiliados y/o compañías de seguros.</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Las CMNR comenzaron a operar el 1ero de octubre del año 2008, e iniciaron sus funciones con los expedientes de solicitud de evaluación y calificación de grado de discapacidad tramitados a partir de esa fecha, dando cumplimiento de esa manera a la Resolución 192-05 del CNSS, la cual establece que los expedientes sometidos hasta el 30 de septiembre de 2008 por las Administradoras de Fondos de Pensiones (AFP), que estén en proceso de evaluación en el esquema transitorio aprobado por el CNSS  mediante Resolución 97-03 del 5 de febrero de 2004, se continuarán evaluando por el mismo esquema hasta su conclusión final.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Desde el inicio de sus operaciones hasta diciembre 2016 las Comisiones Médicas Regionales han recibido 13,419 solicitudes de evaluación de grado de discapacidad permanente, de los cuales 11,122 han sido emitidos y notificados dictámenes a las Comisiones Técnicas de Discapacidad y a las AFP correspondientes, representando un 82.9% del total de las solicitudes.</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De los 11,122 dictámenes emitidos y notificados 2,661 han sido apelados representando un 23.9%.  Dichas apelaciones han sido realizadas en un 69.4% por afiliados (1,847); un 27.4% por las compañías aseguradoras (729) y  85 casos con orígenes no especificados, equivalente a un 3.2%. </a:t>
          </a:r>
        </a:p>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                                                                                                                                                           </a:t>
          </a:r>
          <a:r>
            <a:rPr lang="es-DO" sz="1400" baseline="0">
              <a:solidFill>
                <a:srgbClr val="FF0000"/>
              </a:solidFill>
              <a:effectLst/>
              <a:latin typeface="+mn-lt"/>
              <a:ea typeface="+mn-ea"/>
              <a:cs typeface="+mn-cs"/>
            </a:rPr>
            <a:t>                    </a:t>
          </a:r>
          <a:r>
            <a:rPr lang="es-DO" sz="1400" b="0" baseline="0">
              <a:solidFill>
                <a:srgbClr val="FF0000"/>
              </a:solidFill>
            </a:rPr>
            <a:t>                </a:t>
          </a:r>
          <a:endParaRPr lang="es-DO" sz="1400" b="0">
            <a:solidFill>
              <a:srgbClr val="FF0000"/>
            </a:solidFill>
          </a:endParaRPr>
        </a:p>
      </xdr:txBody>
    </xdr:sp>
    <xdr:clientData/>
  </xdr:twoCellAnchor>
  <xdr:twoCellAnchor>
    <xdr:from>
      <xdr:col>0</xdr:col>
      <xdr:colOff>0</xdr:colOff>
      <xdr:row>0</xdr:row>
      <xdr:rowOff>0</xdr:rowOff>
    </xdr:from>
    <xdr:to>
      <xdr:col>12</xdr:col>
      <xdr:colOff>0</xdr:colOff>
      <xdr:row>3</xdr:row>
      <xdr:rowOff>133350</xdr:rowOff>
    </xdr:to>
    <xdr:sp macro="" textlink="">
      <xdr:nvSpPr>
        <xdr:cNvPr id="4" name="4 Rectángulo redondeado"/>
        <xdr:cNvSpPr/>
      </xdr:nvSpPr>
      <xdr:spPr>
        <a:xfrm>
          <a:off x="0" y="0"/>
          <a:ext cx="10219765" cy="70485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Estadística</a:t>
          </a:r>
          <a:r>
            <a:rPr lang="es-DO" sz="2400" b="1" baseline="0">
              <a:solidFill>
                <a:schemeClr val="lt1"/>
              </a:solidFill>
              <a:effectLst/>
              <a:latin typeface="+mn-lt"/>
              <a:ea typeface="+mn-ea"/>
              <a:cs typeface="+mn-cs"/>
            </a:rPr>
            <a:t> Comisiones Médicas Nacional y Regional</a:t>
          </a:r>
          <a:endParaRPr lang="es-DO" sz="2400" b="1">
            <a:solidFill>
              <a:schemeClr val="lt1"/>
            </a:solidFill>
            <a:effectLst/>
            <a:latin typeface="+mn-lt"/>
            <a:ea typeface="+mn-ea"/>
            <a:cs typeface="+mn-cs"/>
          </a:endParaRPr>
        </a:p>
      </xdr:txBody>
    </xdr:sp>
    <xdr:clientData/>
  </xdr:twoCellAnchor>
  <xdr:twoCellAnchor editAs="oneCell">
    <xdr:from>
      <xdr:col>0</xdr:col>
      <xdr:colOff>264459</xdr:colOff>
      <xdr:row>0</xdr:row>
      <xdr:rowOff>101974</xdr:rowOff>
    </xdr:from>
    <xdr:to>
      <xdr:col>1</xdr:col>
      <xdr:colOff>173783</xdr:colOff>
      <xdr:row>3</xdr:row>
      <xdr:rowOff>28575</xdr:rowOff>
    </xdr:to>
    <xdr:pic>
      <xdr:nvPicPr>
        <xdr:cNvPr id="8" name="9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4459" y="101974"/>
          <a:ext cx="671324" cy="4981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1</xdr:rowOff>
    </xdr:from>
    <xdr:to>
      <xdr:col>1</xdr:col>
      <xdr:colOff>0</xdr:colOff>
      <xdr:row>2</xdr:row>
      <xdr:rowOff>168519</xdr:rowOff>
    </xdr:to>
    <xdr:sp macro="" textlink="">
      <xdr:nvSpPr>
        <xdr:cNvPr id="2" name="3 Rectángulo redondeado"/>
        <xdr:cNvSpPr/>
      </xdr:nvSpPr>
      <xdr:spPr>
        <a:xfrm>
          <a:off x="0" y="1"/>
          <a:ext cx="8172450" cy="54951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1800" b="1">
              <a:solidFill>
                <a:schemeClr val="lt1"/>
              </a:solidFill>
              <a:effectLst/>
              <a:latin typeface="+mn-lt"/>
              <a:ea typeface="+mn-ea"/>
              <a:cs typeface="+mn-cs"/>
            </a:rPr>
            <a:t> Sistema Dominicano Seguridad Social (SDSS)</a:t>
          </a:r>
          <a:endParaRPr lang="en-US" sz="2400" b="1"/>
        </a:p>
      </xdr:txBody>
    </xdr:sp>
    <xdr:clientData/>
  </xdr:twoCellAnchor>
  <xdr:twoCellAnchor editAs="oneCell">
    <xdr:from>
      <xdr:col>0</xdr:col>
      <xdr:colOff>198528</xdr:colOff>
      <xdr:row>0</xdr:row>
      <xdr:rowOff>104618</xdr:rowOff>
    </xdr:from>
    <xdr:to>
      <xdr:col>0</xdr:col>
      <xdr:colOff>868371</xdr:colOff>
      <xdr:row>2</xdr:row>
      <xdr:rowOff>38100</xdr:rowOff>
    </xdr:to>
    <xdr:pic>
      <xdr:nvPicPr>
        <xdr:cNvPr id="3" name="1 Imagen" descr="Logo_2x4.bmp"/>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063" t="10325" r="3969" b="15109"/>
        <a:stretch/>
      </xdr:blipFill>
      <xdr:spPr bwMode="auto">
        <a:xfrm>
          <a:off x="198528" y="104618"/>
          <a:ext cx="669843" cy="4287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xdr:from>
      <xdr:col>0</xdr:col>
      <xdr:colOff>51954</xdr:colOff>
      <xdr:row>18</xdr:row>
      <xdr:rowOff>1108363</xdr:rowOff>
    </xdr:from>
    <xdr:to>
      <xdr:col>15</xdr:col>
      <xdr:colOff>668914</xdr:colOff>
      <xdr:row>60</xdr:row>
      <xdr:rowOff>17315</xdr:rowOff>
    </xdr:to>
    <xdr:graphicFrame macro="">
      <xdr:nvGraphicFramePr>
        <xdr:cNvPr id="7" name="6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1462519</xdr:colOff>
      <xdr:row>1</xdr:row>
      <xdr:rowOff>69272</xdr:rowOff>
    </xdr:to>
    <xdr:sp macro="" textlink="">
      <xdr:nvSpPr>
        <xdr:cNvPr id="4" name="3 Rectángulo redondeado"/>
        <xdr:cNvSpPr/>
      </xdr:nvSpPr>
      <xdr:spPr>
        <a:xfrm>
          <a:off x="0" y="0"/>
          <a:ext cx="22573383" cy="140277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eaLnBrk="1" fontAlgn="auto" latinLnBrk="0" hangingPunct="1"/>
          <a:r>
            <a:rPr lang="es-DO" sz="2400" b="1">
              <a:solidFill>
                <a:schemeClr val="lt1"/>
              </a:solidFill>
              <a:effectLst/>
              <a:latin typeface="+mn-lt"/>
              <a:ea typeface="+mn-ea"/>
              <a:cs typeface="+mn-cs"/>
            </a:rPr>
            <a:t>Seguro Familiar de Salud  del Sistema Dominicano</a:t>
          </a:r>
          <a:r>
            <a:rPr lang="es-DO" sz="2400" b="1" baseline="0">
              <a:solidFill>
                <a:schemeClr val="lt1"/>
              </a:solidFill>
              <a:effectLst/>
              <a:latin typeface="+mn-lt"/>
              <a:ea typeface="+mn-ea"/>
              <a:cs typeface="+mn-cs"/>
            </a:rPr>
            <a:t> de Seguridad Social</a:t>
          </a:r>
          <a:endParaRPr lang="es-DO" sz="2400" b="1">
            <a:solidFill>
              <a:schemeClr val="lt1"/>
            </a:solidFill>
            <a:effectLst/>
            <a:latin typeface="+mn-lt"/>
            <a:ea typeface="+mn-ea"/>
            <a:cs typeface="+mn-cs"/>
          </a:endParaRPr>
        </a:p>
        <a:p>
          <a:pPr algn="ctr" eaLnBrk="1" fontAlgn="auto" latinLnBrk="0" hangingPunct="1"/>
          <a:r>
            <a:rPr lang="es-DO" sz="2400" b="1">
              <a:solidFill>
                <a:schemeClr val="lt1"/>
              </a:solidFill>
              <a:effectLst/>
              <a:latin typeface="+mn-lt"/>
              <a:ea typeface="+mn-ea"/>
              <a:cs typeface="+mn-cs"/>
            </a:rPr>
            <a:t>Afiliación</a:t>
          </a:r>
          <a:r>
            <a:rPr lang="es-DO" sz="2400" b="1" baseline="0">
              <a:solidFill>
                <a:schemeClr val="lt1"/>
              </a:solidFill>
              <a:effectLst/>
              <a:latin typeface="+mn-lt"/>
              <a:ea typeface="+mn-ea"/>
              <a:cs typeface="+mn-cs"/>
            </a:rPr>
            <a:t> </a:t>
          </a:r>
          <a:r>
            <a:rPr lang="es-DO" sz="2400" b="1">
              <a:solidFill>
                <a:schemeClr val="lt1"/>
              </a:solidFill>
              <a:effectLst/>
              <a:latin typeface="+mn-lt"/>
              <a:ea typeface="+mn-ea"/>
              <a:cs typeface="+mn-cs"/>
            </a:rPr>
            <a:t>del SFS a la Población Nacional</a:t>
          </a:r>
        </a:p>
        <a:p>
          <a:pPr algn="ctr" eaLnBrk="1" fontAlgn="auto" latinLnBrk="0" hangingPunct="1"/>
          <a:r>
            <a:rPr lang="es-DO" sz="2400" b="1">
              <a:solidFill>
                <a:schemeClr val="lt1"/>
              </a:solidFill>
              <a:effectLst/>
              <a:latin typeface="+mn-lt"/>
              <a:ea typeface="+mn-ea"/>
              <a:cs typeface="+mn-cs"/>
            </a:rPr>
            <a:t>Periodo: Diciembre 2005 -</a:t>
          </a:r>
          <a:r>
            <a:rPr lang="es-DO" sz="2400" b="1" baseline="0">
              <a:solidFill>
                <a:schemeClr val="lt1"/>
              </a:solidFill>
              <a:effectLst/>
              <a:latin typeface="+mn-lt"/>
              <a:ea typeface="+mn-ea"/>
              <a:cs typeface="+mn-cs"/>
            </a:rPr>
            <a:t>  Enero 2019</a:t>
          </a:r>
          <a:endParaRPr lang="es-DO" sz="2400">
            <a:effectLst/>
          </a:endParaRPr>
        </a:p>
      </xdr:txBody>
    </xdr:sp>
    <xdr:clientData/>
  </xdr:twoCellAnchor>
  <xdr:twoCellAnchor editAs="oneCell">
    <xdr:from>
      <xdr:col>0</xdr:col>
      <xdr:colOff>935181</xdr:colOff>
      <xdr:row>0</xdr:row>
      <xdr:rowOff>311730</xdr:rowOff>
    </xdr:from>
    <xdr:to>
      <xdr:col>1</xdr:col>
      <xdr:colOff>969817</xdr:colOff>
      <xdr:row>0</xdr:row>
      <xdr:rowOff>1103418</xdr:rowOff>
    </xdr:to>
    <xdr:pic>
      <xdr:nvPicPr>
        <xdr:cNvPr id="5" name="2 Imagen" descr="logo_2x4.bmp">
          <a:hlinkClick xmlns:r="http://schemas.openxmlformats.org/officeDocument/2006/relationships" r:id="rId2"/>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935181" y="311730"/>
          <a:ext cx="1229591" cy="7916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0.xml><?xml version="1.0" encoding="utf-8"?>
<xdr:wsDr xmlns:xdr="http://schemas.openxmlformats.org/drawingml/2006/spreadsheetDrawing" xmlns:a="http://schemas.openxmlformats.org/drawingml/2006/main">
  <xdr:twoCellAnchor>
    <xdr:from>
      <xdr:col>0</xdr:col>
      <xdr:colOff>67234</xdr:colOff>
      <xdr:row>14</xdr:row>
      <xdr:rowOff>89646</xdr:rowOff>
    </xdr:from>
    <xdr:to>
      <xdr:col>13</xdr:col>
      <xdr:colOff>672352</xdr:colOff>
      <xdr:row>49</xdr:row>
      <xdr:rowOff>89647</xdr:rowOff>
    </xdr:to>
    <xdr:graphicFrame macro="">
      <xdr:nvGraphicFramePr>
        <xdr:cNvPr id="3"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0</xdr:row>
      <xdr:rowOff>851647</xdr:rowOff>
    </xdr:to>
    <xdr:sp macro="" textlink="">
      <xdr:nvSpPr>
        <xdr:cNvPr id="4" name="4 Rectángulo redondeado"/>
        <xdr:cNvSpPr/>
      </xdr:nvSpPr>
      <xdr:spPr>
        <a:xfrm>
          <a:off x="0" y="0"/>
          <a:ext cx="12315265" cy="851647"/>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Solicitudes Recibidas en las Comisiones Médicas por Estatus</a:t>
          </a:r>
        </a:p>
        <a:p>
          <a:pPr algn="ctr" eaLnBrk="1" fontAlgn="auto" latinLnBrk="0" hangingPunct="1"/>
          <a:r>
            <a:rPr lang="es-DO" sz="1800" b="1">
              <a:solidFill>
                <a:schemeClr val="lt1"/>
              </a:solidFill>
              <a:effectLst/>
              <a:latin typeface="+mn-lt"/>
              <a:ea typeface="+mn-ea"/>
              <a:cs typeface="+mn-cs"/>
            </a:rPr>
            <a:t>Período: Octubre 2008 - Diciembre 2016</a:t>
          </a:r>
        </a:p>
      </xdr:txBody>
    </xdr:sp>
    <xdr:clientData/>
  </xdr:twoCellAnchor>
  <xdr:oneCellAnchor>
    <xdr:from>
      <xdr:col>0</xdr:col>
      <xdr:colOff>414618</xdr:colOff>
      <xdr:row>0</xdr:row>
      <xdr:rowOff>156882</xdr:rowOff>
    </xdr:from>
    <xdr:ext cx="757429" cy="515472"/>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14618" y="156882"/>
          <a:ext cx="757429" cy="5154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01.xml><?xml version="1.0" encoding="utf-8"?>
<c:userShapes xmlns:c="http://schemas.openxmlformats.org/drawingml/2006/chart">
  <cdr:relSizeAnchor xmlns:cdr="http://schemas.openxmlformats.org/drawingml/2006/chartDrawing">
    <cdr:from>
      <cdr:x>0.02769</cdr:x>
      <cdr:y>0.93557</cdr:y>
    </cdr:from>
    <cdr:to>
      <cdr:x>0.27503</cdr:x>
      <cdr:y>0.9951</cdr:y>
    </cdr:to>
    <cdr:sp macro="" textlink="">
      <cdr:nvSpPr>
        <cdr:cNvPr id="2" name="CuadroTexto 1"/>
        <cdr:cNvSpPr txBox="1"/>
      </cdr:nvSpPr>
      <cdr:spPr>
        <a:xfrm xmlns:a="http://schemas.openxmlformats.org/drawingml/2006/main">
          <a:off x="333563" y="6195980"/>
          <a:ext cx="2979537" cy="39424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400" b="1"/>
            <a:t>Fuente:</a:t>
          </a:r>
          <a:r>
            <a:rPr lang="es-ES" sz="1400" b="1" baseline="0"/>
            <a:t> </a:t>
          </a:r>
          <a:r>
            <a:rPr lang="es-ES" sz="1400" baseline="0"/>
            <a:t>CMNR</a:t>
          </a:r>
          <a:endParaRPr lang="es-ES" sz="1400"/>
        </a:p>
      </cdr:txBody>
    </cdr:sp>
  </cdr:relSizeAnchor>
</c:userShapes>
</file>

<file path=xl/drawings/drawing202.xml><?xml version="1.0" encoding="utf-8"?>
<xdr:wsDr xmlns:xdr="http://schemas.openxmlformats.org/drawingml/2006/spreadsheetDrawing" xmlns:a="http://schemas.openxmlformats.org/drawingml/2006/main">
  <xdr:twoCellAnchor>
    <xdr:from>
      <xdr:col>0</xdr:col>
      <xdr:colOff>47625</xdr:colOff>
      <xdr:row>14</xdr:row>
      <xdr:rowOff>190501</xdr:rowOff>
    </xdr:from>
    <xdr:to>
      <xdr:col>12</xdr:col>
      <xdr:colOff>444500</xdr:colOff>
      <xdr:row>49</xdr:row>
      <xdr:rowOff>47625</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571500</xdr:colOff>
      <xdr:row>0</xdr:row>
      <xdr:rowOff>1143000</xdr:rowOff>
    </xdr:to>
    <xdr:sp macro="" textlink="">
      <xdr:nvSpPr>
        <xdr:cNvPr id="6" name="6 Rectángulo redondeado"/>
        <xdr:cNvSpPr/>
      </xdr:nvSpPr>
      <xdr:spPr>
        <a:xfrm>
          <a:off x="0" y="0"/>
          <a:ext cx="13747750" cy="11430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Apelaciones de Dictámenes de la CMNR</a:t>
          </a:r>
        </a:p>
        <a:p>
          <a:pPr algn="ctr" eaLnBrk="1" fontAlgn="auto" latinLnBrk="0" hangingPunct="1"/>
          <a:r>
            <a:rPr lang="es-DO" sz="2800" b="1">
              <a:solidFill>
                <a:schemeClr val="lt1"/>
              </a:solidFill>
              <a:effectLst/>
              <a:latin typeface="+mn-lt"/>
              <a:ea typeface="+mn-ea"/>
              <a:cs typeface="+mn-cs"/>
            </a:rPr>
            <a:t>Período: Octubre 2009 -  Diciembre</a:t>
          </a:r>
          <a:r>
            <a:rPr lang="es-DO" sz="2800" b="1" baseline="0">
              <a:solidFill>
                <a:schemeClr val="lt1"/>
              </a:solidFill>
              <a:effectLst/>
              <a:latin typeface="+mn-lt"/>
              <a:ea typeface="+mn-ea"/>
              <a:cs typeface="+mn-cs"/>
            </a:rPr>
            <a:t> 2016</a:t>
          </a:r>
          <a:endParaRPr lang="es-DO" sz="4000">
            <a:effectLst/>
          </a:endParaRPr>
        </a:p>
      </xdr:txBody>
    </xdr:sp>
    <xdr:clientData/>
  </xdr:twoCellAnchor>
  <xdr:oneCellAnchor>
    <xdr:from>
      <xdr:col>0</xdr:col>
      <xdr:colOff>746125</xdr:colOff>
      <xdr:row>0</xdr:row>
      <xdr:rowOff>190500</xdr:rowOff>
    </xdr:from>
    <xdr:ext cx="1106346" cy="752930"/>
    <xdr:pic>
      <xdr:nvPicPr>
        <xdr:cNvPr id="7"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46125" y="190500"/>
          <a:ext cx="1106346" cy="7529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666750</xdr:colOff>
      <xdr:row>46</xdr:row>
      <xdr:rowOff>79375</xdr:rowOff>
    </xdr:from>
    <xdr:to>
      <xdr:col>1</xdr:col>
      <xdr:colOff>508000</xdr:colOff>
      <xdr:row>48</xdr:row>
      <xdr:rowOff>0</xdr:rowOff>
    </xdr:to>
    <xdr:sp macro="" textlink="">
      <xdr:nvSpPr>
        <xdr:cNvPr id="3" name="CuadroTexto 2"/>
        <xdr:cNvSpPr txBox="1"/>
      </xdr:nvSpPr>
      <xdr:spPr>
        <a:xfrm>
          <a:off x="666750" y="12620625"/>
          <a:ext cx="1841500" cy="3968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800" b="1"/>
            <a:t>Fuente: </a:t>
          </a:r>
          <a:r>
            <a:rPr lang="es-ES" sz="1800"/>
            <a:t>CMNR</a:t>
          </a:r>
        </a:p>
      </xdr:txBody>
    </xdr:sp>
    <xdr:clientData/>
  </xdr:twoCellAnchor>
</xdr:wsDr>
</file>

<file path=xl/drawings/drawing203.xml><?xml version="1.0" encoding="utf-8"?>
<xdr:wsDr xmlns:xdr="http://schemas.openxmlformats.org/drawingml/2006/spreadsheetDrawing" xmlns:a="http://schemas.openxmlformats.org/drawingml/2006/main">
  <xdr:twoCellAnchor>
    <xdr:from>
      <xdr:col>0</xdr:col>
      <xdr:colOff>0</xdr:colOff>
      <xdr:row>11</xdr:row>
      <xdr:rowOff>28576</xdr:rowOff>
    </xdr:from>
    <xdr:to>
      <xdr:col>11</xdr:col>
      <xdr:colOff>514349</xdr:colOff>
      <xdr:row>36</xdr:row>
      <xdr:rowOff>114300</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9525</xdr:colOff>
      <xdr:row>0</xdr:row>
      <xdr:rowOff>723900</xdr:rowOff>
    </xdr:to>
    <xdr:sp macro="" textlink="">
      <xdr:nvSpPr>
        <xdr:cNvPr id="4" name="4 Rectángulo redondeado"/>
        <xdr:cNvSpPr/>
      </xdr:nvSpPr>
      <xdr:spPr>
        <a:xfrm>
          <a:off x="0" y="0"/>
          <a:ext cx="9829800" cy="7239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Apelaciones por Entidad Receptora y Orígen</a:t>
          </a:r>
        </a:p>
        <a:p>
          <a:pPr algn="ctr" eaLnBrk="1" fontAlgn="auto" latinLnBrk="0" hangingPunct="1"/>
          <a:r>
            <a:rPr lang="es-DO" sz="1600" b="1">
              <a:solidFill>
                <a:schemeClr val="lt1"/>
              </a:solidFill>
              <a:effectLst/>
              <a:latin typeface="+mn-lt"/>
              <a:ea typeface="+mn-ea"/>
              <a:cs typeface="+mn-cs"/>
            </a:rPr>
            <a:t> Período: Octubre 2009 - Diciembre 2016</a:t>
          </a:r>
        </a:p>
      </xdr:txBody>
    </xdr:sp>
    <xdr:clientData/>
  </xdr:twoCellAnchor>
  <xdr:oneCellAnchor>
    <xdr:from>
      <xdr:col>0</xdr:col>
      <xdr:colOff>523875</xdr:colOff>
      <xdr:row>0</xdr:row>
      <xdr:rowOff>85725</xdr:rowOff>
    </xdr:from>
    <xdr:ext cx="595992" cy="405606"/>
    <xdr:pic>
      <xdr:nvPicPr>
        <xdr:cNvPr id="6" name="9 Imagen" descr="logo_2x4.bmp"/>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23875" y="85725"/>
          <a:ext cx="595992" cy="4056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523875</xdr:colOff>
      <xdr:row>0</xdr:row>
      <xdr:rowOff>57150</xdr:rowOff>
    </xdr:from>
    <xdr:to>
      <xdr:col>1</xdr:col>
      <xdr:colOff>359024</xdr:colOff>
      <xdr:row>0</xdr:row>
      <xdr:rowOff>514350</xdr:rowOff>
    </xdr:to>
    <xdr:pic>
      <xdr:nvPicPr>
        <xdr:cNvPr id="5" name="9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23875" y="57150"/>
          <a:ext cx="616199"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4.xml><?xml version="1.0" encoding="utf-8"?>
<c:userShapes xmlns:c="http://schemas.openxmlformats.org/drawingml/2006/chart">
  <cdr:relSizeAnchor xmlns:cdr="http://schemas.openxmlformats.org/drawingml/2006/chartDrawing">
    <cdr:from>
      <cdr:x>0.03251</cdr:x>
      <cdr:y>0.92955</cdr:y>
    </cdr:from>
    <cdr:to>
      <cdr:x>0.32709</cdr:x>
      <cdr:y>0.98239</cdr:y>
    </cdr:to>
    <cdr:sp macro="" textlink="">
      <cdr:nvSpPr>
        <cdr:cNvPr id="2" name="CuadroTexto 1"/>
        <cdr:cNvSpPr txBox="1"/>
      </cdr:nvSpPr>
      <cdr:spPr>
        <a:xfrm xmlns:a="http://schemas.openxmlformats.org/drawingml/2006/main">
          <a:off x="314325" y="4524375"/>
          <a:ext cx="2847975" cy="2571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100" b="1"/>
            <a:t>Fuente: </a:t>
          </a:r>
          <a:r>
            <a:rPr lang="es-ES" sz="1100"/>
            <a:t>CMNR</a:t>
          </a:r>
        </a:p>
      </cdr:txBody>
    </cdr:sp>
  </cdr:relSizeAnchor>
</c:userShapes>
</file>

<file path=xl/drawings/drawing205.xml><?xml version="1.0" encoding="utf-8"?>
<xdr:wsDr xmlns:xdr="http://schemas.openxmlformats.org/drawingml/2006/spreadsheetDrawing" xmlns:a="http://schemas.openxmlformats.org/drawingml/2006/main">
  <xdr:twoCellAnchor editAs="oneCell">
    <xdr:from>
      <xdr:col>3</xdr:col>
      <xdr:colOff>4142</xdr:colOff>
      <xdr:row>5</xdr:row>
      <xdr:rowOff>164824</xdr:rowOff>
    </xdr:from>
    <xdr:to>
      <xdr:col>5</xdr:col>
      <xdr:colOff>778566</xdr:colOff>
      <xdr:row>21</xdr:row>
      <xdr:rowOff>124239</xdr:rowOff>
    </xdr:to>
    <xdr:pic>
      <xdr:nvPicPr>
        <xdr:cNvPr id="2"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290142" y="1117324"/>
          <a:ext cx="2787098" cy="3007415"/>
        </a:xfrm>
        <a:prstGeom prst="rect">
          <a:avLst/>
        </a:prstGeom>
        <a:noFill/>
        <a:ln>
          <a:noFill/>
        </a:ln>
      </xdr:spPr>
    </xdr:pic>
    <xdr:clientData/>
  </xdr:twoCellAnchor>
  <xdr:twoCellAnchor>
    <xdr:from>
      <xdr:col>0</xdr:col>
      <xdr:colOff>735082</xdr:colOff>
      <xdr:row>6</xdr:row>
      <xdr:rowOff>170210</xdr:rowOff>
    </xdr:from>
    <xdr:to>
      <xdr:col>7</xdr:col>
      <xdr:colOff>140805</xdr:colOff>
      <xdr:row>18</xdr:row>
      <xdr:rowOff>49696</xdr:rowOff>
    </xdr:to>
    <xdr:sp macro="" textlink="">
      <xdr:nvSpPr>
        <xdr:cNvPr id="3" name="1 CuadroTexto"/>
        <xdr:cNvSpPr txBox="1"/>
      </xdr:nvSpPr>
      <xdr:spPr>
        <a:xfrm>
          <a:off x="735082" y="1313210"/>
          <a:ext cx="6363114" cy="21654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ES" sz="4000" b="1" baseline="0">
              <a:solidFill>
                <a:srgbClr val="0070C0"/>
              </a:solidFill>
              <a:effectLst/>
              <a:latin typeface="+mn-lt"/>
              <a:ea typeface="+mn-ea"/>
              <a:cs typeface="+mn-cs"/>
            </a:rPr>
            <a:t>ESTADÍSTICAS </a:t>
          </a:r>
        </a:p>
        <a:p>
          <a:pPr marL="0" marR="0" indent="0" algn="ctr" defTabSz="914400" eaLnBrk="1" fontAlgn="auto" latinLnBrk="0" hangingPunct="1">
            <a:lnSpc>
              <a:spcPct val="100000"/>
            </a:lnSpc>
            <a:spcBef>
              <a:spcPts val="0"/>
            </a:spcBef>
            <a:spcAft>
              <a:spcPts val="0"/>
            </a:spcAft>
            <a:buClrTx/>
            <a:buSzTx/>
            <a:buFontTx/>
            <a:buNone/>
            <a:tabLst/>
            <a:defRPr/>
          </a:pPr>
          <a:r>
            <a:rPr lang="es-ES" sz="2800" b="1" baseline="0">
              <a:solidFill>
                <a:schemeClr val="accent3">
                  <a:lumMod val="50000"/>
                </a:schemeClr>
              </a:solidFill>
              <a:latin typeface="+mn-lt"/>
              <a:ea typeface="+mn-ea"/>
              <a:cs typeface="+mn-cs"/>
            </a:rPr>
            <a:t>Convenio Bilateral de Seguridad Social entre España y la República Dominicana.</a:t>
          </a:r>
        </a:p>
      </xdr:txBody>
    </xdr:sp>
    <xdr:clientData/>
  </xdr:twoCellAnchor>
  <xdr:twoCellAnchor editAs="oneCell">
    <xdr:from>
      <xdr:col>0</xdr:col>
      <xdr:colOff>152400</xdr:colOff>
      <xdr:row>1</xdr:row>
      <xdr:rowOff>19051</xdr:rowOff>
    </xdr:from>
    <xdr:to>
      <xdr:col>1</xdr:col>
      <xdr:colOff>144462</xdr:colOff>
      <xdr:row>3</xdr:row>
      <xdr:rowOff>114301</xdr:rowOff>
    </xdr:to>
    <xdr:pic>
      <xdr:nvPicPr>
        <xdr:cNvPr id="4"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152400" y="209551"/>
          <a:ext cx="754062"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6.xml><?xml version="1.0" encoding="utf-8"?>
<xdr:wsDr xmlns:xdr="http://schemas.openxmlformats.org/drawingml/2006/spreadsheetDrawing" xmlns:a="http://schemas.openxmlformats.org/drawingml/2006/main">
  <xdr:twoCellAnchor editAs="oneCell">
    <xdr:from>
      <xdr:col>3</xdr:col>
      <xdr:colOff>352052</xdr:colOff>
      <xdr:row>6</xdr:row>
      <xdr:rowOff>126813</xdr:rowOff>
    </xdr:from>
    <xdr:to>
      <xdr:col>8</xdr:col>
      <xdr:colOff>76200</xdr:colOff>
      <xdr:row>29</xdr:row>
      <xdr:rowOff>6350</xdr:rowOff>
    </xdr:to>
    <xdr:pic>
      <xdr:nvPicPr>
        <xdr:cNvPr id="2"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638052" y="1269813"/>
          <a:ext cx="3696073" cy="4261037"/>
        </a:xfrm>
        <a:prstGeom prst="rect">
          <a:avLst/>
        </a:prstGeom>
        <a:noFill/>
        <a:ln>
          <a:noFill/>
        </a:ln>
      </xdr:spPr>
    </xdr:pic>
    <xdr:clientData/>
  </xdr:twoCellAnchor>
  <xdr:twoCellAnchor>
    <xdr:from>
      <xdr:col>0</xdr:col>
      <xdr:colOff>66676</xdr:colOff>
      <xdr:row>5</xdr:row>
      <xdr:rowOff>28574</xdr:rowOff>
    </xdr:from>
    <xdr:to>
      <xdr:col>9</xdr:col>
      <xdr:colOff>704850</xdr:colOff>
      <xdr:row>34</xdr:row>
      <xdr:rowOff>123825</xdr:rowOff>
    </xdr:to>
    <xdr:sp macro="" textlink="">
      <xdr:nvSpPr>
        <xdr:cNvPr id="3" name="1 CuadroTexto"/>
        <xdr:cNvSpPr txBox="1"/>
      </xdr:nvSpPr>
      <xdr:spPr>
        <a:xfrm>
          <a:off x="66676" y="981074"/>
          <a:ext cx="7362824" cy="5638801"/>
        </a:xfrm>
        <a:prstGeom prst="rect">
          <a:avLst/>
        </a:prstGeom>
        <a:solidFill>
          <a:schemeClr val="bg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El Convenio Bilateral de Seguridad Social entre el Reino Unido de España y la República Dominicana, fue el 1 julio de 2004, en vigor desde el 1 julio del 2006.  Este convenio abarca los casos de pensiones y jubilaciones, prestaciones por vejez, prestaciones por cesantía por edad avanzada, prestaciones por sobrevivencia, etc.   Este convenio se firmó por el aumento de las migraciones, donde los trabajadores han dividido sus carreras laborales y muchas veces no accedían a los beneficios de retiro, o los seguros de sobrevivencia o invalidez.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Este convenio es aplicable a los dominicanos y españoles que estén o hayan estado sujetos a las legislaciones de Seguridad Social de España o República Dominicana, así como sus familiares beneficiarios y sobrevivientes.  Los interesados requieren el tiempo de cotización en RD - España o España-RD, y estas cotizaciones se suman al tiempo de cotización del país aplicar, para obtener los beneficios que la Seguridad Social otorga.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Desde el inicio de sus operaciones en el 2006 al mes de enero 2019,  las Oficinas del Convenio Bilateral de Seguridad Social entre España y la RD han registrado un total de 2,381 expedientes nuevos, el 84.1% fueron nuevas introducciones; el 3.2% son reintroducciones de casos y el 11.0% son solicitudes de cooperaciones administrativas. </a:t>
          </a:r>
        </a:p>
        <a:p>
          <a:pPr marL="0" marR="0" indent="0"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En este mismo período, el 52.2% solicitaron certificaciones de períodos cotizados o cuantías; el 20.2% por jubilación o vejez; el 9.9% por sobrevivencia y el 17.7% por incapacidad o por eximición de cotización. </a:t>
          </a:r>
          <a:r>
            <a:rPr lang="es-ES" sz="1400" baseline="0">
              <a:solidFill>
                <a:sysClr val="windowText" lastClr="000000"/>
              </a:solidFill>
              <a:effectLst/>
              <a:latin typeface="+mn-lt"/>
              <a:ea typeface="+mn-ea"/>
              <a:cs typeface="+mn-cs"/>
            </a:rPr>
            <a:t> </a:t>
          </a:r>
        </a:p>
      </xdr:txBody>
    </xdr:sp>
    <xdr:clientData/>
  </xdr:twoCellAnchor>
  <xdr:twoCellAnchor>
    <xdr:from>
      <xdr:col>0</xdr:col>
      <xdr:colOff>0</xdr:colOff>
      <xdr:row>0</xdr:row>
      <xdr:rowOff>0</xdr:rowOff>
    </xdr:from>
    <xdr:to>
      <xdr:col>10</xdr:col>
      <xdr:colOff>0</xdr:colOff>
      <xdr:row>3</xdr:row>
      <xdr:rowOff>161924</xdr:rowOff>
    </xdr:to>
    <xdr:sp macro="" textlink="">
      <xdr:nvSpPr>
        <xdr:cNvPr id="4" name="4 Rectángulo redondeado"/>
        <xdr:cNvSpPr/>
      </xdr:nvSpPr>
      <xdr:spPr>
        <a:xfrm>
          <a:off x="0" y="0"/>
          <a:ext cx="9248775" cy="73342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baseline="0">
              <a:solidFill>
                <a:schemeClr val="lt1"/>
              </a:solidFill>
              <a:effectLst/>
              <a:latin typeface="+mn-lt"/>
              <a:ea typeface="+mn-ea"/>
              <a:cs typeface="+mn-cs"/>
            </a:rPr>
            <a:t> </a:t>
          </a:r>
          <a:r>
            <a:rPr lang="es-ES" sz="1800" b="1" baseline="0">
              <a:solidFill>
                <a:schemeClr val="lt1"/>
              </a:solidFill>
              <a:effectLst/>
              <a:latin typeface="+mn-lt"/>
              <a:ea typeface="+mn-ea"/>
              <a:cs typeface="+mn-cs"/>
            </a:rPr>
            <a:t>Convenio Bilateral de Seguridad Social </a:t>
          </a:r>
        </a:p>
        <a:p>
          <a:pPr algn="ctr" eaLnBrk="1" fontAlgn="auto" latinLnBrk="0" hangingPunct="1"/>
          <a:r>
            <a:rPr lang="es-ES" sz="1800" b="1" baseline="0">
              <a:solidFill>
                <a:schemeClr val="lt1"/>
              </a:solidFill>
              <a:effectLst/>
              <a:latin typeface="+mn-lt"/>
              <a:ea typeface="+mn-ea"/>
              <a:cs typeface="+mn-cs"/>
            </a:rPr>
            <a:t>Entre España y la República Dominicana</a:t>
          </a:r>
          <a:endParaRPr lang="es-ES" sz="1800">
            <a:effectLst/>
          </a:endParaRPr>
        </a:p>
      </xdr:txBody>
    </xdr:sp>
    <xdr:clientData/>
  </xdr:twoCellAnchor>
  <xdr:twoCellAnchor editAs="oneCell">
    <xdr:from>
      <xdr:col>0</xdr:col>
      <xdr:colOff>388283</xdr:colOff>
      <xdr:row>0</xdr:row>
      <xdr:rowOff>92449</xdr:rowOff>
    </xdr:from>
    <xdr:to>
      <xdr:col>1</xdr:col>
      <xdr:colOff>297606</xdr:colOff>
      <xdr:row>3</xdr:row>
      <xdr:rowOff>19050</xdr:rowOff>
    </xdr:to>
    <xdr:pic>
      <xdr:nvPicPr>
        <xdr:cNvPr id="5" name="9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88283" y="92449"/>
          <a:ext cx="671323" cy="4981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7.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0</xdr:colOff>
      <xdr:row>0</xdr:row>
      <xdr:rowOff>1170214</xdr:rowOff>
    </xdr:to>
    <xdr:sp macro="" textlink="">
      <xdr:nvSpPr>
        <xdr:cNvPr id="2" name="4 Rectángulo redondeado"/>
        <xdr:cNvSpPr/>
      </xdr:nvSpPr>
      <xdr:spPr>
        <a:xfrm>
          <a:off x="0" y="0"/>
          <a:ext cx="18083893" cy="117021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ES" sz="2000" b="1" baseline="0">
              <a:solidFill>
                <a:schemeClr val="lt1"/>
              </a:solidFill>
              <a:effectLst/>
              <a:latin typeface="+mn-lt"/>
              <a:ea typeface="+mn-ea"/>
              <a:cs typeface="+mn-cs"/>
            </a:rPr>
            <a:t>Convenio Bilateral de Seguridad Social entre España y la República Dominicana</a:t>
          </a:r>
        </a:p>
        <a:p>
          <a:pPr algn="ctr" eaLnBrk="1" fontAlgn="auto" latinLnBrk="0" hangingPunct="1"/>
          <a:r>
            <a:rPr lang="es-ES" sz="2000" b="1" baseline="0">
              <a:solidFill>
                <a:schemeClr val="lt1"/>
              </a:solidFill>
              <a:effectLst/>
              <a:latin typeface="+mn-lt"/>
              <a:ea typeface="+mn-ea"/>
              <a:cs typeface="+mn-cs"/>
            </a:rPr>
            <a:t>Cantidad de Solicitudes  por Tipo de Trámite</a:t>
          </a:r>
        </a:p>
        <a:p>
          <a:pPr algn="ctr" eaLnBrk="1" fontAlgn="auto" latinLnBrk="0" hangingPunct="1"/>
          <a:r>
            <a:rPr lang="es-ES" sz="2000" b="1" baseline="0">
              <a:solidFill>
                <a:schemeClr val="lt1"/>
              </a:solidFill>
              <a:effectLst/>
              <a:latin typeface="+mn-lt"/>
              <a:ea typeface="+mn-ea"/>
              <a:cs typeface="+mn-cs"/>
            </a:rPr>
            <a:t>P</a:t>
          </a:r>
          <a:r>
            <a:rPr lang="es-DO" sz="2000" b="1">
              <a:solidFill>
                <a:schemeClr val="lt1"/>
              </a:solidFill>
              <a:effectLst/>
              <a:latin typeface="+mn-lt"/>
              <a:ea typeface="+mn-ea"/>
              <a:cs typeface="+mn-cs"/>
            </a:rPr>
            <a:t>eríodo: 2006 - Enero 2019</a:t>
          </a:r>
        </a:p>
      </xdr:txBody>
    </xdr:sp>
    <xdr:clientData/>
  </xdr:twoCellAnchor>
  <xdr:oneCellAnchor>
    <xdr:from>
      <xdr:col>0</xdr:col>
      <xdr:colOff>524276</xdr:colOff>
      <xdr:row>0</xdr:row>
      <xdr:rowOff>204106</xdr:rowOff>
    </xdr:from>
    <xdr:ext cx="959721" cy="680358"/>
    <xdr:pic>
      <xdr:nvPicPr>
        <xdr:cNvPr id="3" name="9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24276" y="204106"/>
          <a:ext cx="959721" cy="6803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81644</xdr:colOff>
      <xdr:row>8</xdr:row>
      <xdr:rowOff>13608</xdr:rowOff>
    </xdr:from>
    <xdr:to>
      <xdr:col>12</xdr:col>
      <xdr:colOff>952500</xdr:colOff>
      <xdr:row>43</xdr:row>
      <xdr:rowOff>95251</xdr:rowOff>
    </xdr:to>
    <xdr:graphicFrame macro="">
      <xdr:nvGraphicFramePr>
        <xdr:cNvPr id="4" name="Gráfico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08.xml><?xml version="1.0" encoding="utf-8"?>
<c:userShapes xmlns:c="http://schemas.openxmlformats.org/drawingml/2006/chart">
  <cdr:relSizeAnchor xmlns:cdr="http://schemas.openxmlformats.org/drawingml/2006/chartDrawing">
    <cdr:from>
      <cdr:x>0.02955</cdr:x>
      <cdr:y>0.93244</cdr:y>
    </cdr:from>
    <cdr:to>
      <cdr:x>0.39526</cdr:x>
      <cdr:y>0.98457</cdr:y>
    </cdr:to>
    <cdr:sp macro="" textlink="">
      <cdr:nvSpPr>
        <cdr:cNvPr id="2" name="CuadroTexto 1"/>
        <cdr:cNvSpPr txBox="1"/>
      </cdr:nvSpPr>
      <cdr:spPr>
        <a:xfrm xmlns:a="http://schemas.openxmlformats.org/drawingml/2006/main">
          <a:off x="506890" y="7536593"/>
          <a:ext cx="6273809" cy="42136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600" b="1"/>
            <a:t>Fuente: </a:t>
          </a:r>
          <a:r>
            <a:rPr lang="es-ES" sz="1600"/>
            <a:t>Consejo Nacional de Seguridad Social (CNSS).</a:t>
          </a:r>
        </a:p>
      </cdr:txBody>
    </cdr:sp>
  </cdr:relSizeAnchor>
</c:userShapes>
</file>

<file path=xl/drawings/drawing209.xml><?xml version="1.0" encoding="utf-8"?>
<xdr:wsDr xmlns:xdr="http://schemas.openxmlformats.org/drawingml/2006/spreadsheetDrawing" xmlns:a="http://schemas.openxmlformats.org/drawingml/2006/main">
  <xdr:twoCellAnchor>
    <xdr:from>
      <xdr:col>0</xdr:col>
      <xdr:colOff>34636</xdr:colOff>
      <xdr:row>0</xdr:row>
      <xdr:rowOff>0</xdr:rowOff>
    </xdr:from>
    <xdr:to>
      <xdr:col>11</xdr:col>
      <xdr:colOff>34636</xdr:colOff>
      <xdr:row>1</xdr:row>
      <xdr:rowOff>34637</xdr:rowOff>
    </xdr:to>
    <xdr:sp macro="" textlink="">
      <xdr:nvSpPr>
        <xdr:cNvPr id="2" name="4 Rectángulo redondeado"/>
        <xdr:cNvSpPr/>
      </xdr:nvSpPr>
      <xdr:spPr>
        <a:xfrm>
          <a:off x="34636" y="0"/>
          <a:ext cx="18703636" cy="126422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ES" sz="2000" b="1" baseline="0">
              <a:solidFill>
                <a:schemeClr val="lt1"/>
              </a:solidFill>
              <a:effectLst/>
              <a:latin typeface="+mn-lt"/>
              <a:ea typeface="+mn-ea"/>
              <a:cs typeface="+mn-cs"/>
            </a:rPr>
            <a:t>Convenio Bilateral de Seguridad Social entre España y la República Dominicana</a:t>
          </a:r>
        </a:p>
        <a:p>
          <a:pPr algn="ctr" eaLnBrk="1" fontAlgn="auto" latinLnBrk="0" hangingPunct="1"/>
          <a:r>
            <a:rPr lang="es-ES" sz="2000" b="1" baseline="0">
              <a:solidFill>
                <a:schemeClr val="lt1"/>
              </a:solidFill>
              <a:effectLst/>
              <a:latin typeface="+mn-lt"/>
              <a:ea typeface="+mn-ea"/>
              <a:cs typeface="+mn-cs"/>
            </a:rPr>
            <a:t>Cantidad de Solicitudes por Año y  Tipo de Beneficio</a:t>
          </a:r>
        </a:p>
        <a:p>
          <a:pPr algn="ctr" eaLnBrk="1" fontAlgn="auto" latinLnBrk="0" hangingPunct="1"/>
          <a:r>
            <a:rPr lang="es-ES" sz="2000" b="1" baseline="0">
              <a:solidFill>
                <a:schemeClr val="lt1"/>
              </a:solidFill>
              <a:effectLst/>
              <a:latin typeface="+mn-lt"/>
              <a:ea typeface="+mn-ea"/>
              <a:cs typeface="+mn-cs"/>
            </a:rPr>
            <a:t>P</a:t>
          </a:r>
          <a:r>
            <a:rPr lang="es-DO" sz="2000" b="1">
              <a:solidFill>
                <a:schemeClr val="lt1"/>
              </a:solidFill>
              <a:effectLst/>
              <a:latin typeface="+mn-lt"/>
              <a:ea typeface="+mn-ea"/>
              <a:cs typeface="+mn-cs"/>
            </a:rPr>
            <a:t>eríodo: 2006 -  </a:t>
          </a:r>
          <a:r>
            <a:rPr lang="es-DO" sz="2000" b="1" baseline="0">
              <a:solidFill>
                <a:schemeClr val="lt1"/>
              </a:solidFill>
              <a:effectLst/>
              <a:latin typeface="+mn-lt"/>
              <a:ea typeface="+mn-ea"/>
              <a:cs typeface="+mn-cs"/>
            </a:rPr>
            <a:t> Enero 2019</a:t>
          </a:r>
          <a:endParaRPr lang="es-DO" sz="2000" b="1">
            <a:solidFill>
              <a:schemeClr val="lt1"/>
            </a:solidFill>
            <a:effectLst/>
            <a:latin typeface="+mn-lt"/>
            <a:ea typeface="+mn-ea"/>
            <a:cs typeface="+mn-cs"/>
          </a:endParaRPr>
        </a:p>
      </xdr:txBody>
    </xdr:sp>
    <xdr:clientData/>
  </xdr:twoCellAnchor>
  <xdr:oneCellAnchor>
    <xdr:from>
      <xdr:col>0</xdr:col>
      <xdr:colOff>676428</xdr:colOff>
      <xdr:row>0</xdr:row>
      <xdr:rowOff>205583</xdr:rowOff>
    </xdr:from>
    <xdr:ext cx="1224747" cy="833508"/>
    <xdr:pic>
      <xdr:nvPicPr>
        <xdr:cNvPr id="3" name="9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6428" y="205583"/>
          <a:ext cx="1224747" cy="8335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103909</xdr:colOff>
      <xdr:row>10</xdr:row>
      <xdr:rowOff>69274</xdr:rowOff>
    </xdr:from>
    <xdr:to>
      <xdr:col>10</xdr:col>
      <xdr:colOff>917862</xdr:colOff>
      <xdr:row>54</xdr:row>
      <xdr:rowOff>173182</xdr:rowOff>
    </xdr:to>
    <xdr:graphicFrame macro="">
      <xdr:nvGraphicFramePr>
        <xdr:cNvPr id="4" name="Gráfico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1.xml><?xml version="1.0" encoding="utf-8"?>
<c:userShapes xmlns:c="http://schemas.openxmlformats.org/drawingml/2006/chart">
  <cdr:relSizeAnchor xmlns:cdr="http://schemas.openxmlformats.org/drawingml/2006/chartDrawing">
    <cdr:from>
      <cdr:x>0.03129</cdr:x>
      <cdr:y>0.92297</cdr:y>
    </cdr:from>
    <cdr:to>
      <cdr:x>0.60864</cdr:x>
      <cdr:y>0.98573</cdr:y>
    </cdr:to>
    <cdr:sp macro="" textlink="">
      <cdr:nvSpPr>
        <cdr:cNvPr id="2" name="2 CuadroTexto"/>
        <cdr:cNvSpPr txBox="1"/>
      </cdr:nvSpPr>
      <cdr:spPr>
        <a:xfrm xmlns:a="http://schemas.openxmlformats.org/drawingml/2006/main">
          <a:off x="681503" y="11204864"/>
          <a:ext cx="12574554" cy="761999"/>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800" b="1"/>
            <a:t>Fuente</a:t>
          </a:r>
          <a:r>
            <a:rPr lang="es-DO" sz="1800"/>
            <a:t>: Estimaciones y Proyecciones de población por la Oficina Nacional de Estadísticas (ONE), según censo</a:t>
          </a:r>
          <a:r>
            <a:rPr lang="es-DO" sz="1800" baseline="0"/>
            <a:t> 2010.</a:t>
          </a:r>
          <a:endParaRPr lang="es-DO" sz="1800"/>
        </a:p>
        <a:p xmlns:a="http://schemas.openxmlformats.org/drawingml/2006/main">
          <a:r>
            <a:rPr lang="es-DO" sz="1800"/>
            <a:t>               Superintendencia de Salud y Riesgos Laborables</a:t>
          </a:r>
          <a:r>
            <a:rPr lang="es-DO" sz="1800" baseline="0"/>
            <a:t> (SISALRIL).</a:t>
          </a:r>
          <a:endParaRPr lang="es-DO" sz="1800"/>
        </a:p>
      </cdr:txBody>
    </cdr:sp>
  </cdr:relSizeAnchor>
</c:userShapes>
</file>

<file path=xl/drawings/drawing210.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9524</xdr:colOff>
      <xdr:row>0</xdr:row>
      <xdr:rowOff>847725</xdr:rowOff>
    </xdr:to>
    <xdr:sp macro="" textlink="">
      <xdr:nvSpPr>
        <xdr:cNvPr id="3" name="4 Rectángulo redondeado"/>
        <xdr:cNvSpPr/>
      </xdr:nvSpPr>
      <xdr:spPr>
        <a:xfrm>
          <a:off x="0" y="0"/>
          <a:ext cx="10086974" cy="84772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ES" sz="1400" b="1" baseline="0">
              <a:solidFill>
                <a:schemeClr val="lt1"/>
              </a:solidFill>
              <a:effectLst/>
              <a:latin typeface="+mn-lt"/>
              <a:ea typeface="+mn-ea"/>
              <a:cs typeface="+mn-cs"/>
            </a:rPr>
            <a:t>Convenio Bilateral de Seguridad Social entre España y la República Dominicana</a:t>
          </a:r>
        </a:p>
        <a:p>
          <a:pPr algn="ctr" eaLnBrk="1" fontAlgn="auto" latinLnBrk="0" hangingPunct="1"/>
          <a:r>
            <a:rPr lang="es-ES" sz="1400" b="1" baseline="0">
              <a:solidFill>
                <a:schemeClr val="lt1"/>
              </a:solidFill>
              <a:effectLst/>
              <a:latin typeface="+mn-lt"/>
              <a:ea typeface="+mn-ea"/>
              <a:cs typeface="+mn-cs"/>
            </a:rPr>
            <a:t>Cantidad de Solicitudes y Tramitaciones Concluidas</a:t>
          </a:r>
          <a:endParaRPr lang="es-ES" sz="2400">
            <a:effectLst/>
          </a:endParaRPr>
        </a:p>
        <a:p>
          <a:pPr algn="ctr" eaLnBrk="1" fontAlgn="auto" latinLnBrk="0" hangingPunct="1"/>
          <a:r>
            <a:rPr lang="es-ES" sz="1400" b="1" baseline="0">
              <a:solidFill>
                <a:schemeClr val="lt1"/>
              </a:solidFill>
              <a:effectLst/>
              <a:latin typeface="+mn-lt"/>
              <a:ea typeface="+mn-ea"/>
              <a:cs typeface="+mn-cs"/>
            </a:rPr>
            <a:t>P</a:t>
          </a:r>
          <a:r>
            <a:rPr lang="es-DO" sz="1400" b="1">
              <a:solidFill>
                <a:schemeClr val="lt1"/>
              </a:solidFill>
              <a:effectLst/>
              <a:latin typeface="+mn-lt"/>
              <a:ea typeface="+mn-ea"/>
              <a:cs typeface="+mn-cs"/>
            </a:rPr>
            <a:t>eríodo: 2006 - </a:t>
          </a:r>
          <a:r>
            <a:rPr lang="es-DO" sz="1400" b="1" baseline="0">
              <a:solidFill>
                <a:schemeClr val="lt1"/>
              </a:solidFill>
              <a:effectLst/>
              <a:latin typeface="+mn-lt"/>
              <a:ea typeface="+mn-ea"/>
              <a:cs typeface="+mn-cs"/>
            </a:rPr>
            <a:t> Enero 2019</a:t>
          </a:r>
          <a:endParaRPr lang="es-DO" sz="1400" b="1">
            <a:solidFill>
              <a:schemeClr val="lt1"/>
            </a:solidFill>
            <a:effectLst/>
            <a:latin typeface="+mn-lt"/>
            <a:ea typeface="+mn-ea"/>
            <a:cs typeface="+mn-cs"/>
          </a:endParaRPr>
        </a:p>
      </xdr:txBody>
    </xdr:sp>
    <xdr:clientData/>
  </xdr:twoCellAnchor>
  <xdr:oneCellAnchor>
    <xdr:from>
      <xdr:col>0</xdr:col>
      <xdr:colOff>347383</xdr:colOff>
      <xdr:row>0</xdr:row>
      <xdr:rowOff>190499</xdr:rowOff>
    </xdr:from>
    <xdr:ext cx="806825" cy="549089"/>
    <xdr:pic>
      <xdr:nvPicPr>
        <xdr:cNvPr id="4" name="9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7383" y="190499"/>
          <a:ext cx="806825" cy="5490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66675</xdr:colOff>
      <xdr:row>8</xdr:row>
      <xdr:rowOff>28575</xdr:rowOff>
    </xdr:from>
    <xdr:to>
      <xdr:col>9</xdr:col>
      <xdr:colOff>1114426</xdr:colOff>
      <xdr:row>29</xdr:row>
      <xdr:rowOff>76199</xdr:rowOff>
    </xdr:to>
    <xdr:graphicFrame macro="">
      <xdr:nvGraphicFramePr>
        <xdr:cNvPr id="5" name="Gráfico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11.xml><?xml version="1.0" encoding="utf-8"?>
<xdr:wsDr xmlns:xdr="http://schemas.openxmlformats.org/drawingml/2006/spreadsheetDrawing" xmlns:a="http://schemas.openxmlformats.org/drawingml/2006/main">
  <xdr:twoCellAnchor editAs="oneCell">
    <xdr:from>
      <xdr:col>2</xdr:col>
      <xdr:colOff>278424</xdr:colOff>
      <xdr:row>1</xdr:row>
      <xdr:rowOff>152400</xdr:rowOff>
    </xdr:from>
    <xdr:to>
      <xdr:col>6</xdr:col>
      <xdr:colOff>878498</xdr:colOff>
      <xdr:row>23</xdr:row>
      <xdr:rowOff>66675</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1802424" y="342900"/>
          <a:ext cx="3648074" cy="4105275"/>
        </a:xfrm>
        <a:prstGeom prst="rect">
          <a:avLst/>
        </a:prstGeom>
        <a:noFill/>
        <a:ln>
          <a:noFill/>
        </a:ln>
      </xdr:spPr>
    </xdr:pic>
    <xdr:clientData/>
  </xdr:twoCellAnchor>
  <xdr:twoCellAnchor>
    <xdr:from>
      <xdr:col>1</xdr:col>
      <xdr:colOff>47625</xdr:colOff>
      <xdr:row>6</xdr:row>
      <xdr:rowOff>161927</xdr:rowOff>
    </xdr:from>
    <xdr:to>
      <xdr:col>6</xdr:col>
      <xdr:colOff>2362200</xdr:colOff>
      <xdr:row>18</xdr:row>
      <xdr:rowOff>57151</xdr:rowOff>
    </xdr:to>
    <xdr:sp macro="" textlink="">
      <xdr:nvSpPr>
        <xdr:cNvPr id="2" name="1 CuadroTexto"/>
        <xdr:cNvSpPr txBox="1"/>
      </xdr:nvSpPr>
      <xdr:spPr>
        <a:xfrm>
          <a:off x="809625" y="1304927"/>
          <a:ext cx="6124575" cy="2181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000" b="1" baseline="0">
              <a:solidFill>
                <a:srgbClr val="0070C0"/>
              </a:solidFill>
              <a:effectLst/>
              <a:latin typeface="+mn-lt"/>
              <a:ea typeface="+mn-ea"/>
              <a:cs typeface="+mn-cs"/>
            </a:rPr>
            <a:t>ENFT Banco Central</a:t>
          </a:r>
        </a:p>
        <a:p>
          <a:pPr marL="0" marR="0" indent="0" algn="ctr" defTabSz="914400" eaLnBrk="1" fontAlgn="auto" latinLnBrk="0" hangingPunct="1">
            <a:lnSpc>
              <a:spcPct val="100000"/>
            </a:lnSpc>
            <a:spcBef>
              <a:spcPts val="0"/>
            </a:spcBef>
            <a:spcAft>
              <a:spcPts val="0"/>
            </a:spcAft>
            <a:buClrTx/>
            <a:buSzTx/>
            <a:buFontTx/>
            <a:buNone/>
            <a:tabLst/>
            <a:defRPr/>
          </a:pPr>
          <a:r>
            <a:rPr lang="es-DO" sz="2800" b="1">
              <a:solidFill>
                <a:schemeClr val="accent3">
                  <a:lumMod val="50000"/>
                </a:schemeClr>
              </a:solidFill>
            </a:rPr>
            <a:t>Estadísticas de la Encuesta Nacional de Fuerza de Trabajo</a:t>
          </a:r>
        </a:p>
      </xdr:txBody>
    </xdr:sp>
    <xdr:clientData/>
  </xdr:twoCellAnchor>
  <xdr:twoCellAnchor editAs="oneCell">
    <xdr:from>
      <xdr:col>0</xdr:col>
      <xdr:colOff>145073</xdr:colOff>
      <xdr:row>0</xdr:row>
      <xdr:rowOff>158262</xdr:rowOff>
    </xdr:from>
    <xdr:to>
      <xdr:col>1</xdr:col>
      <xdr:colOff>137135</xdr:colOff>
      <xdr:row>3</xdr:row>
      <xdr:rowOff>63012</xdr:rowOff>
    </xdr:to>
    <xdr:pic>
      <xdr:nvPicPr>
        <xdr:cNvPr id="3"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145073" y="158262"/>
          <a:ext cx="754062"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2.xml><?xml version="1.0" encoding="utf-8"?>
<xdr:wsDr xmlns:xdr="http://schemas.openxmlformats.org/drawingml/2006/spreadsheetDrawing" xmlns:a="http://schemas.openxmlformats.org/drawingml/2006/main">
  <xdr:twoCellAnchor>
    <xdr:from>
      <xdr:col>0</xdr:col>
      <xdr:colOff>13606</xdr:colOff>
      <xdr:row>14</xdr:row>
      <xdr:rowOff>57150</xdr:rowOff>
    </xdr:from>
    <xdr:to>
      <xdr:col>14</xdr:col>
      <xdr:colOff>552449</xdr:colOff>
      <xdr:row>54</xdr:row>
      <xdr:rowOff>27214</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748392</xdr:colOff>
      <xdr:row>1</xdr:row>
      <xdr:rowOff>108857</xdr:rowOff>
    </xdr:to>
    <xdr:sp macro="" textlink="">
      <xdr:nvSpPr>
        <xdr:cNvPr id="4" name="6 Rectángulo redondeado"/>
        <xdr:cNvSpPr/>
      </xdr:nvSpPr>
      <xdr:spPr>
        <a:xfrm>
          <a:off x="0" y="0"/>
          <a:ext cx="14042571" cy="97971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Estadísticas De Mercado De Trabajo</a:t>
          </a:r>
        </a:p>
        <a:p>
          <a:pPr algn="ctr" eaLnBrk="1" fontAlgn="auto" latinLnBrk="0" hangingPunct="1"/>
          <a:r>
            <a:rPr lang="es-DO" sz="1600" b="1">
              <a:solidFill>
                <a:schemeClr val="lt1"/>
              </a:solidFill>
              <a:effectLst/>
              <a:latin typeface="+mn-lt"/>
              <a:ea typeface="+mn-ea"/>
              <a:cs typeface="+mn-cs"/>
            </a:rPr>
            <a:t>Distribución de la Población Ocupada Formal por Rama de Actividad</a:t>
          </a:r>
        </a:p>
        <a:p>
          <a:pPr algn="ctr" eaLnBrk="1" fontAlgn="auto" latinLnBrk="0" hangingPunct="1"/>
          <a:r>
            <a:rPr lang="es-DO" sz="1600" b="1">
              <a:solidFill>
                <a:schemeClr val="lt1"/>
              </a:solidFill>
              <a:effectLst/>
              <a:latin typeface="+mn-lt"/>
              <a:ea typeface="+mn-ea"/>
              <a:cs typeface="+mn-cs"/>
            </a:rPr>
            <a:t>Período: 2005 -</a:t>
          </a:r>
          <a:r>
            <a:rPr lang="es-DO" sz="1600" b="1" baseline="0">
              <a:solidFill>
                <a:schemeClr val="lt1"/>
              </a:solidFill>
              <a:effectLst/>
              <a:latin typeface="+mn-lt"/>
              <a:ea typeface="+mn-ea"/>
              <a:cs typeface="+mn-cs"/>
            </a:rPr>
            <a:t> Octubre 2018</a:t>
          </a:r>
          <a:endParaRPr lang="es-DO" sz="2400">
            <a:effectLst/>
          </a:endParaRPr>
        </a:p>
      </xdr:txBody>
    </xdr:sp>
    <xdr:clientData/>
  </xdr:twoCellAnchor>
  <xdr:twoCellAnchor editAs="oneCell">
    <xdr:from>
      <xdr:col>0</xdr:col>
      <xdr:colOff>396207</xdr:colOff>
      <xdr:row>0</xdr:row>
      <xdr:rowOff>239324</xdr:rowOff>
    </xdr:from>
    <xdr:to>
      <xdr:col>0</xdr:col>
      <xdr:colOff>1192131</xdr:colOff>
      <xdr:row>0</xdr:row>
      <xdr:rowOff>829874</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6207" y="239324"/>
          <a:ext cx="795924"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3.xml><?xml version="1.0" encoding="utf-8"?>
<c:userShapes xmlns:c="http://schemas.openxmlformats.org/drawingml/2006/chart">
  <cdr:relSizeAnchor xmlns:cdr="http://schemas.openxmlformats.org/drawingml/2006/chartDrawing">
    <cdr:from>
      <cdr:x>0.27795</cdr:x>
      <cdr:y>0.11205</cdr:y>
    </cdr:from>
    <cdr:to>
      <cdr:x>0.32226</cdr:x>
      <cdr:y>0.16279</cdr:y>
    </cdr:to>
    <cdr:sp macro="" textlink="">
      <cdr:nvSpPr>
        <cdr:cNvPr id="2" name="1 CuadroTexto"/>
        <cdr:cNvSpPr txBox="1"/>
      </cdr:nvSpPr>
      <cdr:spPr>
        <a:xfrm xmlns:a="http://schemas.openxmlformats.org/drawingml/2006/main">
          <a:off x="2628900" y="504826"/>
          <a:ext cx="419100" cy="2286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dr:relSizeAnchor xmlns:cdr="http://schemas.openxmlformats.org/drawingml/2006/chartDrawing">
    <cdr:from>
      <cdr:x>0.43303</cdr:x>
      <cdr:y>0.08457</cdr:y>
    </cdr:from>
    <cdr:to>
      <cdr:x>0.50856</cdr:x>
      <cdr:y>0.12474</cdr:y>
    </cdr:to>
    <cdr:sp macro="" textlink="">
      <cdr:nvSpPr>
        <cdr:cNvPr id="5" name="4 CuadroTexto"/>
        <cdr:cNvSpPr txBox="1"/>
      </cdr:nvSpPr>
      <cdr:spPr>
        <a:xfrm xmlns:a="http://schemas.openxmlformats.org/drawingml/2006/main">
          <a:off x="4095750" y="381000"/>
          <a:ext cx="714375" cy="1809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dr:relSizeAnchor xmlns:cdr="http://schemas.openxmlformats.org/drawingml/2006/chartDrawing">
    <cdr:from>
      <cdr:x>0.51662</cdr:x>
      <cdr:y>0.08457</cdr:y>
    </cdr:from>
    <cdr:to>
      <cdr:x>0.6002</cdr:x>
      <cdr:y>0.14165</cdr:y>
    </cdr:to>
    <cdr:sp macro="" textlink="">
      <cdr:nvSpPr>
        <cdr:cNvPr id="7" name="6 CuadroTexto"/>
        <cdr:cNvSpPr txBox="1"/>
      </cdr:nvSpPr>
      <cdr:spPr>
        <a:xfrm xmlns:a="http://schemas.openxmlformats.org/drawingml/2006/main">
          <a:off x="4886325" y="381000"/>
          <a:ext cx="790575" cy="2571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dr:relSizeAnchor xmlns:cdr="http://schemas.openxmlformats.org/drawingml/2006/chartDrawing">
    <cdr:from>
      <cdr:x>0.03069</cdr:x>
      <cdr:y>0.92467</cdr:y>
    </cdr:from>
    <cdr:to>
      <cdr:x>0.56974</cdr:x>
      <cdr:y>0.98104</cdr:y>
    </cdr:to>
    <cdr:sp macro="" textlink="">
      <cdr:nvSpPr>
        <cdr:cNvPr id="14" name="13 CuadroTexto"/>
        <cdr:cNvSpPr txBox="1"/>
      </cdr:nvSpPr>
      <cdr:spPr>
        <a:xfrm xmlns:a="http://schemas.openxmlformats.org/drawingml/2006/main">
          <a:off x="404620" y="5129747"/>
          <a:ext cx="7106426" cy="3127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200" b="1"/>
            <a:t>Fuente: </a:t>
          </a:r>
          <a:r>
            <a:rPr lang="es-ES" sz="1200" b="0"/>
            <a:t>Banco Central de la República</a:t>
          </a:r>
          <a:r>
            <a:rPr lang="es-ES" sz="1200" b="0" baseline="0"/>
            <a:t>  Dominicana (BCRD)</a:t>
          </a:r>
        </a:p>
        <a:p xmlns:a="http://schemas.openxmlformats.org/drawingml/2006/main">
          <a:r>
            <a:rPr lang="es-ES" sz="1200" b="0" baseline="0">
              <a:latin typeface="+mn-lt"/>
              <a:ea typeface="+mn-ea"/>
              <a:cs typeface="+mn-cs"/>
            </a:rPr>
            <a:t>               </a:t>
          </a:r>
          <a:endParaRPr lang="es-ES" sz="2000" b="1"/>
        </a:p>
      </cdr:txBody>
    </cdr:sp>
  </cdr:relSizeAnchor>
</c:userShapes>
</file>

<file path=xl/drawings/drawing214.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13607</xdr:colOff>
      <xdr:row>0</xdr:row>
      <xdr:rowOff>993320</xdr:rowOff>
    </xdr:to>
    <xdr:sp macro="" textlink="">
      <xdr:nvSpPr>
        <xdr:cNvPr id="4" name="6 Rectángulo redondeado"/>
        <xdr:cNvSpPr/>
      </xdr:nvSpPr>
      <xdr:spPr>
        <a:xfrm>
          <a:off x="0" y="0"/>
          <a:ext cx="12178393" cy="99332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Estadísticas De Mercado De Trabajo</a:t>
          </a:r>
        </a:p>
        <a:p>
          <a:pPr algn="ctr" eaLnBrk="1" fontAlgn="auto" latinLnBrk="0" hangingPunct="1"/>
          <a:r>
            <a:rPr lang="es-DO" sz="1600" b="1">
              <a:solidFill>
                <a:schemeClr val="lt1"/>
              </a:solidFill>
              <a:effectLst/>
              <a:latin typeface="+mn-lt"/>
              <a:ea typeface="+mn-ea"/>
              <a:cs typeface="+mn-cs"/>
            </a:rPr>
            <a:t>Población Total Republica Dominicana y por Tipo de Ocupación</a:t>
          </a:r>
        </a:p>
        <a:p>
          <a:pPr algn="ctr" eaLnBrk="1" fontAlgn="auto" latinLnBrk="0" hangingPunct="1"/>
          <a:r>
            <a:rPr lang="es-DO" sz="1600" b="1">
              <a:solidFill>
                <a:schemeClr val="lt1"/>
              </a:solidFill>
              <a:effectLst/>
              <a:latin typeface="+mn-lt"/>
              <a:ea typeface="+mn-ea"/>
              <a:cs typeface="+mn-cs"/>
            </a:rPr>
            <a:t>Período: 2005 - Octubre</a:t>
          </a:r>
          <a:r>
            <a:rPr lang="es-DO" sz="1600" b="1" baseline="0">
              <a:solidFill>
                <a:schemeClr val="lt1"/>
              </a:solidFill>
              <a:effectLst/>
              <a:latin typeface="+mn-lt"/>
              <a:ea typeface="+mn-ea"/>
              <a:cs typeface="+mn-cs"/>
            </a:rPr>
            <a:t> 2018</a:t>
          </a:r>
          <a:endParaRPr lang="es-DO" sz="2400">
            <a:effectLst/>
          </a:endParaRPr>
        </a:p>
      </xdr:txBody>
    </xdr:sp>
    <xdr:clientData/>
  </xdr:twoCellAnchor>
  <xdr:twoCellAnchor editAs="oneCell">
    <xdr:from>
      <xdr:col>0</xdr:col>
      <xdr:colOff>448235</xdr:colOff>
      <xdr:row>0</xdr:row>
      <xdr:rowOff>190500</xdr:rowOff>
    </xdr:from>
    <xdr:to>
      <xdr:col>0</xdr:col>
      <xdr:colOff>1208287</xdr:colOff>
      <xdr:row>0</xdr:row>
      <xdr:rowOff>694765</xdr:rowOff>
    </xdr:to>
    <xdr:pic>
      <xdr:nvPicPr>
        <xdr:cNvPr id="5" name="4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8235" y="190500"/>
          <a:ext cx="760052" cy="5042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19</xdr:row>
      <xdr:rowOff>40821</xdr:rowOff>
    </xdr:from>
    <xdr:to>
      <xdr:col>8</xdr:col>
      <xdr:colOff>2149928</xdr:colOff>
      <xdr:row>52</xdr:row>
      <xdr:rowOff>95250</xdr:rowOff>
    </xdr:to>
    <xdr:graphicFrame macro="">
      <xdr:nvGraphicFramePr>
        <xdr:cNvPr id="3" name="Gráfico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15.xml><?xml version="1.0" encoding="utf-8"?>
<xdr:wsDr xmlns:xdr="http://schemas.openxmlformats.org/drawingml/2006/spreadsheetDrawing" xmlns:a="http://schemas.openxmlformats.org/drawingml/2006/main">
  <xdr:twoCellAnchor>
    <xdr:from>
      <xdr:col>6</xdr:col>
      <xdr:colOff>762000</xdr:colOff>
      <xdr:row>39</xdr:row>
      <xdr:rowOff>841375</xdr:rowOff>
    </xdr:from>
    <xdr:to>
      <xdr:col>6</xdr:col>
      <xdr:colOff>807719</xdr:colOff>
      <xdr:row>40</xdr:row>
      <xdr:rowOff>79375</xdr:rowOff>
    </xdr:to>
    <xdr:sp macro="" textlink="">
      <xdr:nvSpPr>
        <xdr:cNvPr id="6" name="5 CuadroTexto"/>
        <xdr:cNvSpPr txBox="1"/>
      </xdr:nvSpPr>
      <xdr:spPr>
        <a:xfrm>
          <a:off x="8096250" y="29454475"/>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0</xdr:rowOff>
    </xdr:from>
    <xdr:to>
      <xdr:col>15</xdr:col>
      <xdr:colOff>2770909</xdr:colOff>
      <xdr:row>0</xdr:row>
      <xdr:rowOff>1056408</xdr:rowOff>
    </xdr:to>
    <xdr:sp macro="" textlink="">
      <xdr:nvSpPr>
        <xdr:cNvPr id="7" name="6 Rectángulo redondeado"/>
        <xdr:cNvSpPr/>
      </xdr:nvSpPr>
      <xdr:spPr>
        <a:xfrm>
          <a:off x="0" y="0"/>
          <a:ext cx="20920364" cy="105640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Informe Sistema Dominicano de Seguridad Social (SDSS)</a:t>
          </a:r>
          <a:endParaRPr lang="es-DO" sz="4000">
            <a:effectLst/>
          </a:endParaRPr>
        </a:p>
      </xdr:txBody>
    </xdr:sp>
    <xdr:clientData/>
  </xdr:twoCellAnchor>
  <xdr:twoCellAnchor editAs="oneCell">
    <xdr:from>
      <xdr:col>0</xdr:col>
      <xdr:colOff>900545</xdr:colOff>
      <xdr:row>0</xdr:row>
      <xdr:rowOff>190500</xdr:rowOff>
    </xdr:from>
    <xdr:to>
      <xdr:col>1</xdr:col>
      <xdr:colOff>502227</xdr:colOff>
      <xdr:row>0</xdr:row>
      <xdr:rowOff>790803</xdr:rowOff>
    </xdr:to>
    <xdr:pic>
      <xdr:nvPicPr>
        <xdr:cNvPr id="8"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00545" y="190500"/>
          <a:ext cx="831273" cy="6003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6.xml><?xml version="1.0" encoding="utf-8"?>
<xdr:wsDr xmlns:xdr="http://schemas.openxmlformats.org/drawingml/2006/spreadsheetDrawing" xmlns:a="http://schemas.openxmlformats.org/drawingml/2006/main">
  <xdr:twoCellAnchor>
    <xdr:from>
      <xdr:col>6</xdr:col>
      <xdr:colOff>762000</xdr:colOff>
      <xdr:row>39</xdr:row>
      <xdr:rowOff>841375</xdr:rowOff>
    </xdr:from>
    <xdr:to>
      <xdr:col>6</xdr:col>
      <xdr:colOff>807719</xdr:colOff>
      <xdr:row>40</xdr:row>
      <xdr:rowOff>79375</xdr:rowOff>
    </xdr:to>
    <xdr:sp macro="" textlink="">
      <xdr:nvSpPr>
        <xdr:cNvPr id="7" name="6 CuadroTexto"/>
        <xdr:cNvSpPr txBox="1"/>
      </xdr:nvSpPr>
      <xdr:spPr>
        <a:xfrm>
          <a:off x="8096250" y="15024100"/>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0</xdr:rowOff>
    </xdr:from>
    <xdr:to>
      <xdr:col>15</xdr:col>
      <xdr:colOff>623454</xdr:colOff>
      <xdr:row>1</xdr:row>
      <xdr:rowOff>86590</xdr:rowOff>
    </xdr:to>
    <xdr:sp macro="" textlink="">
      <xdr:nvSpPr>
        <xdr:cNvPr id="4" name="6 Rectángulo redondeado"/>
        <xdr:cNvSpPr/>
      </xdr:nvSpPr>
      <xdr:spPr>
        <a:xfrm>
          <a:off x="0" y="0"/>
          <a:ext cx="17785772" cy="124690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Informe Sistema Dominicano de Seguridad Social (SDSS)</a:t>
          </a:r>
          <a:endParaRPr lang="es-DO" sz="4000">
            <a:effectLst/>
          </a:endParaRPr>
        </a:p>
      </xdr:txBody>
    </xdr:sp>
    <xdr:clientData/>
  </xdr:twoCellAnchor>
  <xdr:twoCellAnchor editAs="oneCell">
    <xdr:from>
      <xdr:col>0</xdr:col>
      <xdr:colOff>710046</xdr:colOff>
      <xdr:row>0</xdr:row>
      <xdr:rowOff>277091</xdr:rowOff>
    </xdr:from>
    <xdr:to>
      <xdr:col>1</xdr:col>
      <xdr:colOff>381000</xdr:colOff>
      <xdr:row>0</xdr:row>
      <xdr:rowOff>927418</xdr:rowOff>
    </xdr:to>
    <xdr:pic>
      <xdr:nvPicPr>
        <xdr:cNvPr id="5"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10046" y="277091"/>
          <a:ext cx="900545" cy="6503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7.xml><?xml version="1.0" encoding="utf-8"?>
<xdr:wsDr xmlns:xdr="http://schemas.openxmlformats.org/drawingml/2006/spreadsheetDrawing" xmlns:a="http://schemas.openxmlformats.org/drawingml/2006/main">
  <xdr:twoCellAnchor>
    <xdr:from>
      <xdr:col>6</xdr:col>
      <xdr:colOff>762000</xdr:colOff>
      <xdr:row>39</xdr:row>
      <xdr:rowOff>841375</xdr:rowOff>
    </xdr:from>
    <xdr:to>
      <xdr:col>6</xdr:col>
      <xdr:colOff>807719</xdr:colOff>
      <xdr:row>40</xdr:row>
      <xdr:rowOff>79375</xdr:rowOff>
    </xdr:to>
    <xdr:sp macro="" textlink="">
      <xdr:nvSpPr>
        <xdr:cNvPr id="6" name="5 CuadroTexto"/>
        <xdr:cNvSpPr txBox="1"/>
      </xdr:nvSpPr>
      <xdr:spPr>
        <a:xfrm>
          <a:off x="8096250" y="29740225"/>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0</xdr:rowOff>
    </xdr:from>
    <xdr:to>
      <xdr:col>15</xdr:col>
      <xdr:colOff>1904999</xdr:colOff>
      <xdr:row>1</xdr:row>
      <xdr:rowOff>0</xdr:rowOff>
    </xdr:to>
    <xdr:sp macro="" textlink="">
      <xdr:nvSpPr>
        <xdr:cNvPr id="8" name="6 Rectángulo redondeado"/>
        <xdr:cNvSpPr/>
      </xdr:nvSpPr>
      <xdr:spPr>
        <a:xfrm>
          <a:off x="0" y="0"/>
          <a:ext cx="20050124" cy="13335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Informe Sistema Dominicano de Seguridad Social (SDSS)</a:t>
          </a:r>
          <a:endParaRPr lang="es-DO" sz="4000">
            <a:effectLst/>
          </a:endParaRPr>
        </a:p>
      </xdr:txBody>
    </xdr:sp>
    <xdr:clientData/>
  </xdr:twoCellAnchor>
  <xdr:twoCellAnchor editAs="oneCell">
    <xdr:from>
      <xdr:col>0</xdr:col>
      <xdr:colOff>571500</xdr:colOff>
      <xdr:row>0</xdr:row>
      <xdr:rowOff>357188</xdr:rowOff>
    </xdr:from>
    <xdr:to>
      <xdr:col>1</xdr:col>
      <xdr:colOff>362238</xdr:colOff>
      <xdr:row>0</xdr:row>
      <xdr:rowOff>1095375</xdr:rowOff>
    </xdr:to>
    <xdr:pic>
      <xdr:nvPicPr>
        <xdr:cNvPr id="9"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1500" y="357188"/>
          <a:ext cx="1028988" cy="7381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8.xml><?xml version="1.0" encoding="utf-8"?>
<xdr:wsDr xmlns:xdr="http://schemas.openxmlformats.org/drawingml/2006/spreadsheetDrawing" xmlns:a="http://schemas.openxmlformats.org/drawingml/2006/main">
  <xdr:twoCellAnchor>
    <xdr:from>
      <xdr:col>6</xdr:col>
      <xdr:colOff>762000</xdr:colOff>
      <xdr:row>39</xdr:row>
      <xdr:rowOff>841375</xdr:rowOff>
    </xdr:from>
    <xdr:to>
      <xdr:col>6</xdr:col>
      <xdr:colOff>807719</xdr:colOff>
      <xdr:row>40</xdr:row>
      <xdr:rowOff>79375</xdr:rowOff>
    </xdr:to>
    <xdr:sp macro="" textlink="">
      <xdr:nvSpPr>
        <xdr:cNvPr id="6" name="5 CuadroTexto"/>
        <xdr:cNvSpPr txBox="1"/>
      </xdr:nvSpPr>
      <xdr:spPr>
        <a:xfrm>
          <a:off x="8096250" y="30873700"/>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1</xdr:rowOff>
    </xdr:from>
    <xdr:to>
      <xdr:col>15</xdr:col>
      <xdr:colOff>1402772</xdr:colOff>
      <xdr:row>0</xdr:row>
      <xdr:rowOff>1108365</xdr:rowOff>
    </xdr:to>
    <xdr:sp macro="" textlink="">
      <xdr:nvSpPr>
        <xdr:cNvPr id="8" name="6 Rectángulo redondeado"/>
        <xdr:cNvSpPr/>
      </xdr:nvSpPr>
      <xdr:spPr>
        <a:xfrm>
          <a:off x="0" y="1"/>
          <a:ext cx="19552227" cy="110836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3200" b="1">
              <a:solidFill>
                <a:schemeClr val="lt1"/>
              </a:solidFill>
              <a:effectLst/>
              <a:latin typeface="+mn-lt"/>
              <a:ea typeface="+mn-ea"/>
              <a:cs typeface="+mn-cs"/>
            </a:rPr>
            <a:t>Informe Sistema Dominicano de Seguridad Social (SDSS)</a:t>
          </a:r>
          <a:endParaRPr lang="es-DO" sz="4400">
            <a:effectLst/>
          </a:endParaRPr>
        </a:p>
      </xdr:txBody>
    </xdr:sp>
    <xdr:clientData/>
  </xdr:twoCellAnchor>
  <xdr:twoCellAnchor editAs="oneCell">
    <xdr:from>
      <xdr:col>0</xdr:col>
      <xdr:colOff>813955</xdr:colOff>
      <xdr:row>0</xdr:row>
      <xdr:rowOff>259774</xdr:rowOff>
    </xdr:from>
    <xdr:to>
      <xdr:col>1</xdr:col>
      <xdr:colOff>543622</xdr:colOff>
      <xdr:row>0</xdr:row>
      <xdr:rowOff>952500</xdr:rowOff>
    </xdr:to>
    <xdr:pic>
      <xdr:nvPicPr>
        <xdr:cNvPr id="9"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13955" y="259774"/>
          <a:ext cx="959258" cy="6927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9.xml><?xml version="1.0" encoding="utf-8"?>
<xdr:wsDr xmlns:xdr="http://schemas.openxmlformats.org/drawingml/2006/spreadsheetDrawing" xmlns:a="http://schemas.openxmlformats.org/drawingml/2006/main">
  <xdr:twoCellAnchor>
    <xdr:from>
      <xdr:col>0</xdr:col>
      <xdr:colOff>1</xdr:colOff>
      <xdr:row>0</xdr:row>
      <xdr:rowOff>0</xdr:rowOff>
    </xdr:from>
    <xdr:to>
      <xdr:col>12</xdr:col>
      <xdr:colOff>705970</xdr:colOff>
      <xdr:row>44</xdr:row>
      <xdr:rowOff>156882</xdr:rowOff>
    </xdr:to>
    <xdr:sp macro="" textlink="">
      <xdr:nvSpPr>
        <xdr:cNvPr id="2" name="1 CuadroTexto"/>
        <xdr:cNvSpPr txBox="1"/>
      </xdr:nvSpPr>
      <xdr:spPr>
        <a:xfrm>
          <a:off x="1" y="0"/>
          <a:ext cx="10264587" cy="8538882"/>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600" b="0">
            <a:solidFill>
              <a:schemeClr val="accent3">
                <a:lumMod val="50000"/>
              </a:schemeClr>
            </a:solidFill>
          </a:endParaRPr>
        </a:p>
        <a:p>
          <a:r>
            <a:rPr lang="es-DO" sz="1200">
              <a:solidFill>
                <a:schemeClr val="dk1"/>
              </a:solidFill>
              <a:effectLst/>
              <a:latin typeface="+mn-lt"/>
              <a:ea typeface="+mn-ea"/>
              <a:cs typeface="+mn-cs"/>
            </a:rPr>
            <a:t>Con la promulgación de la Ley 87 01 el 9 de mayo del 2001, se crea el Sistema Dominicano de Seguridad Social (SDSS). catorce años después de su creación, están constituidas y operando las instituciones públicas del sistema y un conjunto de instituciones privadas y mixtas (Prestadoras de Servicios de Salud, Administradoras de Riesgos de Salud y de Fondos de Pensiones), para garantizarle a la población las prestaciones que ofrece la Seguridad Social. </a:t>
          </a:r>
          <a:endParaRPr lang="en-US" sz="1200">
            <a:solidFill>
              <a:schemeClr val="dk1"/>
            </a:solidFill>
            <a:effectLst/>
            <a:latin typeface="+mn-lt"/>
            <a:ea typeface="+mn-ea"/>
            <a:cs typeface="+mn-cs"/>
          </a:endParaRPr>
        </a:p>
        <a:p>
          <a:r>
            <a:rPr lang="es-DO" sz="1200">
              <a:solidFill>
                <a:schemeClr val="dk1"/>
              </a:solidFill>
              <a:effectLst/>
              <a:latin typeface="+mn-lt"/>
              <a:ea typeface="+mn-ea"/>
              <a:cs typeface="+mn-cs"/>
            </a:rPr>
            <a:t>Entre 2001 y 2014 el SDSS, tuvo avances y realizaciones, se  han aprobados y publicacados los principales reglamentos y normativas, se han emitidos resoluciones e importantes decisiones para la aplicación del Seguro de Vejez, Discapacidad y Sobrevivencia (el Seguro de pensiones), del Seguro Familiar de Salud y el Seguro de Riesgos Laborales, se han realizados  numerosos estudios e investigaciones para la aplicación de las prestaciones contempladas en la ley. </a:t>
          </a:r>
          <a:endParaRPr lang="en-US" sz="1200">
            <a:solidFill>
              <a:schemeClr val="dk1"/>
            </a:solidFill>
            <a:effectLst/>
            <a:latin typeface="+mn-lt"/>
            <a:ea typeface="+mn-ea"/>
            <a:cs typeface="+mn-cs"/>
          </a:endParaRPr>
        </a:p>
        <a:p>
          <a:r>
            <a:rPr lang="es-DO" sz="1200">
              <a:solidFill>
                <a:schemeClr val="dk1"/>
              </a:solidFill>
              <a:effectLst/>
              <a:latin typeface="+mn-lt"/>
              <a:ea typeface="+mn-ea"/>
              <a:cs typeface="+mn-cs"/>
            </a:rPr>
            <a:t>El diseño y la aplicación del Sistema </a:t>
          </a:r>
          <a:r>
            <a:rPr lang="en-US" sz="1200">
              <a:solidFill>
                <a:schemeClr val="dk1"/>
              </a:solidFill>
              <a:effectLst/>
              <a:latin typeface="+mn-lt"/>
              <a:ea typeface="+mn-ea"/>
              <a:cs typeface="+mn-cs"/>
            </a:rPr>
            <a:t>Ú</a:t>
          </a:r>
          <a:r>
            <a:rPr lang="es-DO" sz="1200">
              <a:solidFill>
                <a:schemeClr val="dk1"/>
              </a:solidFill>
              <a:effectLst/>
              <a:latin typeface="+mn-lt"/>
              <a:ea typeface="+mn-ea"/>
              <a:cs typeface="+mn-cs"/>
            </a:rPr>
            <a:t>nico de Información y Recaudo  (SUIR) del SDSS, basado en el uso de softwares para la afiliación, el recaudo y distribución de los recursos; es un mecanismo informático novedoso para cualquier sistema de seguridad social, el cual, a través de sus diversos módulos, garantiza  un acceso rápido y efectivo a las instancias aseguradoras, reguladoras y fiscalizadoras de la seguridad social y una gestión transparente en la aplicación del sistema.  En el año 2014 para la elaboración del Plan Estratégico</a:t>
          </a:r>
          <a:r>
            <a:rPr lang="es-DO" sz="1200" baseline="0">
              <a:solidFill>
                <a:schemeClr val="dk1"/>
              </a:solidFill>
              <a:effectLst/>
              <a:latin typeface="+mn-lt"/>
              <a:ea typeface="+mn-ea"/>
              <a:cs typeface="+mn-cs"/>
            </a:rPr>
            <a:t>  quinquenal del SDSS, </a:t>
          </a:r>
          <a:r>
            <a:rPr lang="es-DO" sz="1200">
              <a:solidFill>
                <a:schemeClr val="dk1"/>
              </a:solidFill>
              <a:effectLst/>
              <a:latin typeface="+mn-lt"/>
              <a:ea typeface="+mn-ea"/>
              <a:cs typeface="+mn-cs"/>
            </a:rPr>
            <a:t>se</a:t>
          </a:r>
          <a:r>
            <a:rPr lang="es-DO" sz="1200" baseline="0">
              <a:solidFill>
                <a:schemeClr val="dk1"/>
              </a:solidFill>
              <a:effectLst/>
              <a:latin typeface="+mn-lt"/>
              <a:ea typeface="+mn-ea"/>
              <a:cs typeface="+mn-cs"/>
            </a:rPr>
            <a:t> conformó una Comisión  Especial conformada por representantes de los sectores gubernamental, empleador, laboral,  profesionales,  personas con discapacidad e indigentes y la participación activa de los funcionarios y técnicos de la s entidades del sistema  y el acompañamiento de la firma KPMG , la cual ganó una licitación  pública realizada por el CNSS en cumplimiento de la Ley 340-06 de Compras y Contrataciones del Estado. Dicho plan  fue aprobado por el CNSS mediante la Resolución No. 334-03 en fecha 30 de enero de 2014.</a:t>
          </a:r>
        </a:p>
        <a:p>
          <a:endParaRPr lang="es-DO" sz="1200" b="0">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200">
              <a:solidFill>
                <a:schemeClr val="dk1"/>
              </a:solidFill>
              <a:effectLst/>
              <a:latin typeface="+mn-lt"/>
              <a:ea typeface="+mn-ea"/>
              <a:cs typeface="+mn-cs"/>
            </a:rPr>
            <a:t>En los catorce años transcurridos, las instituciones del SDSS han fortalecidos sus estructuras técnicas y gerenciales y sus sistemas de información y de servicios a los afiliados. Se han ejecutados  amplios programas de promoción, divulgación y capacitación integrando a cientos de organizaciones de la sociedad civil en la difusión de la ley 87- 01. Se han realizados múltiples publicaciones educativas sobre la seguridad social (libros, manuales, boletines, folletos y brochures) , para instruir a la población en deberes y derechos, acceso a los servicios, beneficios y reclamaciones, entre otras. </a:t>
          </a:r>
        </a:p>
        <a:p>
          <a:pPr marL="0" marR="0" indent="0" algn="l" defTabSz="914400" eaLnBrk="1" fontAlgn="auto" latinLnBrk="0" hangingPunct="1">
            <a:lnSpc>
              <a:spcPct val="100000"/>
            </a:lnSpc>
            <a:spcBef>
              <a:spcPts val="0"/>
            </a:spcBef>
            <a:spcAft>
              <a:spcPts val="0"/>
            </a:spcAft>
            <a:buClrTx/>
            <a:buSzTx/>
            <a:buFontTx/>
            <a:buNone/>
            <a:tabLst/>
            <a:defRPr/>
          </a:pPr>
          <a:endParaRPr lang="es-DO" sz="1200">
            <a:solidFill>
              <a:schemeClr val="dk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200">
              <a:solidFill>
                <a:schemeClr val="dk1"/>
              </a:solidFill>
              <a:effectLst/>
              <a:latin typeface="+mn-lt"/>
              <a:ea typeface="+mn-ea"/>
              <a:cs typeface="+mn-cs"/>
            </a:rPr>
            <a:t>Además, se crearon</a:t>
          </a:r>
          <a:r>
            <a:rPr lang="es-DO" sz="1200" baseline="0">
              <a:solidFill>
                <a:schemeClr val="dk1"/>
              </a:solidFill>
              <a:effectLst/>
              <a:latin typeface="+mn-lt"/>
              <a:ea typeface="+mn-ea"/>
              <a:cs typeface="+mn-cs"/>
            </a:rPr>
            <a:t> </a:t>
          </a:r>
          <a:r>
            <a:rPr lang="es-DO" sz="1200">
              <a:solidFill>
                <a:schemeClr val="dk1"/>
              </a:solidFill>
              <a:effectLst/>
              <a:latin typeface="+mn-lt"/>
              <a:ea typeface="+mn-ea"/>
              <a:cs typeface="+mn-cs"/>
            </a:rPr>
            <a:t> las instituciones públicas y privadas de servicios y se estableció  la reorganización institucional, definiendo la estructura funcional y operativa para adecuarse a la seguridad social. En la SESPAS se han tomados medidas administrativas para la reorganización de la Red de servicios públicos y la aprobación de Reglamentos, cuya aplicación permite avances significativos en la calidad y eficientización de los servicios de salud, pilares de las reformas de salud y de la seguridad social. Asimismo, el Instituto Dominicano de Seguros Sociales (IDSS) ha avanzado en la reestructuración de sus instituciones para la entrega de los servicios de estancias infantiles, de salud y riesgos laborales; asimismo, se creó el Seguro Nacional de Salud (SeNaSa), que a la fecha cuenta con una significativa </a:t>
          </a:r>
          <a:r>
            <a:rPr lang="es-DO" sz="1200">
              <a:solidFill>
                <a:sysClr val="windowText" lastClr="000000"/>
              </a:solidFill>
              <a:effectLst/>
              <a:latin typeface="+mn-lt"/>
              <a:ea typeface="+mn-ea"/>
              <a:cs typeface="+mn-cs"/>
            </a:rPr>
            <a:t>cartera de afiliados y lleva a cabo la ejecución de novedosos contratos de gestión con proveedores de servicios de salud, basados en modelos de gestión clínica que promueven la reorganización de las redes de servicios y la conformación de Proveedoras Públicas Regionales, para garantizar servicios de salud a la población con calidad y oportunidad.</a:t>
          </a:r>
        </a:p>
        <a:p>
          <a:pPr marL="0" marR="0" indent="0" algn="l" defTabSz="914400" eaLnBrk="1" fontAlgn="auto" latinLnBrk="0" hangingPunct="1">
            <a:lnSpc>
              <a:spcPct val="100000"/>
            </a:lnSpc>
            <a:spcBef>
              <a:spcPts val="0"/>
            </a:spcBef>
            <a:spcAft>
              <a:spcPts val="0"/>
            </a:spcAft>
            <a:buClrTx/>
            <a:buSzTx/>
            <a:buFontTx/>
            <a:buNone/>
            <a:tabLst/>
            <a:defRPr/>
          </a:pPr>
          <a:endParaRPr lang="es-DO" sz="1200">
            <a:solidFill>
              <a:sysClr val="windowText" lastClr="000000"/>
            </a:solidFill>
            <a:effectLst/>
            <a:latin typeface="+mn-lt"/>
            <a:ea typeface="+mn-ea"/>
            <a:cs typeface="+mn-cs"/>
          </a:endParaRPr>
        </a:p>
        <a:p>
          <a:r>
            <a:rPr lang="es-DO" sz="1200">
              <a:solidFill>
                <a:sysClr val="windowText" lastClr="000000"/>
              </a:solidFill>
              <a:effectLst/>
              <a:latin typeface="+mn-lt"/>
              <a:ea typeface="+mn-ea"/>
              <a:cs typeface="+mn-cs"/>
            </a:rPr>
            <a:t>Desde el inicio del Sistema Dominicano de Seguridad Social, los aportes del Gobierno Dominicano han permitido sentar las</a:t>
          </a:r>
          <a:r>
            <a:rPr lang="es-DO" sz="1200" baseline="0">
              <a:solidFill>
                <a:sysClr val="windowText" lastClr="000000"/>
              </a:solidFill>
              <a:effectLst/>
              <a:latin typeface="+mn-lt"/>
              <a:ea typeface="+mn-ea"/>
              <a:cs typeface="+mn-cs"/>
            </a:rPr>
            <a:t> </a:t>
          </a:r>
          <a:r>
            <a:rPr lang="es-DO" sz="1200">
              <a:solidFill>
                <a:sysClr val="windowText" lastClr="000000"/>
              </a:solidFill>
              <a:effectLst/>
              <a:latin typeface="+mn-lt"/>
              <a:ea typeface="+mn-ea"/>
              <a:cs typeface="+mn-cs"/>
            </a:rPr>
            <a:t> bases de operación, su fortalecimiento institucional y la aplicación de los servicios que contempla la ley de seguridad social.  Una inversión de RD$ 5.0 millones  sirvieron para dar inicio a la creación y operaciones de las instituciones del SDSS en los meses de agosto diciembre del 2001.  En el año 2002 este aporte aumentó a RD$ 71.0 millones, lo que permitió el desarrollo de las instituciones creadas por la seguridad social e iniciar a la protección a los primeros afiliados del Seguro Familiar de Salud del Régimen Subsidiado.</a:t>
          </a:r>
          <a:endParaRPr lang="en-US" sz="1200">
            <a:solidFill>
              <a:sysClr val="windowText" lastClr="000000"/>
            </a:solidFill>
            <a:effectLst/>
            <a:latin typeface="+mn-lt"/>
            <a:ea typeface="+mn-ea"/>
            <a:cs typeface="+mn-cs"/>
          </a:endParaRPr>
        </a:p>
        <a:p>
          <a:endParaRPr lang="es-DO" sz="1200">
            <a:solidFill>
              <a:sysClr val="windowText" lastClr="000000"/>
            </a:solidFill>
            <a:effectLst/>
            <a:latin typeface="+mn-lt"/>
            <a:ea typeface="+mn-ea"/>
            <a:cs typeface="+mn-cs"/>
          </a:endParaRPr>
        </a:p>
        <a:p>
          <a:r>
            <a:rPr lang="es-DO" sz="1200">
              <a:solidFill>
                <a:sysClr val="windowText" lastClr="000000"/>
              </a:solidFill>
              <a:effectLst/>
              <a:latin typeface="+mn-lt"/>
              <a:ea typeface="+mn-ea"/>
              <a:cs typeface="+mn-cs"/>
            </a:rPr>
            <a:t>Para el 2003 la inversión del Estado ascendió a RD$285.0 millones, de los cuales RD$133.00 millones se utilizaron en la compra de dos edificaciones para albergar  las oficinas de las instituciones del Sistema. En el año 2004 el Gobierno Dominicano consignó RD$280.0 millones en el</a:t>
          </a:r>
          <a:r>
            <a:rPr lang="es-DO" sz="1200" baseline="0">
              <a:solidFill>
                <a:sysClr val="windowText" lastClr="000000"/>
              </a:solidFill>
              <a:effectLst/>
              <a:latin typeface="+mn-lt"/>
              <a:ea typeface="+mn-ea"/>
              <a:cs typeface="+mn-cs"/>
            </a:rPr>
            <a:t> </a:t>
          </a:r>
          <a:r>
            <a:rPr lang="es-DO" sz="1200">
              <a:solidFill>
                <a:sysClr val="windowText" lastClr="000000"/>
              </a:solidFill>
              <a:effectLst/>
              <a:latin typeface="+mn-lt"/>
              <a:ea typeface="+mn-ea"/>
              <a:cs typeface="+mn-cs"/>
            </a:rPr>
            <a:t>presupuesto nacional para gastos operativos de las instituciones del sistema.  Hasta febrero 2018, el Gobierno Dominicano ha aportado RD$</a:t>
          </a:r>
          <a:r>
            <a:rPr lang="en-US" sz="1200" b="0" i="0" u="none" strike="noStrike">
              <a:solidFill>
                <a:sysClr val="windowText" lastClr="000000"/>
              </a:solidFill>
              <a:effectLst/>
              <a:latin typeface="+mn-lt"/>
              <a:ea typeface="+mn-ea"/>
              <a:cs typeface="+mn-cs"/>
            </a:rPr>
            <a:t>58,815.16 </a:t>
          </a:r>
          <a:r>
            <a:rPr lang="es-DO" sz="1200">
              <a:solidFill>
                <a:sysClr val="windowText" lastClr="000000"/>
              </a:solidFill>
              <a:effectLst/>
              <a:latin typeface="+mn-lt"/>
              <a:ea typeface="+mn-ea"/>
              <a:cs typeface="+mn-cs"/>
            </a:rPr>
            <a:t>millones para los servicios de atención a la salud de los afiliados al Seguro Familiar de Salud  del Régimen Subsidiado en el Sistema Dominicano de Seguridad Social (SDSS). </a:t>
          </a:r>
          <a:endParaRPr lang="en-US" sz="120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0">
            <a:solidFill>
              <a:sysClr val="windowText" lastClr="000000"/>
            </a:solidFill>
          </a:endParaRPr>
        </a:p>
      </xdr:txBody>
    </xdr:sp>
    <xdr:clientData/>
  </xdr:twoCellAnchor>
  <xdr:twoCellAnchor>
    <xdr:from>
      <xdr:col>0</xdr:col>
      <xdr:colOff>0</xdr:colOff>
      <xdr:row>0</xdr:row>
      <xdr:rowOff>11206</xdr:rowOff>
    </xdr:from>
    <xdr:to>
      <xdr:col>12</xdr:col>
      <xdr:colOff>761999</xdr:colOff>
      <xdr:row>4</xdr:row>
      <xdr:rowOff>56030</xdr:rowOff>
    </xdr:to>
    <xdr:sp macro="" textlink="">
      <xdr:nvSpPr>
        <xdr:cNvPr id="4" name="6 Rectángulo redondeado"/>
        <xdr:cNvSpPr/>
      </xdr:nvSpPr>
      <xdr:spPr>
        <a:xfrm>
          <a:off x="0" y="11206"/>
          <a:ext cx="10320617" cy="80682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Logros del Sistema Dominicano de Seguridad Social</a:t>
          </a:r>
          <a:endParaRPr lang="es-DO" sz="4400">
            <a:effectLst/>
          </a:endParaRPr>
        </a:p>
      </xdr:txBody>
    </xdr:sp>
    <xdr:clientData/>
  </xdr:twoCellAnchor>
  <xdr:twoCellAnchor editAs="oneCell">
    <xdr:from>
      <xdr:col>0</xdr:col>
      <xdr:colOff>291353</xdr:colOff>
      <xdr:row>0</xdr:row>
      <xdr:rowOff>112059</xdr:rowOff>
    </xdr:from>
    <xdr:to>
      <xdr:col>1</xdr:col>
      <xdr:colOff>353555</xdr:colOff>
      <xdr:row>3</xdr:row>
      <xdr:rowOff>89647</xdr:rowOff>
    </xdr:to>
    <xdr:pic>
      <xdr:nvPicPr>
        <xdr:cNvPr id="5" name="1 Imagen" descr="Logo_2x4.bmp"/>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063" t="10325" r="3969" b="15109"/>
        <a:stretch/>
      </xdr:blipFill>
      <xdr:spPr bwMode="auto">
        <a:xfrm>
          <a:off x="291353" y="112059"/>
          <a:ext cx="824202" cy="5490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xdr:from>
      <xdr:col>0</xdr:col>
      <xdr:colOff>34637</xdr:colOff>
      <xdr:row>17</xdr:row>
      <xdr:rowOff>640774</xdr:rowOff>
    </xdr:from>
    <xdr:to>
      <xdr:col>9</xdr:col>
      <xdr:colOff>2563091</xdr:colOff>
      <xdr:row>45</xdr:row>
      <xdr:rowOff>571502</xdr:rowOff>
    </xdr:to>
    <xdr:graphicFrame macro="">
      <xdr:nvGraphicFramePr>
        <xdr:cNvPr id="5" name="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34637</xdr:rowOff>
    </xdr:from>
    <xdr:to>
      <xdr:col>10</xdr:col>
      <xdr:colOff>0</xdr:colOff>
      <xdr:row>0</xdr:row>
      <xdr:rowOff>1385455</xdr:rowOff>
    </xdr:to>
    <xdr:sp macro="" textlink="">
      <xdr:nvSpPr>
        <xdr:cNvPr id="4" name="3 Rectángulo redondeado"/>
        <xdr:cNvSpPr/>
      </xdr:nvSpPr>
      <xdr:spPr>
        <a:xfrm>
          <a:off x="0" y="34637"/>
          <a:ext cx="18513136" cy="13508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2000" b="1">
              <a:solidFill>
                <a:schemeClr val="lt1"/>
              </a:solidFill>
              <a:effectLst/>
              <a:latin typeface="+mn-lt"/>
              <a:ea typeface="+mn-ea"/>
              <a:cs typeface="+mn-cs"/>
            </a:rPr>
            <a:t>Seguro</a:t>
          </a:r>
          <a:r>
            <a:rPr lang="es-DO" sz="1050" b="1">
              <a:solidFill>
                <a:schemeClr val="lt1"/>
              </a:solidFill>
              <a:effectLst/>
              <a:latin typeface="+mn-lt"/>
              <a:ea typeface="+mn-ea"/>
              <a:cs typeface="+mn-cs"/>
            </a:rPr>
            <a:t> </a:t>
          </a:r>
          <a:r>
            <a:rPr lang="es-DO" sz="2000" b="1">
              <a:solidFill>
                <a:schemeClr val="lt1"/>
              </a:solidFill>
              <a:effectLst/>
              <a:latin typeface="+mn-lt"/>
              <a:ea typeface="+mn-ea"/>
              <a:cs typeface="+mn-cs"/>
            </a:rPr>
            <a:t>Familiar de Salud del Sistema Dominicano</a:t>
          </a:r>
          <a:r>
            <a:rPr lang="es-DO" sz="2000" b="1" baseline="0">
              <a:solidFill>
                <a:schemeClr val="lt1"/>
              </a:solidFill>
              <a:effectLst/>
              <a:latin typeface="+mn-lt"/>
              <a:ea typeface="+mn-ea"/>
              <a:cs typeface="+mn-cs"/>
            </a:rPr>
            <a:t> de Seguridad Social</a:t>
          </a:r>
          <a:r>
            <a:rPr lang="es-DO" sz="2000" b="1">
              <a:solidFill>
                <a:schemeClr val="lt1"/>
              </a:solidFill>
              <a:effectLst/>
              <a:latin typeface="+mn-lt"/>
              <a:ea typeface="+mn-ea"/>
              <a:cs typeface="+mn-cs"/>
            </a:rPr>
            <a:t>   </a:t>
          </a:r>
          <a:br>
            <a:rPr lang="es-DO" sz="2000" b="1">
              <a:solidFill>
                <a:schemeClr val="lt1"/>
              </a:solidFill>
              <a:effectLst/>
              <a:latin typeface="+mn-lt"/>
              <a:ea typeface="+mn-ea"/>
              <a:cs typeface="+mn-cs"/>
            </a:rPr>
          </a:br>
          <a:r>
            <a:rPr lang="es-DO" sz="2000" b="1">
              <a:solidFill>
                <a:schemeClr val="lt1"/>
              </a:solidFill>
              <a:effectLst/>
              <a:latin typeface="+mn-lt"/>
              <a:ea typeface="+mn-ea"/>
              <a:cs typeface="+mn-cs"/>
            </a:rPr>
            <a:t>Afiliación de Pensionados al Seguro Familiar de Salud por Regímenes de Financiamiento: </a:t>
          </a:r>
          <a:br>
            <a:rPr lang="es-DO" sz="2000" b="1">
              <a:solidFill>
                <a:schemeClr val="lt1"/>
              </a:solidFill>
              <a:effectLst/>
              <a:latin typeface="+mn-lt"/>
              <a:ea typeface="+mn-ea"/>
              <a:cs typeface="+mn-cs"/>
            </a:rPr>
          </a:br>
          <a:r>
            <a:rPr lang="es-DO" sz="2000" b="1">
              <a:solidFill>
                <a:schemeClr val="lt1"/>
              </a:solidFill>
              <a:effectLst/>
              <a:latin typeface="+mn-lt"/>
              <a:ea typeface="+mn-ea"/>
              <a:cs typeface="+mn-cs"/>
            </a:rPr>
            <a:t>Contributivo (RC) 52.8%/ Subsidiado (RS) 46.0% /Pensionados (RET, PN, FFAA,SS) </a:t>
          </a:r>
          <a:r>
            <a:rPr lang="es-DO" sz="2000" b="1" baseline="0">
              <a:solidFill>
                <a:schemeClr val="lt1"/>
              </a:solidFill>
              <a:effectLst/>
              <a:latin typeface="+mn-lt"/>
              <a:ea typeface="+mn-ea"/>
              <a:cs typeface="+mn-cs"/>
            </a:rPr>
            <a:t>1.24</a:t>
          </a:r>
          <a:r>
            <a:rPr lang="es-DO" sz="2000" b="1">
              <a:solidFill>
                <a:schemeClr val="lt1"/>
              </a:solidFill>
              <a:effectLst/>
              <a:latin typeface="+mn-lt"/>
              <a:ea typeface="+mn-ea"/>
              <a:cs typeface="+mn-cs"/>
            </a:rPr>
            <a:t>%</a:t>
          </a:r>
          <a:endParaRPr lang="es-DO" sz="4400">
            <a:effectLst/>
          </a:endParaRPr>
        </a:p>
      </xdr:txBody>
    </xdr:sp>
    <xdr:clientData/>
  </xdr:twoCellAnchor>
  <xdr:twoCellAnchor>
    <xdr:from>
      <xdr:col>0</xdr:col>
      <xdr:colOff>1091047</xdr:colOff>
      <xdr:row>45</xdr:row>
      <xdr:rowOff>259774</xdr:rowOff>
    </xdr:from>
    <xdr:to>
      <xdr:col>6</xdr:col>
      <xdr:colOff>34636</xdr:colOff>
      <xdr:row>45</xdr:row>
      <xdr:rowOff>640772</xdr:rowOff>
    </xdr:to>
    <xdr:sp macro="" textlink="">
      <xdr:nvSpPr>
        <xdr:cNvPr id="7" name="6 CuadroTexto"/>
        <xdr:cNvSpPr txBox="1"/>
      </xdr:nvSpPr>
      <xdr:spPr>
        <a:xfrm>
          <a:off x="1091047" y="15378547"/>
          <a:ext cx="6234544" cy="38099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800" b="1"/>
            <a:t>Fuente: </a:t>
          </a:r>
          <a:r>
            <a:rPr lang="es-DO" sz="1800"/>
            <a:t>SISALRIL</a:t>
          </a:r>
        </a:p>
      </xdr:txBody>
    </xdr:sp>
    <xdr:clientData/>
  </xdr:twoCellAnchor>
  <xdr:twoCellAnchor editAs="oneCell">
    <xdr:from>
      <xdr:col>0</xdr:col>
      <xdr:colOff>865908</xdr:colOff>
      <xdr:row>0</xdr:row>
      <xdr:rowOff>225137</xdr:rowOff>
    </xdr:from>
    <xdr:to>
      <xdr:col>1</xdr:col>
      <xdr:colOff>571500</xdr:colOff>
      <xdr:row>0</xdr:row>
      <xdr:rowOff>1066306</xdr:rowOff>
    </xdr:to>
    <xdr:pic>
      <xdr:nvPicPr>
        <xdr:cNvPr id="8" name="2 Imagen" descr="logo_2x4.bmp">
          <a:hlinkClick xmlns:r="http://schemas.openxmlformats.org/officeDocument/2006/relationships" r:id="rId2"/>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865908" y="225137"/>
          <a:ext cx="1177637" cy="841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0.xml><?xml version="1.0" encoding="utf-8"?>
<xdr:wsDr xmlns:xdr="http://schemas.openxmlformats.org/drawingml/2006/spreadsheetDrawing" xmlns:a="http://schemas.openxmlformats.org/drawingml/2006/main">
  <xdr:twoCellAnchor>
    <xdr:from>
      <xdr:col>0</xdr:col>
      <xdr:colOff>104774</xdr:colOff>
      <xdr:row>4</xdr:row>
      <xdr:rowOff>171450</xdr:rowOff>
    </xdr:from>
    <xdr:to>
      <xdr:col>12</xdr:col>
      <xdr:colOff>647700</xdr:colOff>
      <xdr:row>38</xdr:row>
      <xdr:rowOff>66675</xdr:rowOff>
    </xdr:to>
    <xdr:sp macro="" textlink="">
      <xdr:nvSpPr>
        <xdr:cNvPr id="2" name="1 CuadroTexto"/>
        <xdr:cNvSpPr txBox="1"/>
      </xdr:nvSpPr>
      <xdr:spPr>
        <a:xfrm>
          <a:off x="104774" y="933450"/>
          <a:ext cx="10210801" cy="6372225"/>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s-DO" sz="1400" baseline="0">
              <a:solidFill>
                <a:schemeClr val="dk1"/>
              </a:solidFill>
              <a:effectLst/>
              <a:latin typeface="+mn-lt"/>
              <a:ea typeface="+mn-ea"/>
              <a:cs typeface="+mn-cs"/>
            </a:rPr>
            <a:t>Las operaciones del Sistema Dominicano de Seguridad Social se iniciaron con lel Seguro Familiar de Salud  del Régimen Subsidiado, con la entrega de los servicios del Plan Básico de Salud a las personas más pobres y necesitadasen la Región Sanitaria IV  (provincias de Barahona y Bahoruco),el 1ro. de noviembre del 2002 , cumpliendo con el mandato de la Ley 87 01, que en el art. 8  establece  que "el Consejo Nacional de Seguridad Social (CNSS) someteráal Poder  Ejecutivoun calendario de ejecución gradual y progresiva  de la cobertura de los Regímenes Subsidiado y Contributivo Subsidiado en lo que concierne al  Seguro Familiar de Salud y al Seguro de Vejez, Discapacidad  y Sobrevivencia, priorizando la protección  de los grupos  con mayores carencias de las provincias de mayor indice de pobreza", luego se fueron incorporando gradualmente, las demás provincias del país hasta extenderlo a todo el territorio.   Al 31 de enero de  2015 están afiliadas  3,015,646 personas a nivel nacional.</a:t>
          </a:r>
        </a:p>
        <a:p>
          <a:pPr marL="0" marR="0" indent="0" defTabSz="914400" eaLnBrk="1" fontAlgn="auto" latinLnBrk="0" hangingPunct="1">
            <a:lnSpc>
              <a:spcPct val="100000"/>
            </a:lnSpc>
            <a:spcBef>
              <a:spcPts val="0"/>
            </a:spcBef>
            <a:spcAft>
              <a:spcPts val="0"/>
            </a:spcAft>
            <a:buClrTx/>
            <a:buSzTx/>
            <a:buFontTx/>
            <a:buNone/>
            <a:tabLst/>
            <a:defRPr/>
          </a:pPr>
          <a:endParaRPr lang="es-DO" sz="140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El 1ro. de febrero del 2003 se puso en marcha  la afiliación al  Seguro de Vejez, Discapacidad y Sobrevivencia del Régimen Contributivo del SDSS, logrando cerrar el 2003 con 986,538 trabajadores y trabajadoras asalariados y empleadores tanto del sector público como privado.  al 31 de diciembre de 2003 un 84.3% estaba afiliado en cuenta de capitalización individual y el resto en el sistema de reparto; en la actualidad este número de afiliados se ha incrementado a </a:t>
          </a:r>
          <a:r>
            <a:rPr lang="en-US" sz="1400" baseline="0">
              <a:solidFill>
                <a:sysClr val="windowText" lastClr="000000"/>
              </a:solidFill>
              <a:effectLst/>
              <a:latin typeface="+mn-lt"/>
              <a:ea typeface="+mn-ea"/>
              <a:cs typeface="+mn-cs"/>
            </a:rPr>
            <a:t>3,082,709, de los cuales  solo el 46.2% estaba cotizando activamente.  </a:t>
          </a:r>
        </a:p>
        <a:p>
          <a:pPr marL="0" marR="0" indent="0"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A febrero 2018, el patrimonio de los fondos de pensiones  de los trabajadores afiliados ascendía a RD$535,985.295 millones, representando alrededor de un 14.83% del Producto Interno Bruto nacional.</a:t>
          </a:r>
        </a:p>
        <a:p>
          <a:pPr marL="0" marR="0" indent="0"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El 1ero de febrero de 2004 inició el Seguro de Riegos Laborales. Desde 2005 hasta a febrero 2018, la Administradora de Riesgos Laborales  ha recibido 284,772 solicitudes de evaluación de las cuales 287,518 corresponden a accidente de trabajo y 4,189 a enfermedades profesionales.</a:t>
          </a:r>
          <a:endParaRPr lang="en-US" sz="1400" baseline="0">
            <a:solidFill>
              <a:sysClr val="windowText" lastClr="000000"/>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endParaRPr lang="en-US" sz="1400" baseline="0">
            <a:solidFill>
              <a:sysClr val="windowText" lastClr="000000"/>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400" baseline="0">
              <a:solidFill>
                <a:sysClr val="windowText" lastClr="000000"/>
              </a:solidFill>
              <a:effectLst/>
              <a:latin typeface="+mn-lt"/>
              <a:ea typeface="+mn-ea"/>
              <a:cs typeface="+mn-cs"/>
            </a:rPr>
            <a:t>El 1ero de septiembre de 2007 entró en vigencia el Plan De Servicios De Salud (PDSS) del Seguro Familiar de Salud del Régimen Contributivo. Al cierre del mes de febrero 2018 contaba con una nómina de afiliados de 3,909,228 personas de los cuales  1,946,851 son titulares y  204,834 dependientes, para una relación de dependencia de 1.22 o sea 122 dependientes por cada 100 afiliados</a:t>
          </a:r>
        </a:p>
        <a:p>
          <a:pPr marL="0" marR="0" indent="0" defTabSz="914400" eaLnBrk="1" fontAlgn="auto" latinLnBrk="0" hangingPunct="1">
            <a:lnSpc>
              <a:spcPct val="100000"/>
            </a:lnSpc>
            <a:spcBef>
              <a:spcPts val="0"/>
            </a:spcBef>
            <a:spcAft>
              <a:spcPts val="0"/>
            </a:spcAft>
            <a:buClrTx/>
            <a:buSzTx/>
            <a:buFontTx/>
            <a:buNone/>
            <a:tabLst/>
            <a:defRPr/>
          </a:pPr>
          <a:endParaRPr lang="en-US" sz="1400" baseline="0">
            <a:solidFill>
              <a:sysClr val="windowText" lastClr="000000"/>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400" baseline="0">
              <a:solidFill>
                <a:sysClr val="windowText" lastClr="000000"/>
              </a:solidFill>
              <a:effectLst/>
              <a:latin typeface="+mn-lt"/>
              <a:ea typeface="+mn-ea"/>
              <a:cs typeface="+mn-cs"/>
            </a:rPr>
            <a:t>Otros beneficios que han entrado en vigor son: El Subsidio de Maternidad y Lactancia el 1ero de septiembre de 2008, el servicio de Estancias Infantiles para niñ@s de cuarenticinco días de nacidos hasta los cinco años  en fecha 1ero de junio de 2009 y  el Subsidio por discapacidad temporal por enfermedad o accidente común en fecha 1ero de septiembre de 2009.</a:t>
          </a:r>
        </a:p>
      </xdr:txBody>
    </xdr:sp>
    <xdr:clientData/>
  </xdr:twoCellAnchor>
  <xdr:twoCellAnchor>
    <xdr:from>
      <xdr:col>0</xdr:col>
      <xdr:colOff>0</xdr:colOff>
      <xdr:row>0</xdr:row>
      <xdr:rowOff>0</xdr:rowOff>
    </xdr:from>
    <xdr:to>
      <xdr:col>13</xdr:col>
      <xdr:colOff>0</xdr:colOff>
      <xdr:row>4</xdr:row>
      <xdr:rowOff>11206</xdr:rowOff>
    </xdr:to>
    <xdr:sp macro="" textlink="">
      <xdr:nvSpPr>
        <xdr:cNvPr id="4" name="6 Rectángulo redondeado"/>
        <xdr:cNvSpPr/>
      </xdr:nvSpPr>
      <xdr:spPr>
        <a:xfrm>
          <a:off x="0" y="0"/>
          <a:ext cx="10443882" cy="77320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Logros del Sistema Dominicano de Seguridad Social</a:t>
          </a:r>
          <a:endParaRPr lang="es-ES" sz="4800">
            <a:effectLst/>
          </a:endParaRPr>
        </a:p>
      </xdr:txBody>
    </xdr:sp>
    <xdr:clientData/>
  </xdr:twoCellAnchor>
  <xdr:twoCellAnchor editAs="oneCell">
    <xdr:from>
      <xdr:col>0</xdr:col>
      <xdr:colOff>324972</xdr:colOff>
      <xdr:row>0</xdr:row>
      <xdr:rowOff>100854</xdr:rowOff>
    </xdr:from>
    <xdr:to>
      <xdr:col>1</xdr:col>
      <xdr:colOff>387174</xdr:colOff>
      <xdr:row>3</xdr:row>
      <xdr:rowOff>78442</xdr:rowOff>
    </xdr:to>
    <xdr:pic>
      <xdr:nvPicPr>
        <xdr:cNvPr id="5" name="1 Imagen" descr="Logo_2x4.bmp"/>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063" t="10325" r="3969" b="15109"/>
        <a:stretch/>
      </xdr:blipFill>
      <xdr:spPr bwMode="auto">
        <a:xfrm>
          <a:off x="324972" y="100854"/>
          <a:ext cx="824202" cy="5490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0</xdr:col>
      <xdr:colOff>69273</xdr:colOff>
      <xdr:row>19</xdr:row>
      <xdr:rowOff>95249</xdr:rowOff>
    </xdr:from>
    <xdr:to>
      <xdr:col>14</xdr:col>
      <xdr:colOff>1108364</xdr:colOff>
      <xdr:row>46</xdr:row>
      <xdr:rowOff>710046</xdr:rowOff>
    </xdr:to>
    <xdr:graphicFrame macro="">
      <xdr:nvGraphicFramePr>
        <xdr:cNvPr id="3"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0</xdr:colOff>
      <xdr:row>1</xdr:row>
      <xdr:rowOff>242453</xdr:rowOff>
    </xdr:to>
    <xdr:sp macro="" textlink="">
      <xdr:nvSpPr>
        <xdr:cNvPr id="4" name="3 Rectángulo redondeado"/>
        <xdr:cNvSpPr/>
      </xdr:nvSpPr>
      <xdr:spPr>
        <a:xfrm>
          <a:off x="0" y="0"/>
          <a:ext cx="20903045" cy="1350817"/>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2000" b="1">
              <a:solidFill>
                <a:schemeClr val="lt1"/>
              </a:solidFill>
              <a:effectLst/>
              <a:latin typeface="+mn-lt"/>
              <a:ea typeface="+mn-ea"/>
              <a:cs typeface="+mn-cs"/>
            </a:rPr>
            <a:t>         Seguro Familiar de Salud  del Sistema Dominicano</a:t>
          </a:r>
          <a:r>
            <a:rPr lang="es-DO" sz="2000" b="1" baseline="0">
              <a:solidFill>
                <a:schemeClr val="lt1"/>
              </a:solidFill>
              <a:effectLst/>
              <a:latin typeface="+mn-lt"/>
              <a:ea typeface="+mn-ea"/>
              <a:cs typeface="+mn-cs"/>
            </a:rPr>
            <a:t> de Seguridad Social</a:t>
          </a:r>
          <a:endParaRPr lang="es-ES" sz="2000">
            <a:effectLst/>
          </a:endParaRPr>
        </a:p>
        <a:p>
          <a:pPr algn="ctr" eaLnBrk="1" fontAlgn="auto" latinLnBrk="0" hangingPunct="1"/>
          <a:r>
            <a:rPr lang="es-DO" sz="2000" b="1">
              <a:solidFill>
                <a:schemeClr val="lt1"/>
              </a:solidFill>
              <a:effectLst/>
              <a:latin typeface="+mn-lt"/>
              <a:ea typeface="+mn-ea"/>
              <a:cs typeface="+mn-cs"/>
            </a:rPr>
            <a:t>Cobertura de  Afiliación  (cápitas</a:t>
          </a:r>
          <a:r>
            <a:rPr lang="es-DO" sz="2000" b="1" baseline="0">
              <a:solidFill>
                <a:schemeClr val="lt1"/>
              </a:solidFill>
              <a:effectLst/>
              <a:latin typeface="+mn-lt"/>
              <a:ea typeface="+mn-ea"/>
              <a:cs typeface="+mn-cs"/>
            </a:rPr>
            <a:t> pagadas)</a:t>
          </a:r>
          <a:r>
            <a:rPr lang="es-DO" sz="2000" b="1">
              <a:solidFill>
                <a:schemeClr val="lt1"/>
              </a:solidFill>
              <a:effectLst/>
              <a:latin typeface="+mn-lt"/>
              <a:ea typeface="+mn-ea"/>
              <a:cs typeface="+mn-cs"/>
            </a:rPr>
            <a:t> en el Seguro Familiar de Salud por Regímenes de Financiamiento:                                                                                                                                                                                                                               Contributivo (RC) 53.34% / Subsidiado (RS) 45.47% / </a:t>
          </a:r>
          <a:r>
            <a:rPr lang="es-DO" sz="2000" b="1" baseline="0">
              <a:solidFill>
                <a:schemeClr val="lt1"/>
              </a:solidFill>
              <a:effectLst/>
              <a:latin typeface="+mn-lt"/>
              <a:ea typeface="+mn-ea"/>
              <a:cs typeface="+mn-cs"/>
            </a:rPr>
            <a:t>Pensionados (RET, PN, FFAA, SS)  1.23%</a:t>
          </a:r>
          <a:endParaRPr lang="es-DO" sz="4400">
            <a:effectLst/>
          </a:endParaRPr>
        </a:p>
      </xdr:txBody>
    </xdr:sp>
    <xdr:clientData/>
  </xdr:twoCellAnchor>
  <xdr:twoCellAnchor>
    <xdr:from>
      <xdr:col>0</xdr:col>
      <xdr:colOff>917863</xdr:colOff>
      <xdr:row>46</xdr:row>
      <xdr:rowOff>294410</xdr:rowOff>
    </xdr:from>
    <xdr:to>
      <xdr:col>8</xdr:col>
      <xdr:colOff>0</xdr:colOff>
      <xdr:row>46</xdr:row>
      <xdr:rowOff>744682</xdr:rowOff>
    </xdr:to>
    <xdr:sp macro="" textlink="">
      <xdr:nvSpPr>
        <xdr:cNvPr id="7" name="6 CuadroTexto"/>
        <xdr:cNvSpPr txBox="1"/>
      </xdr:nvSpPr>
      <xdr:spPr>
        <a:xfrm>
          <a:off x="917863" y="15014865"/>
          <a:ext cx="9126682" cy="45027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2000" b="1"/>
            <a:t>Fuente: </a:t>
          </a:r>
          <a:r>
            <a:rPr lang="es-DO" sz="2000" b="0"/>
            <a:t>Tesorería </a:t>
          </a:r>
          <a:r>
            <a:rPr lang="es-DO" sz="2000" b="0" baseline="0"/>
            <a:t>de Seguridad Social (</a:t>
          </a:r>
          <a:r>
            <a:rPr lang="es-DO" sz="2000" b="0"/>
            <a:t>TSS)</a:t>
          </a:r>
        </a:p>
      </xdr:txBody>
    </xdr:sp>
    <xdr:clientData/>
  </xdr:twoCellAnchor>
  <xdr:twoCellAnchor editAs="oneCell">
    <xdr:from>
      <xdr:col>0</xdr:col>
      <xdr:colOff>796638</xdr:colOff>
      <xdr:row>0</xdr:row>
      <xdr:rowOff>225136</xdr:rowOff>
    </xdr:from>
    <xdr:to>
      <xdr:col>1</xdr:col>
      <xdr:colOff>517193</xdr:colOff>
      <xdr:row>0</xdr:row>
      <xdr:rowOff>1004455</xdr:rowOff>
    </xdr:to>
    <xdr:pic>
      <xdr:nvPicPr>
        <xdr:cNvPr id="6" name="2 Imagen" descr="logo_2x4.bmp">
          <a:hlinkClick xmlns:r="http://schemas.openxmlformats.org/officeDocument/2006/relationships" r:id="rId2"/>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796638" y="225136"/>
          <a:ext cx="1209919" cy="7793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0</xdr:row>
      <xdr:rowOff>0</xdr:rowOff>
    </xdr:from>
    <xdr:to>
      <xdr:col>16</xdr:col>
      <xdr:colOff>701386</xdr:colOff>
      <xdr:row>1</xdr:row>
      <xdr:rowOff>207818</xdr:rowOff>
    </xdr:to>
    <xdr:sp macro="" textlink="">
      <xdr:nvSpPr>
        <xdr:cNvPr id="3" name="2 Rectángulo redondeado"/>
        <xdr:cNvSpPr/>
      </xdr:nvSpPr>
      <xdr:spPr>
        <a:xfrm>
          <a:off x="0" y="0"/>
          <a:ext cx="18192750" cy="131618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2400" b="1">
              <a:solidFill>
                <a:schemeClr val="bg1"/>
              </a:solidFill>
              <a:effectLst/>
              <a:latin typeface="+mn-lt"/>
              <a:ea typeface="+mn-ea"/>
              <a:cs typeface="+mn-cs"/>
            </a:rPr>
            <a:t>Seguro Familiar de Salud  del Sistema Dominicano</a:t>
          </a:r>
          <a:r>
            <a:rPr lang="es-DO" sz="2400" b="1" baseline="0">
              <a:solidFill>
                <a:schemeClr val="bg1"/>
              </a:solidFill>
              <a:effectLst/>
              <a:latin typeface="+mn-lt"/>
              <a:ea typeface="+mn-ea"/>
              <a:cs typeface="+mn-cs"/>
            </a:rPr>
            <a:t> de Seguridad Social</a:t>
          </a:r>
          <a:endParaRPr lang="es-ES" sz="2400">
            <a:solidFill>
              <a:schemeClr val="bg1"/>
            </a:solidFill>
            <a:effectLst/>
          </a:endParaRPr>
        </a:p>
        <a:p>
          <a:pPr algn="ctr" eaLnBrk="1" fontAlgn="auto" latinLnBrk="0" hangingPunct="1"/>
          <a:r>
            <a:rPr lang="es-DO" sz="2400" b="1">
              <a:solidFill>
                <a:schemeClr val="bg1"/>
              </a:solidFill>
              <a:effectLst/>
              <a:latin typeface="+mn-lt"/>
              <a:ea typeface="+mn-ea"/>
              <a:cs typeface="+mn-cs"/>
            </a:rPr>
            <a:t>Afiliación al Seguro Familiar de Salud por Sexo </a:t>
          </a:r>
        </a:p>
        <a:p>
          <a:pPr algn="ctr" eaLnBrk="1" fontAlgn="auto" latinLnBrk="0" hangingPunct="1"/>
          <a:r>
            <a:rPr lang="es-DO" sz="2400" b="1">
              <a:solidFill>
                <a:schemeClr val="bg1"/>
              </a:solidFill>
              <a:effectLst/>
              <a:latin typeface="+mn-lt"/>
              <a:ea typeface="+mn-ea"/>
              <a:cs typeface="+mn-cs"/>
            </a:rPr>
            <a:t>Hombres 49.0% / Mujeres 51.0% </a:t>
          </a:r>
          <a:endParaRPr lang="es-DO" sz="4800">
            <a:solidFill>
              <a:schemeClr val="bg1"/>
            </a:solidFill>
            <a:effectLst/>
          </a:endParaRPr>
        </a:p>
      </xdr:txBody>
    </xdr:sp>
    <xdr:clientData/>
  </xdr:twoCellAnchor>
  <xdr:twoCellAnchor>
    <xdr:from>
      <xdr:col>1</xdr:col>
      <xdr:colOff>34635</xdr:colOff>
      <xdr:row>17</xdr:row>
      <xdr:rowOff>606136</xdr:rowOff>
    </xdr:from>
    <xdr:to>
      <xdr:col>16</xdr:col>
      <xdr:colOff>571500</xdr:colOff>
      <xdr:row>41</xdr:row>
      <xdr:rowOff>813954</xdr:rowOff>
    </xdr:to>
    <xdr:graphicFrame macro="">
      <xdr:nvGraphicFramePr>
        <xdr:cNvPr id="9" name="8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762001</xdr:colOff>
      <xdr:row>0</xdr:row>
      <xdr:rowOff>252351</xdr:rowOff>
    </xdr:from>
    <xdr:to>
      <xdr:col>2</xdr:col>
      <xdr:colOff>519546</xdr:colOff>
      <xdr:row>0</xdr:row>
      <xdr:rowOff>1125682</xdr:rowOff>
    </xdr:to>
    <xdr:pic>
      <xdr:nvPicPr>
        <xdr:cNvPr id="6" name="2 Imagen" descr="logo_2x4.bmp">
          <a:hlinkClick xmlns:r="http://schemas.openxmlformats.org/officeDocument/2006/relationships" r:id="rId2"/>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762001" y="252351"/>
          <a:ext cx="1229590" cy="8733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c:userShapes xmlns:c="http://schemas.openxmlformats.org/drawingml/2006/chart">
  <cdr:relSizeAnchor xmlns:cdr="http://schemas.openxmlformats.org/drawingml/2006/chartDrawing">
    <cdr:from>
      <cdr:x>0.05477</cdr:x>
      <cdr:y>0.90705</cdr:y>
    </cdr:from>
    <cdr:to>
      <cdr:x>0.96789</cdr:x>
      <cdr:y>0.98747</cdr:y>
    </cdr:to>
    <cdr:sp macro="" textlink="">
      <cdr:nvSpPr>
        <cdr:cNvPr id="2" name="1 CuadroTexto"/>
        <cdr:cNvSpPr txBox="1"/>
      </cdr:nvSpPr>
      <cdr:spPr>
        <a:xfrm xmlns:a="http://schemas.openxmlformats.org/drawingml/2006/main">
          <a:off x="1004455" y="8399319"/>
          <a:ext cx="16746681" cy="74468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0.02724</cdr:x>
      <cdr:y>0.91833</cdr:y>
    </cdr:from>
    <cdr:to>
      <cdr:x>0.45146</cdr:x>
      <cdr:y>0.95847</cdr:y>
    </cdr:to>
    <cdr:sp macro="" textlink="">
      <cdr:nvSpPr>
        <cdr:cNvPr id="3" name="2 CuadroTexto"/>
        <cdr:cNvSpPr txBox="1"/>
      </cdr:nvSpPr>
      <cdr:spPr>
        <a:xfrm xmlns:a="http://schemas.openxmlformats.org/drawingml/2006/main">
          <a:off x="485364" y="8460798"/>
          <a:ext cx="7559773" cy="3698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2000" b="1"/>
            <a:t>Fuente: </a:t>
          </a:r>
          <a:r>
            <a:rPr lang="en-US" sz="2000"/>
            <a:t>Superintendencia de Salud y Riesgos Laborales (SISALRIL)</a:t>
          </a:r>
        </a:p>
      </cdr:txBody>
    </cdr:sp>
  </cdr:relSizeAnchor>
</c:userShapes>
</file>

<file path=xl/drawings/drawing26.xml><?xml version="1.0" encoding="utf-8"?>
<xdr:wsDr xmlns:xdr="http://schemas.openxmlformats.org/drawingml/2006/spreadsheetDrawing" xmlns:a="http://schemas.openxmlformats.org/drawingml/2006/main">
  <xdr:twoCellAnchor editAs="oneCell">
    <xdr:from>
      <xdr:col>2</xdr:col>
      <xdr:colOff>789214</xdr:colOff>
      <xdr:row>0</xdr:row>
      <xdr:rowOff>81642</xdr:rowOff>
    </xdr:from>
    <xdr:to>
      <xdr:col>3</xdr:col>
      <xdr:colOff>585761</xdr:colOff>
      <xdr:row>0</xdr:row>
      <xdr:rowOff>238283</xdr:rowOff>
    </xdr:to>
    <xdr:pic>
      <xdr:nvPicPr>
        <xdr:cNvPr id="2"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3427639" y="81642"/>
          <a:ext cx="1195856" cy="156641"/>
        </a:xfrm>
        <a:prstGeom prst="rect">
          <a:avLst/>
        </a:prstGeom>
        <a:ln>
          <a:noFill/>
        </a:ln>
        <a:effectLst>
          <a:softEdge rad="112500"/>
        </a:effectLst>
      </xdr:spPr>
    </xdr:pic>
    <xdr:clientData/>
  </xdr:twoCellAnchor>
  <xdr:twoCellAnchor editAs="oneCell">
    <xdr:from>
      <xdr:col>2</xdr:col>
      <xdr:colOff>789214</xdr:colOff>
      <xdr:row>0</xdr:row>
      <xdr:rowOff>81642</xdr:rowOff>
    </xdr:from>
    <xdr:to>
      <xdr:col>3</xdr:col>
      <xdr:colOff>585761</xdr:colOff>
      <xdr:row>0</xdr:row>
      <xdr:rowOff>238283</xdr:rowOff>
    </xdr:to>
    <xdr:pic>
      <xdr:nvPicPr>
        <xdr:cNvPr id="3"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3427639" y="81642"/>
          <a:ext cx="1195856" cy="156641"/>
        </a:xfrm>
        <a:prstGeom prst="rect">
          <a:avLst/>
        </a:prstGeom>
        <a:ln>
          <a:noFill/>
        </a:ln>
        <a:effectLst>
          <a:softEdge rad="112500"/>
        </a:effectLst>
      </xdr:spPr>
    </xdr:pic>
    <xdr:clientData/>
  </xdr:twoCellAnchor>
  <xdr:twoCellAnchor editAs="oneCell">
    <xdr:from>
      <xdr:col>0</xdr:col>
      <xdr:colOff>342900</xdr:colOff>
      <xdr:row>0</xdr:row>
      <xdr:rowOff>304800</xdr:rowOff>
    </xdr:from>
    <xdr:to>
      <xdr:col>1</xdr:col>
      <xdr:colOff>454602</xdr:colOff>
      <xdr:row>0</xdr:row>
      <xdr:rowOff>304800</xdr:rowOff>
    </xdr:to>
    <xdr:pic>
      <xdr:nvPicPr>
        <xdr:cNvPr id="4" name="9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2900" y="304800"/>
          <a:ext cx="1047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16</xdr:col>
      <xdr:colOff>-1</xdr:colOff>
      <xdr:row>1</xdr:row>
      <xdr:rowOff>0</xdr:rowOff>
    </xdr:to>
    <xdr:sp macro="" textlink="">
      <xdr:nvSpPr>
        <xdr:cNvPr id="9" name="8 Rectángulo redondeado"/>
        <xdr:cNvSpPr/>
      </xdr:nvSpPr>
      <xdr:spPr>
        <a:xfrm>
          <a:off x="0" y="0"/>
          <a:ext cx="21422590" cy="148936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eaLnBrk="1" fontAlgn="auto" latinLnBrk="0" hangingPunct="1"/>
          <a:r>
            <a:rPr lang="es-DO" sz="2000" b="1">
              <a:solidFill>
                <a:schemeClr val="lt1"/>
              </a:solidFill>
              <a:effectLst/>
              <a:latin typeface="+mn-lt"/>
              <a:ea typeface="+mn-ea"/>
              <a:cs typeface="+mn-cs"/>
            </a:rPr>
            <a:t>         Datos Generales del Sistema Dominicano de la Seguridad Social (SDSS)</a:t>
          </a:r>
        </a:p>
        <a:p>
          <a:pPr algn="ctr" eaLnBrk="1" fontAlgn="auto" latinLnBrk="0" hangingPunct="1"/>
          <a:r>
            <a:rPr lang="es-DO" sz="2000" b="1">
              <a:solidFill>
                <a:schemeClr val="lt1"/>
              </a:solidFill>
              <a:effectLst/>
              <a:latin typeface="+mn-lt"/>
              <a:ea typeface="+mn-ea"/>
              <a:cs typeface="+mn-cs"/>
            </a:rPr>
            <a:t>Comportamiento Real y Proyectado de la Cobertura del SFS a la Población Total</a:t>
          </a:r>
        </a:p>
        <a:p>
          <a:pPr algn="ctr" eaLnBrk="1" fontAlgn="auto" latinLnBrk="0" hangingPunct="1"/>
          <a:r>
            <a:rPr lang="es-DO" sz="2000" b="1">
              <a:solidFill>
                <a:schemeClr val="lt1"/>
              </a:solidFill>
              <a:effectLst/>
              <a:latin typeface="+mn-lt"/>
              <a:ea typeface="+mn-ea"/>
              <a:cs typeface="+mn-cs"/>
            </a:rPr>
            <a:t> Proyección de Crecimiento de la Afiliación en Función de la Tendencia Actual</a:t>
          </a:r>
        </a:p>
        <a:p>
          <a:pPr algn="ctr" eaLnBrk="1" fontAlgn="auto" latinLnBrk="0" hangingPunct="1"/>
          <a:r>
            <a:rPr lang="es-DO" sz="2000" b="1">
              <a:solidFill>
                <a:schemeClr val="lt1"/>
              </a:solidFill>
              <a:effectLst/>
              <a:latin typeface="+mn-lt"/>
              <a:ea typeface="+mn-ea"/>
              <a:cs typeface="+mn-cs"/>
            </a:rPr>
            <a:t>Período: 2005 -  2023</a:t>
          </a:r>
          <a:endParaRPr lang="es-DO" sz="4400">
            <a:effectLst/>
          </a:endParaRPr>
        </a:p>
      </xdr:txBody>
    </xdr:sp>
    <xdr:clientData/>
  </xdr:twoCellAnchor>
  <xdr:twoCellAnchor>
    <xdr:from>
      <xdr:col>0</xdr:col>
      <xdr:colOff>51954</xdr:colOff>
      <xdr:row>23</xdr:row>
      <xdr:rowOff>411306</xdr:rowOff>
    </xdr:from>
    <xdr:to>
      <xdr:col>15</xdr:col>
      <xdr:colOff>1006930</xdr:colOff>
      <xdr:row>64</xdr:row>
      <xdr:rowOff>54429</xdr:rowOff>
    </xdr:to>
    <xdr:graphicFrame macro="">
      <xdr:nvGraphicFramePr>
        <xdr:cNvPr id="6" name="5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798367</xdr:colOff>
      <xdr:row>0</xdr:row>
      <xdr:rowOff>242453</xdr:rowOff>
    </xdr:from>
    <xdr:to>
      <xdr:col>1</xdr:col>
      <xdr:colOff>1075461</xdr:colOff>
      <xdr:row>0</xdr:row>
      <xdr:rowOff>1108365</xdr:rowOff>
    </xdr:to>
    <xdr:pic>
      <xdr:nvPicPr>
        <xdr:cNvPr id="11" name="2 Imagen" descr="logo_2x4.bmp">
          <a:hlinkClick xmlns:r="http://schemas.openxmlformats.org/officeDocument/2006/relationships" r:id="rId4"/>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267" t="8001" r="4194" b="15499"/>
        <a:stretch/>
      </xdr:blipFill>
      <xdr:spPr bwMode="auto">
        <a:xfrm>
          <a:off x="798367" y="242453"/>
          <a:ext cx="1212276" cy="8659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c:userShapes xmlns:c="http://schemas.openxmlformats.org/drawingml/2006/chart">
  <cdr:relSizeAnchor xmlns:cdr="http://schemas.openxmlformats.org/drawingml/2006/chartDrawing">
    <cdr:from>
      <cdr:x>0.05775</cdr:x>
      <cdr:y>0.94554</cdr:y>
    </cdr:from>
    <cdr:to>
      <cdr:x>0.44625</cdr:x>
      <cdr:y>0.98131</cdr:y>
    </cdr:to>
    <cdr:sp macro="" textlink="">
      <cdr:nvSpPr>
        <cdr:cNvPr id="2" name="2 CuadroTexto"/>
        <cdr:cNvSpPr txBox="1"/>
      </cdr:nvSpPr>
      <cdr:spPr>
        <a:xfrm xmlns:a="http://schemas.openxmlformats.org/drawingml/2006/main">
          <a:off x="1244458" y="8379911"/>
          <a:ext cx="8371455" cy="31701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b="1"/>
            <a:t>Fuente: </a:t>
          </a:r>
          <a:r>
            <a:rPr lang="en-US" sz="1600"/>
            <a:t>Superintendencia de Salud y Riesgos Laborales (SISALRIL), TSS y ONE.</a:t>
          </a:r>
        </a:p>
      </cdr:txBody>
    </cdr:sp>
  </cdr:relSizeAnchor>
</c:userShapes>
</file>

<file path=xl/drawings/drawing28.xml><?xml version="1.0" encoding="utf-8"?>
<xdr:wsDr xmlns:xdr="http://schemas.openxmlformats.org/drawingml/2006/spreadsheetDrawing" xmlns:a="http://schemas.openxmlformats.org/drawingml/2006/main">
  <xdr:twoCellAnchor editAs="oneCell">
    <xdr:from>
      <xdr:col>3</xdr:col>
      <xdr:colOff>333616</xdr:colOff>
      <xdr:row>9</xdr:row>
      <xdr:rowOff>41620</xdr:rowOff>
    </xdr:from>
    <xdr:to>
      <xdr:col>7</xdr:col>
      <xdr:colOff>394607</xdr:colOff>
      <xdr:row>36</xdr:row>
      <xdr:rowOff>68035</xdr:rowOff>
    </xdr:to>
    <xdr:pic>
      <xdr:nvPicPr>
        <xdr:cNvPr id="5" name="4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619616" y="1756120"/>
          <a:ext cx="4728241" cy="5169915"/>
        </a:xfrm>
        <a:prstGeom prst="rect">
          <a:avLst/>
        </a:prstGeom>
        <a:noFill/>
        <a:ln>
          <a:noFill/>
        </a:ln>
      </xdr:spPr>
    </xdr:pic>
    <xdr:clientData/>
  </xdr:twoCellAnchor>
  <xdr:twoCellAnchor>
    <xdr:from>
      <xdr:col>0</xdr:col>
      <xdr:colOff>361788</xdr:colOff>
      <xdr:row>14</xdr:row>
      <xdr:rowOff>187298</xdr:rowOff>
    </xdr:from>
    <xdr:to>
      <xdr:col>10</xdr:col>
      <xdr:colOff>608318</xdr:colOff>
      <xdr:row>28</xdr:row>
      <xdr:rowOff>41622</xdr:rowOff>
    </xdr:to>
    <xdr:sp macro="" textlink="">
      <xdr:nvSpPr>
        <xdr:cNvPr id="3" name="2 CuadroTexto"/>
        <xdr:cNvSpPr txBox="1"/>
      </xdr:nvSpPr>
      <xdr:spPr>
        <a:xfrm>
          <a:off x="361788" y="2854298"/>
          <a:ext cx="9485780" cy="25213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0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chemeClr val="accent3">
                  <a:lumMod val="50000"/>
                </a:schemeClr>
              </a:solidFill>
              <a:effectLst/>
              <a:latin typeface="+mn-lt"/>
              <a:ea typeface="+mn-ea"/>
              <a:cs typeface="+mn-cs"/>
            </a:rPr>
            <a:t>Afiliación SFS Régimen Contributivo (RC)</a:t>
          </a:r>
          <a:endParaRPr lang="es-DO" sz="2400" b="1">
            <a:solidFill>
              <a:schemeClr val="accent3">
                <a:lumMod val="50000"/>
              </a:schemeClr>
            </a:solidFill>
          </a:endParaRPr>
        </a:p>
      </xdr:txBody>
    </xdr:sp>
    <xdr:clientData/>
  </xdr:twoCellAnchor>
  <xdr:twoCellAnchor editAs="oneCell">
    <xdr:from>
      <xdr:col>0</xdr:col>
      <xdr:colOff>393806</xdr:colOff>
      <xdr:row>3</xdr:row>
      <xdr:rowOff>27215</xdr:rowOff>
    </xdr:from>
    <xdr:to>
      <xdr:col>1</xdr:col>
      <xdr:colOff>672032</xdr:colOff>
      <xdr:row>7</xdr:row>
      <xdr:rowOff>40822</xdr:rowOff>
    </xdr:to>
    <xdr:pic>
      <xdr:nvPicPr>
        <xdr:cNvPr id="4" name="3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22051" t="11988" r="19500" b="24910"/>
        <a:stretch/>
      </xdr:blipFill>
      <xdr:spPr bwMode="auto">
        <a:xfrm>
          <a:off x="393806" y="598715"/>
          <a:ext cx="1040226" cy="7756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xdr:from>
      <xdr:col>0</xdr:col>
      <xdr:colOff>89647</xdr:colOff>
      <xdr:row>4</xdr:row>
      <xdr:rowOff>100854</xdr:rowOff>
    </xdr:from>
    <xdr:to>
      <xdr:col>11</xdr:col>
      <xdr:colOff>1636059</xdr:colOff>
      <xdr:row>48</xdr:row>
      <xdr:rowOff>112059</xdr:rowOff>
    </xdr:to>
    <xdr:sp macro="" textlink="">
      <xdr:nvSpPr>
        <xdr:cNvPr id="2" name="1 CuadroTexto"/>
        <xdr:cNvSpPr txBox="1"/>
      </xdr:nvSpPr>
      <xdr:spPr>
        <a:xfrm>
          <a:off x="89647" y="862854"/>
          <a:ext cx="12192000" cy="8449234"/>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n-US" sz="1400">
              <a:solidFill>
                <a:schemeClr val="dk1"/>
              </a:solidFill>
              <a:effectLst/>
              <a:latin typeface="+mn-lt"/>
              <a:ea typeface="+mn-ea"/>
              <a:cs typeface="+mn-cs"/>
            </a:rPr>
            <a:t>El Seguro Familiar de Salud de Régimen Contributivo (SFS-RC) concentra a la población trabajadora  asalariada registrada ennómina del sector formal privado y del sector público, así como a sus hijos, cónyuges, compañeros o compañeras de vida como dependientes directos y como dependientes adicionales a padres, madres e hijos mayores de 18 años que no estudian ni trabajan y mayores de 21 años que no son económicamente independiente ytampoco son discapacitados y además no están afiliados a ningún otro régimen.</a:t>
          </a:r>
        </a:p>
        <a:p>
          <a:pPr eaLnBrk="1" fontAlgn="auto" latinLnBrk="0" hangingPunct="1"/>
          <a:endParaRPr lang="en-US" sz="1400">
            <a:effectLst/>
          </a:endParaRPr>
        </a:p>
        <a:p>
          <a:pPr eaLnBrk="1" fontAlgn="auto" latinLnBrk="0" hangingPunct="1"/>
          <a:r>
            <a:rPr lang="en-US" sz="1400">
              <a:solidFill>
                <a:schemeClr val="dk1"/>
              </a:solidFill>
              <a:effectLst/>
              <a:latin typeface="+mn-lt"/>
              <a:ea typeface="+mn-ea"/>
              <a:cs typeface="+mn-cs"/>
            </a:rPr>
            <a:t>Los dependientes directos tienen garantizadas su prestaciones de salud dentro de la  cotización que hacen a través de laTesorería de Seguridad Social el afiliado titular y la entidad para la cual  labora, sin que se tengan que realizar contribuciones adicionales; lo cual significa que el sistema paga por cada uno de  ellos.  En el caso de los dependientes adicionales,  el afiliado cotizante paga una suma igual al monto percápita establecido como costodelPDSS, teniendo todos los beneficios de dicho plan, sin ningún tipo de discriminación.</a:t>
          </a:r>
        </a:p>
        <a:p>
          <a:pPr eaLnBrk="1" fontAlgn="auto" latinLnBrk="0" hangingPunct="1"/>
          <a:endParaRPr lang="en-US" sz="1400">
            <a:effectLst/>
          </a:endParaRPr>
        </a:p>
        <a:p>
          <a:pPr eaLnBrk="1" fontAlgn="auto" latinLnBrk="0" hangingPunct="1"/>
          <a:r>
            <a:rPr lang="en-US" sz="1400">
              <a:solidFill>
                <a:schemeClr val="dk1"/>
              </a:solidFill>
              <a:effectLst/>
              <a:latin typeface="+mn-lt"/>
              <a:ea typeface="+mn-ea"/>
              <a:cs typeface="+mn-cs"/>
            </a:rPr>
            <a:t>El SFS del RC comenzó a ser implementado el primero de septiembre del año 2007 con un total de 1,208,042 afiliados, de loscuales 786,309  eran titulares;  419,107 dependientes directos y 2,626 dependientes adicionales.  Al cierre del mes de</a:t>
          </a:r>
          <a:r>
            <a:rPr lang="en-US" sz="1400" baseline="0">
              <a:solidFill>
                <a:schemeClr val="dk1"/>
              </a:solidFill>
              <a:effectLst/>
              <a:latin typeface="+mn-lt"/>
              <a:ea typeface="+mn-ea"/>
              <a:cs typeface="+mn-cs"/>
            </a:rPr>
            <a:t> enero 2019 </a:t>
          </a:r>
          <a:r>
            <a:rPr lang="en-US" sz="1400">
              <a:solidFill>
                <a:schemeClr val="dk1"/>
              </a:solidFill>
              <a:effectLst/>
              <a:latin typeface="+mn-lt"/>
              <a:ea typeface="+mn-ea"/>
              <a:cs typeface="+mn-cs"/>
            </a:rPr>
            <a:t>la población total afiliada asciende a  4,155,766 de los cuales 1,860,590</a:t>
          </a:r>
          <a:r>
            <a:rPr lang="en-US" sz="1400" baseline="0">
              <a:solidFill>
                <a:schemeClr val="dk1"/>
              </a:solidFill>
              <a:effectLst/>
              <a:latin typeface="+mn-lt"/>
              <a:ea typeface="+mn-ea"/>
              <a:cs typeface="+mn-cs"/>
            </a:rPr>
            <a:t> c</a:t>
          </a:r>
          <a:r>
            <a:rPr lang="en-US" sz="1400">
              <a:solidFill>
                <a:schemeClr val="dk1"/>
              </a:solidFill>
              <a:effectLst/>
              <a:latin typeface="+mn-lt"/>
              <a:ea typeface="+mn-ea"/>
              <a:cs typeface="+mn-cs"/>
            </a:rPr>
            <a:t>on titulares; 2,074,865 dependientes directos y 220,311 dependientes adicionales.  En 12 años del Seguro Familiar de Salud del Régimen Contributivo (SFS-RC), la población afiliada ha experimentado un incremento progresivo, tanto de titulares como de dependientes directos y adicionales.</a:t>
          </a:r>
        </a:p>
        <a:p>
          <a:pPr eaLnBrk="1" fontAlgn="auto" latinLnBrk="0" hangingPunct="1"/>
          <a:endParaRPr lang="en-US" sz="1400">
            <a:effectLst/>
          </a:endParaRPr>
        </a:p>
        <a:p>
          <a:pPr eaLnBrk="1" fontAlgn="auto" latinLnBrk="0" hangingPunct="1"/>
          <a:r>
            <a:rPr lang="en-US" sz="1400">
              <a:solidFill>
                <a:schemeClr val="dk1"/>
              </a:solidFill>
              <a:effectLst/>
              <a:latin typeface="+mn-lt"/>
              <a:ea typeface="+mn-ea"/>
              <a:cs typeface="+mn-cs"/>
            </a:rPr>
            <a:t>En términos porcentuales al mes de</a:t>
          </a:r>
          <a:r>
            <a:rPr lang="en-US" sz="1400" baseline="0">
              <a:solidFill>
                <a:schemeClr val="dk1"/>
              </a:solidFill>
              <a:effectLst/>
              <a:latin typeface="+mn-lt"/>
              <a:ea typeface="+mn-ea"/>
              <a:cs typeface="+mn-cs"/>
            </a:rPr>
            <a:t> enero 2019</a:t>
          </a:r>
          <a:r>
            <a:rPr lang="en-US" sz="1400">
              <a:solidFill>
                <a:schemeClr val="dk1"/>
              </a:solidFill>
              <a:effectLst/>
              <a:latin typeface="+mn-lt"/>
              <a:ea typeface="+mn-ea"/>
              <a:cs typeface="+mn-cs"/>
            </a:rPr>
            <a:t>, los afiliados titulares representan el 44.8% de la población total registrada en el SFS- RC; los dependientes totales representan el 55.2% (los dependientes directos 49.9% y los dependientes adicionales 5.3%);  mientras que para septiembre de 2007,  los afiliados titulares constituían el 65.1% del total de la población cubierta por el SFS - RC, los dependientes directos el 34.7% y los dependientes adicionales el 0.2%.  </a:t>
          </a:r>
        </a:p>
        <a:p>
          <a:pPr eaLnBrk="1" fontAlgn="auto" latinLnBrk="0" hangingPunct="1"/>
          <a:endParaRPr lang="en-US" sz="1400">
            <a:effectLst/>
          </a:endParaRPr>
        </a:p>
        <a:p>
          <a:pPr eaLnBrk="1" fontAlgn="auto" latinLnBrk="0" hangingPunct="1"/>
          <a:r>
            <a:rPr lang="en-US" sz="1400">
              <a:solidFill>
                <a:schemeClr val="dk1"/>
              </a:solidFill>
              <a:effectLst/>
              <a:latin typeface="+mn-lt"/>
              <a:ea typeface="+mn-ea"/>
              <a:cs typeface="+mn-cs"/>
            </a:rPr>
            <a:t>Estos datos expresan claramente la evolución de la afiliación de dependientes directos y adicionales llegando a sobrepasar a los afiliados titulares, para un índice de dependencia total de 1.23</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(123</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afiliados dependientes por cada 100 afiliados titulares) y de 1.12 para el índice de dependencia directa (112dependientes directos por cada 100 titulares) al mes de enero 2019;  para diciembre 2007 el índice de dependencia total era de 0.61 (61 afiliados dependientes por cada 100 afiliados</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titulares).  </a:t>
          </a:r>
        </a:p>
        <a:p>
          <a:pPr eaLnBrk="1" fontAlgn="auto" latinLnBrk="0" hangingPunct="1"/>
          <a:endParaRPr lang="en-US" sz="1400">
            <a:effectLst/>
          </a:endParaRPr>
        </a:p>
        <a:p>
          <a:pPr eaLnBrk="1" fontAlgn="auto" latinLnBrk="0" hangingPunct="1"/>
          <a:r>
            <a:rPr lang="en-US" sz="1400">
              <a:solidFill>
                <a:schemeClr val="dk1"/>
              </a:solidFill>
              <a:effectLst/>
              <a:latin typeface="+mn-lt"/>
              <a:ea typeface="+mn-ea"/>
              <a:cs typeface="+mn-cs"/>
            </a:rPr>
            <a:t>En las estadísticas de afiliación registradas por sexo y tipo, observamos que la población masculina inscrita al mes de enero2019 fue de 2,097,145</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y </a:t>
          </a:r>
          <a:r>
            <a:rPr lang="en-US" sz="1400" baseline="0">
              <a:solidFill>
                <a:schemeClr val="dk1"/>
              </a:solidFill>
              <a:effectLst/>
              <a:latin typeface="+mn-lt"/>
              <a:ea typeface="+mn-ea"/>
              <a:cs typeface="+mn-cs"/>
            </a:rPr>
            <a:t>la </a:t>
          </a:r>
          <a:r>
            <a:rPr lang="en-US" sz="1400">
              <a:solidFill>
                <a:schemeClr val="dk1"/>
              </a:solidFill>
              <a:effectLst/>
              <a:latin typeface="+mn-lt"/>
              <a:ea typeface="+mn-ea"/>
              <a:cs typeface="+mn-cs"/>
            </a:rPr>
            <a:t>femenina  de 2,058,621</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para una participación de 50.46% y 49.54% respectivamente.  Si desagregamos la participación de ambos grupos por tipo de afiliación tenemos que en el grupo masculino los titulares representa el 50.46% y los dependientes el 49.54%;</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mientras para el femenino fue de 37.84%</a:t>
          </a:r>
          <a:r>
            <a:rPr lang="en-US" sz="1400" baseline="0">
              <a:solidFill>
                <a:schemeClr val="dk1"/>
              </a:solidFill>
              <a:effectLst/>
              <a:latin typeface="+mn-lt"/>
              <a:ea typeface="+mn-ea"/>
              <a:cs typeface="+mn-cs"/>
            </a:rPr>
            <a:t> son titulares y el masculino 62.16% dependientes.</a:t>
          </a:r>
          <a:r>
            <a:rPr lang="en-US" sz="1400">
              <a:solidFill>
                <a:schemeClr val="dk1"/>
              </a:solidFill>
              <a:effectLst/>
              <a:latin typeface="+mn-lt"/>
              <a:ea typeface="+mn-ea"/>
              <a:cs typeface="+mn-cs"/>
            </a:rPr>
            <a:t>  </a:t>
          </a:r>
        </a:p>
        <a:p>
          <a:pPr eaLnBrk="1" fontAlgn="auto" latinLnBrk="0" hangingPunct="1"/>
          <a:endParaRPr lang="en-US" sz="1400">
            <a:effectLst/>
          </a:endParaRPr>
        </a:p>
        <a:p>
          <a:pPr eaLnBrk="1" fontAlgn="auto" latinLnBrk="0" hangingPunct="1"/>
          <a:r>
            <a:rPr lang="en-US" sz="1400">
              <a:solidFill>
                <a:schemeClr val="dk1"/>
              </a:solidFill>
              <a:effectLst/>
              <a:latin typeface="+mn-lt"/>
              <a:ea typeface="+mn-ea"/>
              <a:cs typeface="+mn-cs"/>
            </a:rPr>
            <a:t>La relación de dependencia en el grupo masculino es de 0.94</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(94 varones afiliados como dependientes por cada 100 afiliados como titulares);  mientras que para el grupo femenino es de 1.64</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(164</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mujeres afiliadas como dependientes por cada 100 afiliadas como titulares).  Esto debido</a:t>
          </a:r>
          <a:r>
            <a:rPr lang="en-US" sz="1400" baseline="0">
              <a:solidFill>
                <a:schemeClr val="dk1"/>
              </a:solidFill>
              <a:effectLst/>
              <a:latin typeface="+mn-lt"/>
              <a:ea typeface="+mn-ea"/>
              <a:cs typeface="+mn-cs"/>
            </a:rPr>
            <a:t>fu</a:t>
          </a:r>
          <a:r>
            <a:rPr lang="en-US" sz="1400">
              <a:solidFill>
                <a:schemeClr val="dk1"/>
              </a:solidFill>
              <a:effectLst/>
              <a:latin typeface="+mn-lt"/>
              <a:ea typeface="+mn-ea"/>
              <a:cs typeface="+mn-cs"/>
            </a:rPr>
            <a:t>ndamentalmente a la desigualdad de género en el acceso al mercado laboral, aunque es importante aclarar que existe un cantidad de dependientes que son a su vez cotizantes o sea que cuando están afiliados en un mismo núcleo familiar solo uno puede ser titular el otro cónyuge si es también un trabajador asalariado pasa a ser un dependiente que también realiza sus aportaciones al sistema.</a:t>
          </a:r>
        </a:p>
        <a:p>
          <a:pPr eaLnBrk="1" fontAlgn="auto" latinLnBrk="0" hangingPunct="1"/>
          <a:endParaRPr lang="en-US" sz="1400">
            <a:effectLst/>
          </a:endParaRPr>
        </a:p>
        <a:p>
          <a:pPr eaLnBrk="1" fontAlgn="auto" latinLnBrk="0" hangingPunct="1"/>
          <a:r>
            <a:rPr lang="en-US" sz="1400">
              <a:solidFill>
                <a:schemeClr val="dk1"/>
              </a:solidFill>
              <a:effectLst/>
              <a:latin typeface="+mn-lt"/>
              <a:ea typeface="+mn-ea"/>
              <a:cs typeface="+mn-cs"/>
            </a:rPr>
            <a:t>El índice de masculinidad en la afiliación total del Seguro Familiar de Salud  (SFS) del Régimen Contributivo (RC) se hamantenido en promedio en 1.04</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desde diciembre de 2007 a</a:t>
          </a:r>
          <a:r>
            <a:rPr lang="en-US" sz="1400" baseline="0">
              <a:solidFill>
                <a:schemeClr val="dk1"/>
              </a:solidFill>
              <a:effectLst/>
              <a:latin typeface="+mn-lt"/>
              <a:ea typeface="+mn-ea"/>
              <a:cs typeface="+mn-cs"/>
            </a:rPr>
            <a:t> enero 2019</a:t>
          </a:r>
          <a:r>
            <a:rPr lang="en-US" sz="1400">
              <a:solidFill>
                <a:schemeClr val="dk1"/>
              </a:solidFill>
              <a:effectLst/>
              <a:latin typeface="+mn-lt"/>
              <a:ea typeface="+mn-ea"/>
              <a:cs typeface="+mn-cs"/>
            </a:rPr>
            <a:t>. </a:t>
          </a:r>
          <a:endParaRPr lang="en-US" sz="1400">
            <a:effectLst/>
          </a:endParaRPr>
        </a:p>
        <a:p>
          <a:pPr eaLnBrk="1" fontAlgn="auto" latinLnBrk="0" hangingPunct="1"/>
          <a:r>
            <a:rPr lang="en-US" sz="1500">
              <a:solidFill>
                <a:schemeClr val="dk1"/>
              </a:solidFill>
              <a:effectLst/>
              <a:latin typeface="+mn-lt"/>
              <a:ea typeface="+mn-ea"/>
              <a:cs typeface="+mn-cs"/>
            </a:rPr>
            <a:t>  </a:t>
          </a:r>
          <a:endParaRPr lang="en-US" sz="1500">
            <a:effectLst/>
          </a:endParaRPr>
        </a:p>
      </xdr:txBody>
    </xdr:sp>
    <xdr:clientData/>
  </xdr:twoCellAnchor>
  <xdr:twoCellAnchor>
    <xdr:from>
      <xdr:col>0</xdr:col>
      <xdr:colOff>0</xdr:colOff>
      <xdr:row>0</xdr:row>
      <xdr:rowOff>0</xdr:rowOff>
    </xdr:from>
    <xdr:to>
      <xdr:col>12</xdr:col>
      <xdr:colOff>0</xdr:colOff>
      <xdr:row>4</xdr:row>
      <xdr:rowOff>22412</xdr:rowOff>
    </xdr:to>
    <xdr:sp macro="" textlink="">
      <xdr:nvSpPr>
        <xdr:cNvPr id="4" name="3 Rectángulo redondeado"/>
        <xdr:cNvSpPr/>
      </xdr:nvSpPr>
      <xdr:spPr>
        <a:xfrm>
          <a:off x="0" y="0"/>
          <a:ext cx="12404912" cy="78441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1800" b="1" baseline="0">
              <a:solidFill>
                <a:schemeClr val="lt1"/>
              </a:solidFill>
              <a:effectLst/>
              <a:latin typeface="+mn-lt"/>
              <a:ea typeface="+mn-ea"/>
              <a:cs typeface="+mn-cs"/>
            </a:rPr>
            <a:t>Sistema Dominicano de Seguridad Social (SDSS)</a:t>
          </a:r>
          <a:endParaRPr lang="es-ES" sz="3600">
            <a:effectLst/>
          </a:endParaRPr>
        </a:p>
        <a:p>
          <a:pPr algn="ctr" eaLnBrk="1" fontAlgn="auto" latinLnBrk="0" hangingPunct="1"/>
          <a:r>
            <a:rPr lang="es-DO" sz="1800" b="1">
              <a:solidFill>
                <a:schemeClr val="lt1"/>
              </a:solidFill>
              <a:effectLst/>
              <a:latin typeface="+mn-lt"/>
              <a:ea typeface="+mn-ea"/>
              <a:cs typeface="+mn-cs"/>
            </a:rPr>
            <a:t>Afiliación al Seguro</a:t>
          </a:r>
          <a:r>
            <a:rPr lang="es-DO" sz="1800" b="1" baseline="0">
              <a:solidFill>
                <a:schemeClr val="lt1"/>
              </a:solidFill>
              <a:effectLst/>
              <a:latin typeface="+mn-lt"/>
              <a:ea typeface="+mn-ea"/>
              <a:cs typeface="+mn-cs"/>
            </a:rPr>
            <a:t> Familiar de Salud del Régimen Contributivo (RC)</a:t>
          </a:r>
          <a:endParaRPr lang="es-DO" sz="3600">
            <a:effectLst/>
          </a:endParaRPr>
        </a:p>
      </xdr:txBody>
    </xdr:sp>
    <xdr:clientData/>
  </xdr:twoCellAnchor>
  <xdr:twoCellAnchor editAs="oneCell">
    <xdr:from>
      <xdr:col>0</xdr:col>
      <xdr:colOff>470647</xdr:colOff>
      <xdr:row>0</xdr:row>
      <xdr:rowOff>111259</xdr:rowOff>
    </xdr:from>
    <xdr:to>
      <xdr:col>1</xdr:col>
      <xdr:colOff>358587</xdr:colOff>
      <xdr:row>3</xdr:row>
      <xdr:rowOff>33618</xdr:rowOff>
    </xdr:to>
    <xdr:pic>
      <xdr:nvPicPr>
        <xdr:cNvPr id="6" name="1 Imagen" descr="Logo_2x4.bmp">
          <a:hlinkClick xmlns:r="http://schemas.openxmlformats.org/officeDocument/2006/relationships" r:id="rId1"/>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3170" t="10325" r="1227" b="13293"/>
        <a:stretch/>
      </xdr:blipFill>
      <xdr:spPr bwMode="auto">
        <a:xfrm>
          <a:off x="470647" y="111259"/>
          <a:ext cx="750793" cy="4938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13606</xdr:colOff>
      <xdr:row>5</xdr:row>
      <xdr:rowOff>136072</xdr:rowOff>
    </xdr:from>
    <xdr:to>
      <xdr:col>10</xdr:col>
      <xdr:colOff>789213</xdr:colOff>
      <xdr:row>45</xdr:row>
      <xdr:rowOff>186789</xdr:rowOff>
    </xdr:to>
    <xdr:pic>
      <xdr:nvPicPr>
        <xdr:cNvPr id="40" name="39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1537606" y="1088572"/>
          <a:ext cx="8586107" cy="8187788"/>
        </a:xfrm>
        <a:prstGeom prst="rect">
          <a:avLst/>
        </a:prstGeom>
        <a:noFill/>
        <a:ln>
          <a:noFill/>
        </a:ln>
      </xdr:spPr>
    </xdr:pic>
    <xdr:clientData/>
  </xdr:twoCellAnchor>
  <xdr:twoCellAnchor>
    <xdr:from>
      <xdr:col>0</xdr:col>
      <xdr:colOff>0</xdr:colOff>
      <xdr:row>0</xdr:row>
      <xdr:rowOff>27615</xdr:rowOff>
    </xdr:from>
    <xdr:to>
      <xdr:col>13</xdr:col>
      <xdr:colOff>0</xdr:colOff>
      <xdr:row>5</xdr:row>
      <xdr:rowOff>65635</xdr:rowOff>
    </xdr:to>
    <xdr:sp macro="" textlink="">
      <xdr:nvSpPr>
        <xdr:cNvPr id="143" name="142 Rectángulo redondeado"/>
        <xdr:cNvSpPr/>
      </xdr:nvSpPr>
      <xdr:spPr>
        <a:xfrm>
          <a:off x="0" y="27615"/>
          <a:ext cx="12326471" cy="99052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3600" b="1"/>
            <a:t>Ley 87-01</a:t>
          </a:r>
        </a:p>
        <a:p>
          <a:pPr algn="ctr"/>
          <a:r>
            <a:rPr lang="en-US" sz="1400" b="1"/>
            <a:t>Crea el Sistema Dominicano de Seguridad Social</a:t>
          </a:r>
        </a:p>
      </xdr:txBody>
    </xdr:sp>
    <xdr:clientData/>
  </xdr:twoCellAnchor>
  <xdr:twoCellAnchor>
    <xdr:from>
      <xdr:col>0</xdr:col>
      <xdr:colOff>0</xdr:colOff>
      <xdr:row>5</xdr:row>
      <xdr:rowOff>174492</xdr:rowOff>
    </xdr:from>
    <xdr:to>
      <xdr:col>12</xdr:col>
      <xdr:colOff>814245</xdr:colOff>
      <xdr:row>46</xdr:row>
      <xdr:rowOff>149678</xdr:rowOff>
    </xdr:to>
    <xdr:grpSp>
      <xdr:nvGrpSpPr>
        <xdr:cNvPr id="379" name="378 Grupo"/>
        <xdr:cNvGrpSpPr/>
      </xdr:nvGrpSpPr>
      <xdr:grpSpPr>
        <a:xfrm>
          <a:off x="0" y="1095281"/>
          <a:ext cx="13010553" cy="8067216"/>
          <a:chOff x="-1" y="1115787"/>
          <a:chExt cx="12360532" cy="5687645"/>
        </a:xfrm>
      </xdr:grpSpPr>
      <xdr:sp macro="" textlink="">
        <xdr:nvSpPr>
          <xdr:cNvPr id="115" name="114 Rectángulo redondeado"/>
          <xdr:cNvSpPr/>
        </xdr:nvSpPr>
        <xdr:spPr>
          <a:xfrm>
            <a:off x="7347857" y="5926828"/>
            <a:ext cx="5001025" cy="430423"/>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01-Jun-2009</a:t>
            </a:r>
          </a:p>
        </xdr:txBody>
      </xdr:sp>
      <xdr:sp macro="" textlink="">
        <xdr:nvSpPr>
          <xdr:cNvPr id="117" name="116 Rectángulo redondeado"/>
          <xdr:cNvSpPr/>
        </xdr:nvSpPr>
        <xdr:spPr>
          <a:xfrm>
            <a:off x="7387207" y="6358862"/>
            <a:ext cx="4973324" cy="390687"/>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01-Sep-2009</a:t>
            </a:r>
          </a:p>
        </xdr:txBody>
      </xdr:sp>
      <xdr:sp macro="" textlink="">
        <xdr:nvSpPr>
          <xdr:cNvPr id="121" name="120 Rectángulo redondeado"/>
          <xdr:cNvSpPr/>
        </xdr:nvSpPr>
        <xdr:spPr>
          <a:xfrm>
            <a:off x="7293430" y="1129553"/>
            <a:ext cx="4880162" cy="503304"/>
          </a:xfrm>
          <a:prstGeom prst="roundRect">
            <a:avLst/>
          </a:prstGeom>
          <a:solidFill>
            <a:schemeClr val="accent3">
              <a:lumMod val="75000"/>
            </a:schemeClr>
          </a:solidFill>
          <a:ln/>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n-US" sz="2800" b="1"/>
              <a:t>Fechas</a:t>
            </a:r>
          </a:p>
        </xdr:txBody>
      </xdr:sp>
      <xdr:sp macro="" textlink="">
        <xdr:nvSpPr>
          <xdr:cNvPr id="151" name="150 Rectángulo redondeado"/>
          <xdr:cNvSpPr/>
        </xdr:nvSpPr>
        <xdr:spPr>
          <a:xfrm>
            <a:off x="-1" y="1115787"/>
            <a:ext cx="6599463" cy="488496"/>
          </a:xfrm>
          <a:prstGeom prst="roundRect">
            <a:avLst/>
          </a:prstGeom>
          <a:solidFill>
            <a:srgbClr val="0070C0"/>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800" b="1"/>
              <a:t>Acontecimientos</a:t>
            </a:r>
            <a:r>
              <a:rPr lang="en-US" sz="2800"/>
              <a:t> </a:t>
            </a:r>
          </a:p>
        </xdr:txBody>
      </xdr:sp>
      <xdr:sp macro="" textlink="">
        <xdr:nvSpPr>
          <xdr:cNvPr id="333" name="332 Rectángulo redondeado"/>
          <xdr:cNvSpPr/>
        </xdr:nvSpPr>
        <xdr:spPr>
          <a:xfrm>
            <a:off x="7364475" y="5524515"/>
            <a:ext cx="4964450" cy="397563"/>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01-Sep-2008</a:t>
            </a:r>
          </a:p>
        </xdr:txBody>
      </xdr:sp>
      <xdr:sp macro="" textlink="">
        <xdr:nvSpPr>
          <xdr:cNvPr id="338" name="337 Rectángulo redondeado"/>
          <xdr:cNvSpPr/>
        </xdr:nvSpPr>
        <xdr:spPr>
          <a:xfrm>
            <a:off x="7362074" y="4666107"/>
            <a:ext cx="4959489" cy="411578"/>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 Mar 2004</a:t>
            </a:r>
          </a:p>
        </xdr:txBody>
      </xdr:sp>
      <xdr:sp macro="" textlink="">
        <xdr:nvSpPr>
          <xdr:cNvPr id="339" name="338 Rectángulo redondeado"/>
          <xdr:cNvSpPr/>
        </xdr:nvSpPr>
        <xdr:spPr>
          <a:xfrm>
            <a:off x="7348414" y="5078854"/>
            <a:ext cx="4966851" cy="445944"/>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01-Sep-2007</a:t>
            </a:r>
          </a:p>
        </xdr:txBody>
      </xdr:sp>
      <xdr:sp macro="" textlink="">
        <xdr:nvSpPr>
          <xdr:cNvPr id="351" name="350 Flecha derecha"/>
          <xdr:cNvSpPr/>
        </xdr:nvSpPr>
        <xdr:spPr>
          <a:xfrm>
            <a:off x="6773515" y="2156190"/>
            <a:ext cx="443595" cy="106529"/>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2" name="351 Flecha derecha"/>
          <xdr:cNvSpPr/>
        </xdr:nvSpPr>
        <xdr:spPr>
          <a:xfrm>
            <a:off x="6747421" y="2639139"/>
            <a:ext cx="443595" cy="102831"/>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3" name="352 Flecha derecha"/>
          <xdr:cNvSpPr/>
        </xdr:nvSpPr>
        <xdr:spPr>
          <a:xfrm>
            <a:off x="6753910" y="2994516"/>
            <a:ext cx="443595" cy="127144"/>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4" name="353 Flecha derecha"/>
          <xdr:cNvSpPr/>
        </xdr:nvSpPr>
        <xdr:spPr>
          <a:xfrm>
            <a:off x="6770476" y="3468353"/>
            <a:ext cx="443595" cy="100220"/>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5" name="354 Flecha derecha"/>
          <xdr:cNvSpPr/>
        </xdr:nvSpPr>
        <xdr:spPr>
          <a:xfrm>
            <a:off x="6746574" y="4725842"/>
            <a:ext cx="443595" cy="116486"/>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6" name="355 Flecha derecha"/>
          <xdr:cNvSpPr/>
        </xdr:nvSpPr>
        <xdr:spPr>
          <a:xfrm>
            <a:off x="6786360" y="5190566"/>
            <a:ext cx="443595" cy="114931"/>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7" name="356 Flecha derecha"/>
          <xdr:cNvSpPr/>
        </xdr:nvSpPr>
        <xdr:spPr>
          <a:xfrm>
            <a:off x="6749545" y="5637066"/>
            <a:ext cx="443595" cy="122695"/>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8" name="357 Flecha derecha"/>
          <xdr:cNvSpPr/>
        </xdr:nvSpPr>
        <xdr:spPr>
          <a:xfrm>
            <a:off x="6760585" y="6028892"/>
            <a:ext cx="443595" cy="113163"/>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9" name="358 Flecha derecha"/>
          <xdr:cNvSpPr/>
        </xdr:nvSpPr>
        <xdr:spPr>
          <a:xfrm>
            <a:off x="6776392" y="6530066"/>
            <a:ext cx="443595" cy="97051"/>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60" name="359 Flecha derecha"/>
          <xdr:cNvSpPr/>
        </xdr:nvSpPr>
        <xdr:spPr>
          <a:xfrm>
            <a:off x="6763710" y="3832842"/>
            <a:ext cx="443595" cy="110696"/>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61" name="360 Flecha derecha"/>
          <xdr:cNvSpPr/>
        </xdr:nvSpPr>
        <xdr:spPr>
          <a:xfrm>
            <a:off x="6788878" y="4270230"/>
            <a:ext cx="443595" cy="111040"/>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62" name="361 Rectángulo redondeado"/>
          <xdr:cNvSpPr/>
        </xdr:nvSpPr>
        <xdr:spPr>
          <a:xfrm>
            <a:off x="7323045" y="2480660"/>
            <a:ext cx="4992220" cy="417173"/>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24-Abr-2001</a:t>
            </a:r>
          </a:p>
        </xdr:txBody>
      </xdr:sp>
      <xdr:sp macro="" textlink="">
        <xdr:nvSpPr>
          <xdr:cNvPr id="363" name="362 Rectángulo redondeado"/>
          <xdr:cNvSpPr/>
        </xdr:nvSpPr>
        <xdr:spPr>
          <a:xfrm>
            <a:off x="7314727" y="2035164"/>
            <a:ext cx="5011744" cy="438869"/>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16-Ago-1996 / 09/Sep/1998</a:t>
            </a:r>
          </a:p>
        </xdr:txBody>
      </xdr:sp>
      <xdr:sp macro="" textlink="">
        <xdr:nvSpPr>
          <xdr:cNvPr id="364" name="363 Rectángulo redondeado"/>
          <xdr:cNvSpPr/>
        </xdr:nvSpPr>
        <xdr:spPr>
          <a:xfrm>
            <a:off x="7339853" y="2897048"/>
            <a:ext cx="4975412" cy="428174"/>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09-May-2001</a:t>
            </a:r>
          </a:p>
        </xdr:txBody>
      </xdr:sp>
      <xdr:sp macro="" textlink="">
        <xdr:nvSpPr>
          <xdr:cNvPr id="365" name="364 Rectángulo redondeado"/>
          <xdr:cNvSpPr/>
        </xdr:nvSpPr>
        <xdr:spPr>
          <a:xfrm>
            <a:off x="7334773" y="3334889"/>
            <a:ext cx="4980491" cy="425415"/>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a:t>
            </a:r>
            <a:r>
              <a:rPr lang="en-US" sz="1800" b="1" baseline="0"/>
              <a:t> Nov-2002</a:t>
            </a:r>
            <a:endParaRPr lang="en-US" sz="1800" b="1"/>
          </a:p>
        </xdr:txBody>
      </xdr:sp>
      <xdr:sp macro="" textlink="">
        <xdr:nvSpPr>
          <xdr:cNvPr id="366" name="365 Rectángulo redondeado"/>
          <xdr:cNvSpPr/>
        </xdr:nvSpPr>
        <xdr:spPr>
          <a:xfrm>
            <a:off x="7345457" y="3769690"/>
            <a:ext cx="4969808" cy="434120"/>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01-Feb-2003</a:t>
            </a:r>
          </a:p>
        </xdr:txBody>
      </xdr:sp>
      <xdr:sp macro="" textlink="">
        <xdr:nvSpPr>
          <xdr:cNvPr id="367" name="366 Rectángulo redondeado"/>
          <xdr:cNvSpPr/>
        </xdr:nvSpPr>
        <xdr:spPr>
          <a:xfrm>
            <a:off x="7362543" y="4202206"/>
            <a:ext cx="4963927" cy="459447"/>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01-Jul-2003</a:t>
            </a:r>
          </a:p>
        </xdr:txBody>
      </xdr:sp>
      <xdr:sp macro="" textlink="">
        <xdr:nvSpPr>
          <xdr:cNvPr id="368" name="367 Rectángulo redondeado"/>
          <xdr:cNvSpPr/>
        </xdr:nvSpPr>
        <xdr:spPr>
          <a:xfrm>
            <a:off x="0" y="6383833"/>
            <a:ext cx="6626087" cy="419599"/>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Subsidio por Enfermedad Común</a:t>
            </a:r>
          </a:p>
        </xdr:txBody>
      </xdr:sp>
      <xdr:sp macro="" textlink="">
        <xdr:nvSpPr>
          <xdr:cNvPr id="369" name="368 Rectángulo redondeado"/>
          <xdr:cNvSpPr/>
        </xdr:nvSpPr>
        <xdr:spPr>
          <a:xfrm>
            <a:off x="0" y="3290286"/>
            <a:ext cx="6626599" cy="436399"/>
          </a:xfrm>
          <a:prstGeom prst="roundRect">
            <a:avLst/>
          </a:prstGeom>
          <a:solidFill>
            <a:srgbClr val="0070C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PBS Seguro Familiar de Salud del Régimen Subsidiado</a:t>
            </a:r>
          </a:p>
        </xdr:txBody>
      </xdr:sp>
      <xdr:sp macro="" textlink="">
        <xdr:nvSpPr>
          <xdr:cNvPr id="370" name="369 Rectángulo redondeado"/>
          <xdr:cNvSpPr/>
        </xdr:nvSpPr>
        <xdr:spPr>
          <a:xfrm>
            <a:off x="0" y="2881927"/>
            <a:ext cx="6610350" cy="414698"/>
          </a:xfrm>
          <a:prstGeom prst="roundRect">
            <a:avLst/>
          </a:prstGeom>
          <a:solidFill>
            <a:srgbClr val="0070C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•Promulgación de la Ley Poder Ejecutivo </a:t>
            </a:r>
          </a:p>
        </xdr:txBody>
      </xdr:sp>
      <xdr:sp macro="" textlink="">
        <xdr:nvSpPr>
          <xdr:cNvPr id="371" name="370 Rectángulo redondeado"/>
          <xdr:cNvSpPr/>
        </xdr:nvSpPr>
        <xdr:spPr>
          <a:xfrm>
            <a:off x="0" y="3733959"/>
            <a:ext cx="6608267" cy="433653"/>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600" b="1"/>
              <a:t>•</a:t>
            </a:r>
            <a:r>
              <a:rPr lang="en-US" sz="1800" b="1"/>
              <a:t>Inicio Proceso Afiliación  Pensiones del Régimen Contributivo</a:t>
            </a:r>
          </a:p>
        </xdr:txBody>
      </xdr:sp>
      <xdr:sp macro="" textlink="">
        <xdr:nvSpPr>
          <xdr:cNvPr id="372" name="371 Rectángulo redondeado"/>
          <xdr:cNvSpPr/>
        </xdr:nvSpPr>
        <xdr:spPr>
          <a:xfrm>
            <a:off x="22411" y="4161385"/>
            <a:ext cx="6600264" cy="430103"/>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Proceso  Recaudo Pensiones del Régimen Contributivo</a:t>
            </a:r>
          </a:p>
        </xdr:txBody>
      </xdr:sp>
      <xdr:sp macro="" textlink="">
        <xdr:nvSpPr>
          <xdr:cNvPr id="373" name="372 Rectángulo redondeado"/>
          <xdr:cNvSpPr/>
        </xdr:nvSpPr>
        <xdr:spPr>
          <a:xfrm>
            <a:off x="0" y="4597584"/>
            <a:ext cx="6618292" cy="439361"/>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Proceso</a:t>
            </a:r>
            <a:r>
              <a:rPr lang="en-US" sz="1800" b="1" baseline="0"/>
              <a:t>  Recaudo Seguro Riesgos Laborales</a:t>
            </a:r>
            <a:endParaRPr lang="en-US" sz="1100" b="1"/>
          </a:p>
        </xdr:txBody>
      </xdr:sp>
      <xdr:sp macro="" textlink="">
        <xdr:nvSpPr>
          <xdr:cNvPr id="374" name="373 Rectángulo redondeado"/>
          <xdr:cNvSpPr/>
        </xdr:nvSpPr>
        <xdr:spPr>
          <a:xfrm>
            <a:off x="0" y="5036656"/>
            <a:ext cx="6633882" cy="455688"/>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r>
              <a:rPr lang="en-US" sz="1800" b="1">
                <a:solidFill>
                  <a:schemeClr val="lt1"/>
                </a:solidFill>
                <a:effectLst/>
                <a:latin typeface="+mn-lt"/>
                <a:ea typeface="+mn-ea"/>
                <a:cs typeface="+mn-cs"/>
              </a:rPr>
              <a:t>•Inicio PDSS del Seguro Familiar de Salud del Régimen Contributivo</a:t>
            </a:r>
            <a:endParaRPr lang="en-US" sz="1800">
              <a:effectLst/>
            </a:endParaRPr>
          </a:p>
        </xdr:txBody>
      </xdr:sp>
      <xdr:sp macro="" textlink="">
        <xdr:nvSpPr>
          <xdr:cNvPr id="375" name="374 Rectángulo redondeado"/>
          <xdr:cNvSpPr/>
        </xdr:nvSpPr>
        <xdr:spPr>
          <a:xfrm>
            <a:off x="0" y="5489057"/>
            <a:ext cx="6622676" cy="449572"/>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Subsidio Maternidad y Lactancia</a:t>
            </a:r>
          </a:p>
        </xdr:txBody>
      </xdr:sp>
      <xdr:sp macro="" textlink="">
        <xdr:nvSpPr>
          <xdr:cNvPr id="376" name="375 Rectángulo redondeado"/>
          <xdr:cNvSpPr/>
        </xdr:nvSpPr>
        <xdr:spPr>
          <a:xfrm>
            <a:off x="0" y="5948469"/>
            <a:ext cx="6633882" cy="433524"/>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Servicio Estancias Infantiles</a:t>
            </a:r>
          </a:p>
        </xdr:txBody>
      </xdr:sp>
      <xdr:sp macro="" textlink="">
        <xdr:nvSpPr>
          <xdr:cNvPr id="377" name="376 Rectángulo redondeado"/>
          <xdr:cNvSpPr/>
        </xdr:nvSpPr>
        <xdr:spPr>
          <a:xfrm>
            <a:off x="0" y="2018657"/>
            <a:ext cx="6638925" cy="437379"/>
          </a:xfrm>
          <a:prstGeom prst="roundRect">
            <a:avLst/>
          </a:prstGeom>
          <a:solidFill>
            <a:srgbClr val="0070C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600"/>
              <a:t>•</a:t>
            </a:r>
            <a:r>
              <a:rPr lang="en-US" sz="1800" b="1"/>
              <a:t>Introducción de  la Ley al Congreso</a:t>
            </a:r>
            <a:r>
              <a:rPr lang="en-US" sz="1800" b="1" baseline="0"/>
              <a:t> Nacional</a:t>
            </a:r>
            <a:endParaRPr lang="en-US" sz="1800" b="1"/>
          </a:p>
        </xdr:txBody>
      </xdr:sp>
      <xdr:sp macro="" textlink="">
        <xdr:nvSpPr>
          <xdr:cNvPr id="378" name="377 Rectángulo redondeado"/>
          <xdr:cNvSpPr/>
        </xdr:nvSpPr>
        <xdr:spPr>
          <a:xfrm>
            <a:off x="0" y="2465774"/>
            <a:ext cx="6610349" cy="413163"/>
          </a:xfrm>
          <a:prstGeom prst="roundRect">
            <a:avLst/>
          </a:prstGeom>
          <a:solidFill>
            <a:srgbClr val="0070C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600" b="1"/>
              <a:t>•</a:t>
            </a:r>
            <a:r>
              <a:rPr lang="en-US" sz="1800" b="1"/>
              <a:t>Aprobación de la Ley Poder Legislativo</a:t>
            </a:r>
          </a:p>
        </xdr:txBody>
      </xdr:sp>
    </xdr:grpSp>
    <xdr:clientData/>
  </xdr:twoCellAnchor>
  <xdr:twoCellAnchor editAs="oneCell">
    <xdr:from>
      <xdr:col>0</xdr:col>
      <xdr:colOff>585107</xdr:colOff>
      <xdr:row>0</xdr:row>
      <xdr:rowOff>149677</xdr:rowOff>
    </xdr:from>
    <xdr:to>
      <xdr:col>2</xdr:col>
      <xdr:colOff>41838</xdr:colOff>
      <xdr:row>4</xdr:row>
      <xdr:rowOff>81642</xdr:rowOff>
    </xdr:to>
    <xdr:pic>
      <xdr:nvPicPr>
        <xdr:cNvPr id="41" name="40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585107" y="149677"/>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0.xml><?xml version="1.0" encoding="utf-8"?>
<xdr:wsDr xmlns:xdr="http://schemas.openxmlformats.org/drawingml/2006/spreadsheetDrawing" xmlns:a="http://schemas.openxmlformats.org/drawingml/2006/main">
  <xdr:twoCellAnchor>
    <xdr:from>
      <xdr:col>0</xdr:col>
      <xdr:colOff>51955</xdr:colOff>
      <xdr:row>15</xdr:row>
      <xdr:rowOff>51955</xdr:rowOff>
    </xdr:from>
    <xdr:to>
      <xdr:col>15</xdr:col>
      <xdr:colOff>632113</xdr:colOff>
      <xdr:row>41</xdr:row>
      <xdr:rowOff>173183</xdr:rowOff>
    </xdr:to>
    <xdr:graphicFrame macro="">
      <xdr:nvGraphicFramePr>
        <xdr:cNvPr id="9" name="8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16</xdr:col>
      <xdr:colOff>0</xdr:colOff>
      <xdr:row>0</xdr:row>
      <xdr:rowOff>1420091</xdr:rowOff>
    </xdr:to>
    <xdr:sp macro="" textlink="">
      <xdr:nvSpPr>
        <xdr:cNvPr id="10" name="9 Rectángulo redondeado"/>
        <xdr:cNvSpPr/>
      </xdr:nvSpPr>
      <xdr:spPr>
        <a:xfrm>
          <a:off x="0" y="0"/>
          <a:ext cx="22704136" cy="1420091"/>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Seguro Familiar de Salud (SFS) del Régimen Contributivo (RC)  </a:t>
          </a:r>
        </a:p>
        <a:p>
          <a:pPr algn="ctr" eaLnBrk="1" fontAlgn="auto" latinLnBrk="0" hangingPunct="1"/>
          <a:r>
            <a:rPr lang="es-DO" sz="2400" b="1">
              <a:solidFill>
                <a:schemeClr val="lt1"/>
              </a:solidFill>
              <a:effectLst/>
              <a:latin typeface="+mn-lt"/>
              <a:ea typeface="+mn-ea"/>
              <a:cs typeface="+mn-cs"/>
            </a:rPr>
            <a:t>Afiliación  Anual  por Tipo al  SFS del  RC</a:t>
          </a:r>
        </a:p>
        <a:p>
          <a:pPr algn="ctr" eaLnBrk="1" fontAlgn="auto" latinLnBrk="0" hangingPunct="1"/>
          <a:r>
            <a:rPr lang="es-DO" sz="2400" b="1">
              <a:solidFill>
                <a:schemeClr val="lt1"/>
              </a:solidFill>
              <a:effectLst/>
              <a:latin typeface="+mn-lt"/>
              <a:ea typeface="+mn-ea"/>
              <a:cs typeface="+mn-cs"/>
            </a:rPr>
            <a:t>Período:  Diciembre 2007 - </a:t>
          </a:r>
          <a:r>
            <a:rPr lang="es-DO" sz="2400" b="1" baseline="0">
              <a:solidFill>
                <a:schemeClr val="lt1"/>
              </a:solidFill>
              <a:effectLst/>
              <a:latin typeface="+mn-lt"/>
              <a:ea typeface="+mn-ea"/>
              <a:cs typeface="+mn-cs"/>
            </a:rPr>
            <a:t> Enero 2019</a:t>
          </a:r>
          <a:endParaRPr lang="es-DO" sz="4400">
            <a:effectLst/>
          </a:endParaRPr>
        </a:p>
      </xdr:txBody>
    </xdr:sp>
    <xdr:clientData/>
  </xdr:twoCellAnchor>
  <xdr:twoCellAnchor editAs="oneCell">
    <xdr:from>
      <xdr:col>0</xdr:col>
      <xdr:colOff>883227</xdr:colOff>
      <xdr:row>0</xdr:row>
      <xdr:rowOff>313249</xdr:rowOff>
    </xdr:from>
    <xdr:to>
      <xdr:col>1</xdr:col>
      <xdr:colOff>604059</xdr:colOff>
      <xdr:row>0</xdr:row>
      <xdr:rowOff>1177635</xdr:rowOff>
    </xdr:to>
    <xdr:pic>
      <xdr:nvPicPr>
        <xdr:cNvPr id="11" name="10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83227" y="313249"/>
          <a:ext cx="1175559" cy="8643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c:userShapes xmlns:c="http://schemas.openxmlformats.org/drawingml/2006/chart">
  <cdr:relSizeAnchor xmlns:cdr="http://schemas.openxmlformats.org/drawingml/2006/chartDrawing">
    <cdr:from>
      <cdr:x>0.02209</cdr:x>
      <cdr:y>0.91595</cdr:y>
    </cdr:from>
    <cdr:to>
      <cdr:x>0.21601</cdr:x>
      <cdr:y>0.96249</cdr:y>
    </cdr:to>
    <cdr:sp macro="" textlink="">
      <cdr:nvSpPr>
        <cdr:cNvPr id="2" name="CuadroTexto 1"/>
        <cdr:cNvSpPr txBox="1"/>
      </cdr:nvSpPr>
      <cdr:spPr>
        <a:xfrm xmlns:a="http://schemas.openxmlformats.org/drawingml/2006/main">
          <a:off x="494739" y="8881041"/>
          <a:ext cx="4344015" cy="45129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2400" b="1"/>
            <a:t>Fuente:</a:t>
          </a:r>
          <a:r>
            <a:rPr lang="es-ES" sz="2400" b="1" baseline="0"/>
            <a:t> </a:t>
          </a:r>
          <a:r>
            <a:rPr lang="es-ES" sz="2400" baseline="0"/>
            <a:t>Portal de la SISALRIL</a:t>
          </a:r>
          <a:endParaRPr lang="es-ES" sz="2400"/>
        </a:p>
      </cdr:txBody>
    </cdr:sp>
  </cdr:relSizeAnchor>
</c:userShapes>
</file>

<file path=xl/drawings/drawing32.xml><?xml version="1.0" encoding="utf-8"?>
<xdr:wsDr xmlns:xdr="http://schemas.openxmlformats.org/drawingml/2006/spreadsheetDrawing" xmlns:a="http://schemas.openxmlformats.org/drawingml/2006/main">
  <xdr:twoCellAnchor>
    <xdr:from>
      <xdr:col>0</xdr:col>
      <xdr:colOff>69273</xdr:colOff>
      <xdr:row>17</xdr:row>
      <xdr:rowOff>0</xdr:rowOff>
    </xdr:from>
    <xdr:to>
      <xdr:col>15</xdr:col>
      <xdr:colOff>1108364</xdr:colOff>
      <xdr:row>41</xdr:row>
      <xdr:rowOff>173180</xdr:rowOff>
    </xdr:to>
    <xdr:graphicFrame macro="">
      <xdr:nvGraphicFramePr>
        <xdr:cNvPr id="3"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1333500</xdr:colOff>
      <xdr:row>1</xdr:row>
      <xdr:rowOff>34636</xdr:rowOff>
    </xdr:to>
    <xdr:sp macro="" textlink="">
      <xdr:nvSpPr>
        <xdr:cNvPr id="4" name="9 Rectángulo redondeado"/>
        <xdr:cNvSpPr/>
      </xdr:nvSpPr>
      <xdr:spPr>
        <a:xfrm>
          <a:off x="0" y="0"/>
          <a:ext cx="20193000" cy="1489363"/>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Contributivo (RC)  </a:t>
          </a:r>
        </a:p>
        <a:p>
          <a:pPr algn="ctr" eaLnBrk="1" fontAlgn="auto" latinLnBrk="0" hangingPunct="1"/>
          <a:r>
            <a:rPr lang="es-DO" sz="2000" b="1">
              <a:solidFill>
                <a:schemeClr val="lt1"/>
              </a:solidFill>
              <a:effectLst/>
              <a:latin typeface="+mn-lt"/>
              <a:ea typeface="+mn-ea"/>
              <a:cs typeface="+mn-cs"/>
            </a:rPr>
            <a:t>Afiliación Mensual por Tipo</a:t>
          </a:r>
        </a:p>
        <a:p>
          <a:pPr algn="ctr" eaLnBrk="1" fontAlgn="auto" latinLnBrk="0" hangingPunct="1"/>
          <a:r>
            <a:rPr lang="es-DO" sz="2000" b="1">
              <a:solidFill>
                <a:schemeClr val="lt1"/>
              </a:solidFill>
              <a:effectLst/>
              <a:latin typeface="+mn-lt"/>
              <a:ea typeface="+mn-ea"/>
              <a:cs typeface="+mn-cs"/>
            </a:rPr>
            <a:t>Período:</a:t>
          </a:r>
          <a:r>
            <a:rPr lang="es-DO" sz="2000" b="1" baseline="0">
              <a:solidFill>
                <a:schemeClr val="lt1"/>
              </a:solidFill>
              <a:effectLst/>
              <a:latin typeface="+mn-lt"/>
              <a:ea typeface="+mn-ea"/>
              <a:cs typeface="+mn-cs"/>
            </a:rPr>
            <a:t>  Enero 2018 -  Enero 2019</a:t>
          </a:r>
          <a:endParaRPr lang="es-DO" sz="4000">
            <a:effectLst/>
          </a:endParaRPr>
        </a:p>
      </xdr:txBody>
    </xdr:sp>
    <xdr:clientData/>
  </xdr:twoCellAnchor>
  <xdr:twoCellAnchor editAs="oneCell">
    <xdr:from>
      <xdr:col>0</xdr:col>
      <xdr:colOff>484909</xdr:colOff>
      <xdr:row>0</xdr:row>
      <xdr:rowOff>296447</xdr:rowOff>
    </xdr:from>
    <xdr:to>
      <xdr:col>1</xdr:col>
      <xdr:colOff>450272</xdr:colOff>
      <xdr:row>0</xdr:row>
      <xdr:rowOff>1124158</xdr:rowOff>
    </xdr:to>
    <xdr:pic>
      <xdr:nvPicPr>
        <xdr:cNvPr id="5" name="10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4909" y="296447"/>
          <a:ext cx="1125681" cy="8277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c:userShapes xmlns:c="http://schemas.openxmlformats.org/drawingml/2006/chart">
  <cdr:relSizeAnchor xmlns:cdr="http://schemas.openxmlformats.org/drawingml/2006/chartDrawing">
    <cdr:from>
      <cdr:x>0.04221</cdr:x>
      <cdr:y>0.92617</cdr:y>
    </cdr:from>
    <cdr:to>
      <cdr:x>0.51937</cdr:x>
      <cdr:y>0.98273</cdr:y>
    </cdr:to>
    <cdr:sp macro="" textlink="">
      <cdr:nvSpPr>
        <cdr:cNvPr id="2" name="CuadroTexto 1"/>
        <cdr:cNvSpPr txBox="1"/>
      </cdr:nvSpPr>
      <cdr:spPr>
        <a:xfrm xmlns:a="http://schemas.openxmlformats.org/drawingml/2006/main">
          <a:off x="844221" y="8356581"/>
          <a:ext cx="9544393" cy="51032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800" b="1"/>
            <a:t>Fuente:</a:t>
          </a:r>
          <a:r>
            <a:rPr lang="es-ES" sz="1800" b="1" baseline="0"/>
            <a:t> </a:t>
          </a:r>
          <a:r>
            <a:rPr lang="es-ES" sz="1800" baseline="0"/>
            <a:t>Portal de la SISALRIL</a:t>
          </a:r>
          <a:endParaRPr lang="es-ES" sz="1800"/>
        </a:p>
      </cdr:txBody>
    </cdr:sp>
  </cdr:relSizeAnchor>
</c:userShapes>
</file>

<file path=xl/drawings/drawing34.xml><?xml version="1.0" encoding="utf-8"?>
<xdr:wsDr xmlns:xdr="http://schemas.openxmlformats.org/drawingml/2006/spreadsheetDrawing" xmlns:a="http://schemas.openxmlformats.org/drawingml/2006/main">
  <xdr:twoCellAnchor>
    <xdr:from>
      <xdr:col>0</xdr:col>
      <xdr:colOff>51955</xdr:colOff>
      <xdr:row>17</xdr:row>
      <xdr:rowOff>138545</xdr:rowOff>
    </xdr:from>
    <xdr:to>
      <xdr:col>12</xdr:col>
      <xdr:colOff>952500</xdr:colOff>
      <xdr:row>50</xdr:row>
      <xdr:rowOff>190499</xdr:rowOff>
    </xdr:to>
    <xdr:graphicFrame macro="">
      <xdr:nvGraphicFramePr>
        <xdr:cNvPr id="9" name="8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0</xdr:colOff>
      <xdr:row>1</xdr:row>
      <xdr:rowOff>17318</xdr:rowOff>
    </xdr:to>
    <xdr:sp macro="" textlink="">
      <xdr:nvSpPr>
        <xdr:cNvPr id="4" name="3 Rectángulo redondeado"/>
        <xdr:cNvSpPr/>
      </xdr:nvSpPr>
      <xdr:spPr>
        <a:xfrm>
          <a:off x="0" y="0"/>
          <a:ext cx="24851591" cy="1264227"/>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Contributivo (RC)  </a:t>
          </a:r>
        </a:p>
        <a:p>
          <a:pPr algn="ctr" eaLnBrk="1" fontAlgn="auto" latinLnBrk="0" hangingPunct="1"/>
          <a:r>
            <a:rPr lang="es-DO" sz="2000" b="1">
              <a:solidFill>
                <a:schemeClr val="lt1"/>
              </a:solidFill>
              <a:effectLst/>
              <a:latin typeface="+mn-lt"/>
              <a:ea typeface="+mn-ea"/>
              <a:cs typeface="+mn-cs"/>
            </a:rPr>
            <a:t>Cobertura de  Afiliación Anual por Tipo </a:t>
          </a:r>
        </a:p>
        <a:p>
          <a:pPr algn="ctr" eaLnBrk="1" fontAlgn="auto" latinLnBrk="0" hangingPunct="1"/>
          <a:r>
            <a:rPr lang="es-DO" sz="2000" b="1">
              <a:solidFill>
                <a:schemeClr val="lt1"/>
              </a:solidFill>
              <a:effectLst/>
              <a:latin typeface="+mn-lt"/>
              <a:ea typeface="+mn-ea"/>
              <a:cs typeface="+mn-cs"/>
            </a:rPr>
            <a:t>Período:  Enero</a:t>
          </a:r>
          <a:r>
            <a:rPr lang="es-DO" sz="2000" b="1" baseline="0">
              <a:solidFill>
                <a:schemeClr val="lt1"/>
              </a:solidFill>
              <a:effectLst/>
              <a:latin typeface="+mn-lt"/>
              <a:ea typeface="+mn-ea"/>
              <a:cs typeface="+mn-cs"/>
            </a:rPr>
            <a:t> 2018 </a:t>
          </a:r>
          <a:r>
            <a:rPr lang="es-DO" sz="2000" b="1">
              <a:solidFill>
                <a:schemeClr val="lt1"/>
              </a:solidFill>
              <a:effectLst/>
              <a:latin typeface="+mn-lt"/>
              <a:ea typeface="+mn-ea"/>
              <a:cs typeface="+mn-cs"/>
            </a:rPr>
            <a:t>-  Enero 2019</a:t>
          </a:r>
          <a:endParaRPr lang="es-DO" sz="4000">
            <a:effectLst/>
          </a:endParaRPr>
        </a:p>
      </xdr:txBody>
    </xdr:sp>
    <xdr:clientData/>
  </xdr:twoCellAnchor>
  <xdr:twoCellAnchor editAs="oneCell">
    <xdr:from>
      <xdr:col>0</xdr:col>
      <xdr:colOff>813955</xdr:colOff>
      <xdr:row>0</xdr:row>
      <xdr:rowOff>173181</xdr:rowOff>
    </xdr:from>
    <xdr:to>
      <xdr:col>1</xdr:col>
      <xdr:colOff>554181</xdr:colOff>
      <xdr:row>0</xdr:row>
      <xdr:rowOff>948574</xdr:rowOff>
    </xdr:to>
    <xdr:pic>
      <xdr:nvPicPr>
        <xdr:cNvPr id="6" name="5 Imagen">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813955" y="173181"/>
          <a:ext cx="1056408" cy="775393"/>
        </a:xfrm>
        <a:prstGeom prst="rect">
          <a:avLst/>
        </a:prstGeom>
      </xdr:spPr>
    </xdr:pic>
    <xdr:clientData/>
  </xdr:twoCellAnchor>
  <xdr:twoCellAnchor>
    <xdr:from>
      <xdr:col>0</xdr:col>
      <xdr:colOff>765896</xdr:colOff>
      <xdr:row>48</xdr:row>
      <xdr:rowOff>138545</xdr:rowOff>
    </xdr:from>
    <xdr:to>
      <xdr:col>2</xdr:col>
      <xdr:colOff>329046</xdr:colOff>
      <xdr:row>50</xdr:row>
      <xdr:rowOff>173182</xdr:rowOff>
    </xdr:to>
    <xdr:sp macro="" textlink="">
      <xdr:nvSpPr>
        <xdr:cNvPr id="2" name="CuadroTexto 1"/>
        <xdr:cNvSpPr txBox="1"/>
      </xdr:nvSpPr>
      <xdr:spPr>
        <a:xfrm rot="10800000" flipV="1">
          <a:off x="765896" y="15326590"/>
          <a:ext cx="2818968" cy="415637"/>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2000" b="1">
              <a:solidFill>
                <a:sysClr val="windowText" lastClr="000000"/>
              </a:solidFill>
            </a:rPr>
            <a:t>Fuente</a:t>
          </a:r>
          <a:r>
            <a:rPr lang="es-ES" sz="2000">
              <a:solidFill>
                <a:sysClr val="windowText" lastClr="000000"/>
              </a:solidFill>
            </a:rPr>
            <a:t>:TSS</a:t>
          </a:r>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0</xdr:col>
      <xdr:colOff>51954</xdr:colOff>
      <xdr:row>17</xdr:row>
      <xdr:rowOff>51955</xdr:rowOff>
    </xdr:from>
    <xdr:to>
      <xdr:col>15</xdr:col>
      <xdr:colOff>571499</xdr:colOff>
      <xdr:row>49</xdr:row>
      <xdr:rowOff>86591</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16</xdr:col>
      <xdr:colOff>0</xdr:colOff>
      <xdr:row>0</xdr:row>
      <xdr:rowOff>1402773</xdr:rowOff>
    </xdr:to>
    <xdr:sp macro="" textlink="">
      <xdr:nvSpPr>
        <xdr:cNvPr id="5" name="4 Rectángulo redondeado"/>
        <xdr:cNvSpPr/>
      </xdr:nvSpPr>
      <xdr:spPr>
        <a:xfrm>
          <a:off x="0" y="0"/>
          <a:ext cx="21353318" cy="1402773"/>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Contributivo (RC)  </a:t>
          </a:r>
        </a:p>
        <a:p>
          <a:pPr algn="ctr" eaLnBrk="1" fontAlgn="auto" latinLnBrk="0" hangingPunct="1"/>
          <a:r>
            <a:rPr lang="es-DO" sz="2000" b="1">
              <a:solidFill>
                <a:schemeClr val="lt1"/>
              </a:solidFill>
              <a:effectLst/>
              <a:latin typeface="+mn-lt"/>
              <a:ea typeface="+mn-ea"/>
              <a:cs typeface="+mn-cs"/>
            </a:rPr>
            <a:t>Cobertura de Afiliación Mensual por Tipo</a:t>
          </a:r>
        </a:p>
        <a:p>
          <a:pPr algn="ctr" eaLnBrk="1" fontAlgn="auto" latinLnBrk="0" hangingPunct="1"/>
          <a:r>
            <a:rPr lang="es-DO" sz="2000" b="1">
              <a:solidFill>
                <a:schemeClr val="lt1"/>
              </a:solidFill>
              <a:effectLst/>
              <a:latin typeface="+mn-lt"/>
              <a:ea typeface="+mn-ea"/>
              <a:cs typeface="+mn-cs"/>
            </a:rPr>
            <a:t>Período:</a:t>
          </a:r>
          <a:r>
            <a:rPr lang="es-DO" sz="2000" b="1" baseline="0">
              <a:solidFill>
                <a:schemeClr val="lt1"/>
              </a:solidFill>
              <a:effectLst/>
              <a:latin typeface="+mn-lt"/>
              <a:ea typeface="+mn-ea"/>
              <a:cs typeface="+mn-cs"/>
            </a:rPr>
            <a:t>  Enero 2018 </a:t>
          </a:r>
          <a:r>
            <a:rPr lang="es-DO" sz="2000" b="1">
              <a:solidFill>
                <a:schemeClr val="lt1"/>
              </a:solidFill>
              <a:effectLst/>
              <a:latin typeface="+mn-lt"/>
              <a:ea typeface="+mn-ea"/>
              <a:cs typeface="+mn-cs"/>
            </a:rPr>
            <a:t>-  Enero</a:t>
          </a:r>
          <a:r>
            <a:rPr lang="es-DO" sz="2000" b="1" baseline="0">
              <a:solidFill>
                <a:schemeClr val="lt1"/>
              </a:solidFill>
              <a:effectLst/>
              <a:latin typeface="+mn-lt"/>
              <a:ea typeface="+mn-ea"/>
              <a:cs typeface="+mn-cs"/>
            </a:rPr>
            <a:t> 2019</a:t>
          </a:r>
          <a:endParaRPr lang="es-DO" sz="4000">
            <a:effectLst/>
          </a:endParaRPr>
        </a:p>
      </xdr:txBody>
    </xdr:sp>
    <xdr:clientData/>
  </xdr:twoCellAnchor>
  <xdr:twoCellAnchor editAs="oneCell">
    <xdr:from>
      <xdr:col>0</xdr:col>
      <xdr:colOff>865909</xdr:colOff>
      <xdr:row>0</xdr:row>
      <xdr:rowOff>225136</xdr:rowOff>
    </xdr:from>
    <xdr:to>
      <xdr:col>1</xdr:col>
      <xdr:colOff>973158</xdr:colOff>
      <xdr:row>0</xdr:row>
      <xdr:rowOff>1006186</xdr:rowOff>
    </xdr:to>
    <xdr:pic>
      <xdr:nvPicPr>
        <xdr:cNvPr id="7"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65909" y="225136"/>
          <a:ext cx="1042431"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6.xml><?xml version="1.0" encoding="utf-8"?>
<xdr:wsDr xmlns:xdr="http://schemas.openxmlformats.org/drawingml/2006/spreadsheetDrawing" xmlns:a="http://schemas.openxmlformats.org/drawingml/2006/main">
  <xdr:twoCellAnchor>
    <xdr:from>
      <xdr:col>0</xdr:col>
      <xdr:colOff>0</xdr:colOff>
      <xdr:row>0</xdr:row>
      <xdr:rowOff>0</xdr:rowOff>
    </xdr:from>
    <xdr:to>
      <xdr:col>14</xdr:col>
      <xdr:colOff>17318</xdr:colOff>
      <xdr:row>0</xdr:row>
      <xdr:rowOff>1316182</xdr:rowOff>
    </xdr:to>
    <xdr:sp macro="" textlink="">
      <xdr:nvSpPr>
        <xdr:cNvPr id="3" name="2 Rectángulo redondeado"/>
        <xdr:cNvSpPr/>
      </xdr:nvSpPr>
      <xdr:spPr>
        <a:xfrm>
          <a:off x="0" y="0"/>
          <a:ext cx="19084636" cy="131618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Contributivo (RC)  </a:t>
          </a:r>
        </a:p>
        <a:p>
          <a:pPr algn="ctr" eaLnBrk="1" fontAlgn="auto" latinLnBrk="0" hangingPunct="1"/>
          <a:r>
            <a:rPr lang="es-DO" sz="2000" b="1">
              <a:solidFill>
                <a:schemeClr val="lt1"/>
              </a:solidFill>
              <a:effectLst/>
              <a:latin typeface="+mn-lt"/>
              <a:ea typeface="+mn-ea"/>
              <a:cs typeface="+mn-cs"/>
            </a:rPr>
            <a:t>Afiliados al</a:t>
          </a:r>
          <a:r>
            <a:rPr lang="es-DO" sz="2000" b="1" baseline="0">
              <a:solidFill>
                <a:schemeClr val="lt1"/>
              </a:solidFill>
              <a:effectLst/>
              <a:latin typeface="+mn-lt"/>
              <a:ea typeface="+mn-ea"/>
              <a:cs typeface="+mn-cs"/>
            </a:rPr>
            <a:t> Seguro Familiar de  Salud del Régimen Contributivo por Sexo y Tipo de Afiliación</a:t>
          </a:r>
          <a:endParaRPr lang="es-DO" sz="2000" b="1">
            <a:solidFill>
              <a:schemeClr val="lt1"/>
            </a:solidFill>
            <a:effectLst/>
            <a:latin typeface="+mn-lt"/>
            <a:ea typeface="+mn-ea"/>
            <a:cs typeface="+mn-cs"/>
          </a:endParaRPr>
        </a:p>
        <a:p>
          <a:pPr algn="ctr" eaLnBrk="1" fontAlgn="auto" latinLnBrk="0" hangingPunct="1"/>
          <a:r>
            <a:rPr lang="es-DO" sz="2000" b="1">
              <a:solidFill>
                <a:schemeClr val="lt1"/>
              </a:solidFill>
              <a:effectLst/>
              <a:latin typeface="+mn-lt"/>
              <a:ea typeface="+mn-ea"/>
              <a:cs typeface="+mn-cs"/>
            </a:rPr>
            <a:t>Período: Diciembre 2007 -  Enero 2019</a:t>
          </a:r>
          <a:endParaRPr lang="es-DO" sz="4000">
            <a:effectLst/>
          </a:endParaRPr>
        </a:p>
      </xdr:txBody>
    </xdr:sp>
    <xdr:clientData/>
  </xdr:twoCellAnchor>
  <xdr:twoCellAnchor editAs="oneCell">
    <xdr:from>
      <xdr:col>0</xdr:col>
      <xdr:colOff>519545</xdr:colOff>
      <xdr:row>0</xdr:row>
      <xdr:rowOff>190498</xdr:rowOff>
    </xdr:from>
    <xdr:to>
      <xdr:col>1</xdr:col>
      <xdr:colOff>571499</xdr:colOff>
      <xdr:row>0</xdr:row>
      <xdr:rowOff>1072851</xdr:rowOff>
    </xdr:to>
    <xdr:pic>
      <xdr:nvPicPr>
        <xdr:cNvPr id="4" name="3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19545" y="190498"/>
          <a:ext cx="1177636" cy="8823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18</xdr:row>
      <xdr:rowOff>17319</xdr:rowOff>
    </xdr:from>
    <xdr:to>
      <xdr:col>13</xdr:col>
      <xdr:colOff>536864</xdr:colOff>
      <xdr:row>44</xdr:row>
      <xdr:rowOff>138546</xdr:rowOff>
    </xdr:to>
    <xdr:graphicFrame macro="">
      <xdr:nvGraphicFramePr>
        <xdr:cNvPr id="6" name="5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1004456</xdr:colOff>
      <xdr:row>43</xdr:row>
      <xdr:rowOff>103909</xdr:rowOff>
    </xdr:from>
    <xdr:to>
      <xdr:col>5</xdr:col>
      <xdr:colOff>69272</xdr:colOff>
      <xdr:row>44</xdr:row>
      <xdr:rowOff>259773</xdr:rowOff>
    </xdr:to>
    <xdr:sp macro="" textlink="">
      <xdr:nvSpPr>
        <xdr:cNvPr id="8" name="7 CuadroTexto"/>
        <xdr:cNvSpPr txBox="1"/>
      </xdr:nvSpPr>
      <xdr:spPr>
        <a:xfrm>
          <a:off x="1004456" y="14841682"/>
          <a:ext cx="5801589" cy="45027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t>Fuente: </a:t>
          </a:r>
          <a:r>
            <a:rPr lang="en-US" sz="1600"/>
            <a:t>Superintendencia de Salud y Riesgos Laborales (SISALRIL)</a:t>
          </a:r>
        </a:p>
      </xdr:txBody>
    </xdr:sp>
    <xdr:clientData/>
  </xdr:twoCellAnchor>
</xdr:wsDr>
</file>

<file path=xl/drawings/drawing37.xml><?xml version="1.0" encoding="utf-8"?>
<xdr:wsDr xmlns:xdr="http://schemas.openxmlformats.org/drawingml/2006/spreadsheetDrawing" xmlns:a="http://schemas.openxmlformats.org/drawingml/2006/main">
  <xdr:twoCellAnchor editAs="oneCell">
    <xdr:from>
      <xdr:col>3</xdr:col>
      <xdr:colOff>313765</xdr:colOff>
      <xdr:row>5</xdr:row>
      <xdr:rowOff>44824</xdr:rowOff>
    </xdr:from>
    <xdr:to>
      <xdr:col>9</xdr:col>
      <xdr:colOff>44824</xdr:colOff>
      <xdr:row>30</xdr:row>
      <xdr:rowOff>145676</xdr:rowOff>
    </xdr:to>
    <xdr:pic>
      <xdr:nvPicPr>
        <xdr:cNvPr id="5" name="4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633383" y="997324"/>
          <a:ext cx="4437529" cy="4863352"/>
        </a:xfrm>
        <a:prstGeom prst="rect">
          <a:avLst/>
        </a:prstGeom>
        <a:noFill/>
        <a:ln>
          <a:noFill/>
        </a:ln>
      </xdr:spPr>
    </xdr:pic>
    <xdr:clientData/>
  </xdr:twoCellAnchor>
  <xdr:twoCellAnchor>
    <xdr:from>
      <xdr:col>0</xdr:col>
      <xdr:colOff>513069</xdr:colOff>
      <xdr:row>10</xdr:row>
      <xdr:rowOff>40819</xdr:rowOff>
    </xdr:from>
    <xdr:to>
      <xdr:col>12</xdr:col>
      <xdr:colOff>92849</xdr:colOff>
      <xdr:row>29</xdr:row>
      <xdr:rowOff>165686</xdr:rowOff>
    </xdr:to>
    <xdr:sp macro="" textlink="">
      <xdr:nvSpPr>
        <xdr:cNvPr id="3" name="2 CuadroTexto"/>
        <xdr:cNvSpPr txBox="1"/>
      </xdr:nvSpPr>
      <xdr:spPr>
        <a:xfrm>
          <a:off x="513069" y="1945819"/>
          <a:ext cx="8925486" cy="37443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Sistema Dominicano de Seguridad Social (SDSS)</a:t>
          </a:r>
          <a:endParaRPr lang="es-ES" sz="5400" b="1" baseline="0">
            <a:solidFill>
              <a:srgbClr val="0070C0"/>
            </a:solidFill>
            <a:effectLst/>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es-DO" sz="4000" b="1" baseline="0">
              <a:solidFill>
                <a:schemeClr val="accent3">
                  <a:lumMod val="75000"/>
                </a:schemeClr>
              </a:solidFill>
              <a:effectLst/>
              <a:latin typeface="+mn-lt"/>
              <a:ea typeface="+mn-ea"/>
              <a:cs typeface="+mn-cs"/>
            </a:rPr>
            <a:t>Afiliación Régimen Subsidiado (RS)</a:t>
          </a:r>
          <a:endParaRPr lang="es-DO" sz="3600" b="1">
            <a:solidFill>
              <a:schemeClr val="accent3">
                <a:lumMod val="75000"/>
              </a:schemeClr>
            </a:solidFill>
          </a:endParaRPr>
        </a:p>
      </xdr:txBody>
    </xdr:sp>
    <xdr:clientData/>
  </xdr:twoCellAnchor>
  <xdr:twoCellAnchor editAs="oneCell">
    <xdr:from>
      <xdr:col>0</xdr:col>
      <xdr:colOff>537882</xdr:colOff>
      <xdr:row>1</xdr:row>
      <xdr:rowOff>123265</xdr:rowOff>
    </xdr:from>
    <xdr:to>
      <xdr:col>2</xdr:col>
      <xdr:colOff>156882</xdr:colOff>
      <xdr:row>6</xdr:row>
      <xdr:rowOff>22412</xdr:rowOff>
    </xdr:to>
    <xdr:pic>
      <xdr:nvPicPr>
        <xdr:cNvPr id="4" name="5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22559" t="9000" r="18057" b="25441"/>
        <a:stretch/>
      </xdr:blipFill>
      <xdr:spPr bwMode="auto">
        <a:xfrm>
          <a:off x="537882" y="313765"/>
          <a:ext cx="1165412" cy="8516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8.xml><?xml version="1.0" encoding="utf-8"?>
<xdr:wsDr xmlns:xdr="http://schemas.openxmlformats.org/drawingml/2006/spreadsheetDrawing" xmlns:a="http://schemas.openxmlformats.org/drawingml/2006/main">
  <xdr:twoCellAnchor>
    <xdr:from>
      <xdr:col>0</xdr:col>
      <xdr:colOff>89645</xdr:colOff>
      <xdr:row>4</xdr:row>
      <xdr:rowOff>180974</xdr:rowOff>
    </xdr:from>
    <xdr:to>
      <xdr:col>12</xdr:col>
      <xdr:colOff>666749</xdr:colOff>
      <xdr:row>44</xdr:row>
      <xdr:rowOff>76200</xdr:rowOff>
    </xdr:to>
    <xdr:sp macro="" textlink="">
      <xdr:nvSpPr>
        <xdr:cNvPr id="2" name="1 CuadroTexto"/>
        <xdr:cNvSpPr txBox="1"/>
      </xdr:nvSpPr>
      <xdr:spPr>
        <a:xfrm>
          <a:off x="89645" y="942974"/>
          <a:ext cx="10244979" cy="7886701"/>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El proceso de afiliación del Seguro Familiar de Salud del Régimen Subsidiado (SFS-RS), inició el 1ero de noviembre de 2002,  comenzando en la Región de Salud IV,  por considerar esta región una de la zona más deprimida del país.  Luego continuaron con la Región V, hasta extenderlo a todo el país.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Las acciones llevada a cabo por el estado dominicano en materia de aseguramiento, destinada a eliminar la exclusión en materia de salud, están orientadas a garantizar el acceso de los ciudadanos a una atención digna y efectiva, disminuyendo el impacto negativo, tanto económico como social, que provocan las enfermedades sobre la población, y en particular sobre los grupos sociales más vulnerables.  En ese sentido el SFS-RS se constituye en una poderosa herramienta de políticas públicas en la lucha contra la pobreza.  Es la garantía que el Estado confiere para que el afiliado y su núcleo familiar puedan satisfacer sus necesidades y demandas de salud, a través de un adecuado acceso a  los servicios, sin que la capacidad de pago se convierta en una limitante.</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Desde la entrada en vigencia hasta la fecha el Sistema Dominicano de Seguridad Social ha experimentado un importante avancen en materia de aseguramiento en el Régimen Subsidiado, lo cual se muestra en el crecimiento de la población afiliada que pasó de 52,050 personas en el año 2003 (38,517 eran titulares y 13,533 dependientes),  a un total de 3,622,285 al mes de enero 2019,  de los cuales 2,560,518 eran titulares y 1,061,767 dependientes; con un índice de dependencia de 0.41 (41 dependientes por cada 100 titulares). </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
          </a:r>
          <a:br>
            <a:rPr lang="es-DO" sz="1400" b="0" baseline="0">
              <a:solidFill>
                <a:sysClr val="windowText" lastClr="000000"/>
              </a:solidFill>
              <a:latin typeface="+mn-lt"/>
              <a:ea typeface="+mn-ea"/>
              <a:cs typeface="+mn-cs"/>
            </a:rPr>
          </a:br>
          <a:r>
            <a:rPr lang="es-DO" sz="1400" b="0" baseline="0">
              <a:solidFill>
                <a:sysClr val="windowText" lastClr="000000"/>
              </a:solidFill>
              <a:latin typeface="+mn-lt"/>
              <a:ea typeface="+mn-ea"/>
              <a:cs typeface="+mn-cs"/>
            </a:rPr>
            <a:t>En la afiliación del SFS del RS las mujeres tienen una mayor participación, representando al mes de enero 2019 un 52.7%, el indice de dependencia de la afiliación femenina es de 0.36, lo que significa que por cada 100 mujeres afiliadas como titulares hay 36 dependientes;  en cuanto a la población masculina afiliada fue de 1,713,456 de los cuales 1,157,794 eran titulares representando un 67.57% del total de hombres afiliados, asimismo, el índice de masculinidad para dicho período 0.90 (90 hombres por cada 100 mujeres afiliadas), esto se debe básicamente a que en las zonas de mayor concentración de hogares pobres que tiene la mayor presencia de mujeres, (de acuerdo al  Estudio Socioeconómico de Hogares en República Dominicana, levantado por el SIUBEN en 2012).</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En fecha 28 de enero del 2009 se inauguró la Cumbre por la Unidad Nacional Frente a la Crisis Económica Mundial, uno de los puntos consensuado entre los participantes fue el mejoramiento de la eficiencia del SFS del Régimen Subsidiado.  En ese sentido en el tema 19 contempló la afiliación de discapacitados y VIH positivos al SFS del Régimen Subsidiado, en consecuencia el CNSS en fecha 9  de julio del </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2009 emitió la Resolución No. 212-02 que autorizó a SENASA afiliar directamente como beneficiarios a las personas de estas  condiciones </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que cumplan con los parámetros legales establecidos para el Régimen Subsidiado.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El 24 de marzo 2015, el Consejo Nacional de Seguridad Social (CNSS),  mediante la resolución 367- 02 autorizó afiliar al SFS del RS a los niños, niñas y adolescentes, dominicanos y residentes legales que viven bajo custodia institucional u orfanatos.  Esos niños/as  huérfanos, sea de padres fallecidos, por abandono, pérdida de la autoridad parental por ausencia, desaparición, incapacidad mental y por otras causas viven en calidad de residentes en hogares colectivos, serán afiliados al Seguro Nacional de Salud (SeNaSa).  La afiliación se hará con aquellos centros de acogida de carácter público y  sin fines de lucro, que han cumplido con los parámetros legalmente establecidos para el Régimen Subsidiado y que no estén afiliados al Sistema Dominicano de Seguridad Social (SDSS) en condición de dependientes de un titular.</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xdr:txBody>
    </xdr:sp>
    <xdr:clientData/>
  </xdr:twoCellAnchor>
  <xdr:twoCellAnchor>
    <xdr:from>
      <xdr:col>0</xdr:col>
      <xdr:colOff>0</xdr:colOff>
      <xdr:row>0</xdr:row>
      <xdr:rowOff>1</xdr:rowOff>
    </xdr:from>
    <xdr:to>
      <xdr:col>13</xdr:col>
      <xdr:colOff>0</xdr:colOff>
      <xdr:row>4</xdr:row>
      <xdr:rowOff>67235</xdr:rowOff>
    </xdr:to>
    <xdr:sp macro="" textlink="">
      <xdr:nvSpPr>
        <xdr:cNvPr id="4" name="3 Rectángulo redondeado"/>
        <xdr:cNvSpPr/>
      </xdr:nvSpPr>
      <xdr:spPr>
        <a:xfrm>
          <a:off x="0" y="1"/>
          <a:ext cx="10432676" cy="82923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Sistema</a:t>
          </a:r>
          <a:r>
            <a:rPr lang="es-DO" sz="1800" b="1" baseline="0">
              <a:solidFill>
                <a:schemeClr val="lt1"/>
              </a:solidFill>
              <a:effectLst/>
              <a:latin typeface="+mn-lt"/>
              <a:ea typeface="+mn-ea"/>
              <a:cs typeface="+mn-cs"/>
            </a:rPr>
            <a:t> Dominicano de Seguridad Social (SDSS)</a:t>
          </a:r>
        </a:p>
        <a:p>
          <a:pPr algn="ctr" eaLnBrk="1" fontAlgn="auto" latinLnBrk="0" hangingPunct="1"/>
          <a:r>
            <a:rPr lang="es-DO" sz="1800" b="1">
              <a:solidFill>
                <a:schemeClr val="lt1"/>
              </a:solidFill>
              <a:effectLst/>
              <a:latin typeface="+mn-lt"/>
              <a:ea typeface="+mn-ea"/>
              <a:cs typeface="+mn-cs"/>
            </a:rPr>
            <a:t>Afiliación al Seguro</a:t>
          </a:r>
          <a:r>
            <a:rPr lang="es-DO" sz="1800" b="1" baseline="0">
              <a:solidFill>
                <a:schemeClr val="lt1"/>
              </a:solidFill>
              <a:effectLst/>
              <a:latin typeface="+mn-lt"/>
              <a:ea typeface="+mn-ea"/>
              <a:cs typeface="+mn-cs"/>
            </a:rPr>
            <a:t> Familiar de Salud del Régimen Subsidiado (RS)</a:t>
          </a:r>
          <a:endParaRPr lang="es-DO" sz="4000">
            <a:effectLst/>
          </a:endParaRPr>
        </a:p>
      </xdr:txBody>
    </xdr:sp>
    <xdr:clientData/>
  </xdr:twoCellAnchor>
  <xdr:twoCellAnchor editAs="oneCell">
    <xdr:from>
      <xdr:col>0</xdr:col>
      <xdr:colOff>414619</xdr:colOff>
      <xdr:row>0</xdr:row>
      <xdr:rowOff>145677</xdr:rowOff>
    </xdr:from>
    <xdr:to>
      <xdr:col>1</xdr:col>
      <xdr:colOff>426359</xdr:colOff>
      <xdr:row>3</xdr:row>
      <xdr:rowOff>89647</xdr:rowOff>
    </xdr:to>
    <xdr:pic>
      <xdr:nvPicPr>
        <xdr:cNvPr id="5" name="1 Imagen" descr="Logo_2x4.bmp">
          <a:hlinkClick xmlns:r="http://schemas.openxmlformats.org/officeDocument/2006/relationships" r:id="rId1"/>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414619" y="145677"/>
          <a:ext cx="773740" cy="5154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9.xml><?xml version="1.0" encoding="utf-8"?>
<xdr:wsDr xmlns:xdr="http://schemas.openxmlformats.org/drawingml/2006/spreadsheetDrawing" xmlns:a="http://schemas.openxmlformats.org/drawingml/2006/main">
  <xdr:twoCellAnchor>
    <xdr:from>
      <xdr:col>1</xdr:col>
      <xdr:colOff>17318</xdr:colOff>
      <xdr:row>19</xdr:row>
      <xdr:rowOff>69274</xdr:rowOff>
    </xdr:from>
    <xdr:to>
      <xdr:col>14</xdr:col>
      <xdr:colOff>1991593</xdr:colOff>
      <xdr:row>75</xdr:row>
      <xdr:rowOff>138546</xdr:rowOff>
    </xdr:to>
    <xdr:graphicFrame macro="">
      <xdr:nvGraphicFramePr>
        <xdr:cNvPr id="5" name="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17318</xdr:colOff>
      <xdr:row>0</xdr:row>
      <xdr:rowOff>1437408</xdr:rowOff>
    </xdr:to>
    <xdr:sp macro="" textlink="">
      <xdr:nvSpPr>
        <xdr:cNvPr id="6" name="5 Rectángulo redondeado"/>
        <xdr:cNvSpPr/>
      </xdr:nvSpPr>
      <xdr:spPr>
        <a:xfrm>
          <a:off x="0" y="0"/>
          <a:ext cx="23379545" cy="143740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Subsidiado (RS)</a:t>
          </a:r>
        </a:p>
        <a:p>
          <a:pPr algn="ctr" eaLnBrk="1" fontAlgn="auto" latinLnBrk="0" hangingPunct="1"/>
          <a:r>
            <a:rPr lang="es-DO" sz="2000" b="1">
              <a:solidFill>
                <a:schemeClr val="lt1"/>
              </a:solidFill>
              <a:effectLst/>
              <a:latin typeface="+mn-lt"/>
              <a:ea typeface="+mn-ea"/>
              <a:cs typeface="+mn-cs"/>
            </a:rPr>
            <a:t>Afiliación del Seguro Familiar de Salud del Régimen Subsidiado por Tipo</a:t>
          </a:r>
        </a:p>
        <a:p>
          <a:pPr algn="ctr" eaLnBrk="1" fontAlgn="auto" latinLnBrk="0" hangingPunct="1"/>
          <a:r>
            <a:rPr lang="es-DO" sz="2000" b="1">
              <a:solidFill>
                <a:schemeClr val="lt1"/>
              </a:solidFill>
              <a:effectLst/>
              <a:latin typeface="+mn-lt"/>
              <a:ea typeface="+mn-ea"/>
              <a:cs typeface="+mn-cs"/>
            </a:rPr>
            <a:t>Período:  Diciembre 2005 -  Enero 2019</a:t>
          </a:r>
          <a:endParaRPr lang="es-DO" sz="4400">
            <a:effectLst/>
          </a:endParaRPr>
        </a:p>
      </xdr:txBody>
    </xdr:sp>
    <xdr:clientData/>
  </xdr:twoCellAnchor>
  <xdr:twoCellAnchor editAs="oneCell">
    <xdr:from>
      <xdr:col>1</xdr:col>
      <xdr:colOff>557990</xdr:colOff>
      <xdr:row>0</xdr:row>
      <xdr:rowOff>205345</xdr:rowOff>
    </xdr:from>
    <xdr:to>
      <xdr:col>2</xdr:col>
      <xdr:colOff>415637</xdr:colOff>
      <xdr:row>0</xdr:row>
      <xdr:rowOff>1030678</xdr:rowOff>
    </xdr:to>
    <xdr:pic>
      <xdr:nvPicPr>
        <xdr:cNvPr id="9" name="8 Imagen" descr="Logo_2x4.bmp">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557990" y="205345"/>
          <a:ext cx="1104556" cy="825333"/>
        </a:xfrm>
        <a:prstGeom prst="rect">
          <a:avLst/>
        </a:prstGeom>
        <a:ln>
          <a:noFill/>
        </a:ln>
        <a:effectLst>
          <a:outerShdw blurRad="190500" algn="tl" rotWithShape="0">
            <a:srgbClr val="000000">
              <a:alpha val="70000"/>
            </a:srgbClr>
          </a:outerShdw>
        </a:effec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666750</xdr:colOff>
      <xdr:row>3</xdr:row>
      <xdr:rowOff>95252</xdr:rowOff>
    </xdr:from>
    <xdr:to>
      <xdr:col>10</xdr:col>
      <xdr:colOff>357497</xdr:colOff>
      <xdr:row>44</xdr:row>
      <xdr:rowOff>27214</xdr:rowOff>
    </xdr:to>
    <xdr:pic>
      <xdr:nvPicPr>
        <xdr:cNvPr id="2" name="1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666750" y="666752"/>
          <a:ext cx="9139547" cy="7742462"/>
        </a:xfrm>
        <a:prstGeom prst="rect">
          <a:avLst/>
        </a:prstGeom>
        <a:noFill/>
        <a:ln>
          <a:noFill/>
        </a:ln>
      </xdr:spPr>
    </xdr:pic>
    <xdr:clientData/>
  </xdr:twoCellAnchor>
  <xdr:twoCellAnchor>
    <xdr:from>
      <xdr:col>0</xdr:col>
      <xdr:colOff>1</xdr:colOff>
      <xdr:row>0</xdr:row>
      <xdr:rowOff>0</xdr:rowOff>
    </xdr:from>
    <xdr:to>
      <xdr:col>12</xdr:col>
      <xdr:colOff>1524000</xdr:colOff>
      <xdr:row>62</xdr:row>
      <xdr:rowOff>138544</xdr:rowOff>
    </xdr:to>
    <xdr:sp macro="" textlink="">
      <xdr:nvSpPr>
        <xdr:cNvPr id="3" name="2 CuadroTexto"/>
        <xdr:cNvSpPr txBox="1"/>
      </xdr:nvSpPr>
      <xdr:spPr>
        <a:xfrm>
          <a:off x="1" y="0"/>
          <a:ext cx="14720454" cy="11949544"/>
        </a:xfrm>
        <a:prstGeom prst="rect">
          <a:avLst/>
        </a:prstGeom>
        <a:noFill/>
        <a:ln w="9525" cmpd="sng">
          <a:noFill/>
        </a:ln>
        <a:effectLst>
          <a:softEdge rad="1270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200" b="1">
              <a:solidFill>
                <a:schemeClr val="accent3">
                  <a:lumMod val="50000"/>
                </a:schemeClr>
              </a:solidFill>
            </a:rPr>
            <a:t>                                              </a:t>
          </a:r>
          <a:endParaRPr lang="es-DO" sz="4400" b="1">
            <a:solidFill>
              <a:schemeClr val="accent3">
                <a:lumMod val="50000"/>
              </a:schemeClr>
            </a:solidFill>
          </a:endParaRPr>
        </a:p>
      </xdr:txBody>
    </xdr:sp>
    <xdr:clientData/>
  </xdr:twoCellAnchor>
  <xdr:twoCellAnchor>
    <xdr:from>
      <xdr:col>0</xdr:col>
      <xdr:colOff>138546</xdr:colOff>
      <xdr:row>30</xdr:row>
      <xdr:rowOff>0</xdr:rowOff>
    </xdr:from>
    <xdr:to>
      <xdr:col>12</xdr:col>
      <xdr:colOff>1766455</xdr:colOff>
      <xdr:row>37</xdr:row>
      <xdr:rowOff>121227</xdr:rowOff>
    </xdr:to>
    <xdr:sp macro="" textlink="">
      <xdr:nvSpPr>
        <xdr:cNvPr id="4" name="3 Rectángulo redondeado"/>
        <xdr:cNvSpPr/>
      </xdr:nvSpPr>
      <xdr:spPr>
        <a:xfrm>
          <a:off x="138546" y="5715000"/>
          <a:ext cx="11267209" cy="1454727"/>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600" b="1">
              <a:solidFill>
                <a:sysClr val="windowText" lastClr="000000"/>
              </a:solidFill>
            </a:rPr>
            <a:t>Fiscalización /  Supervisión</a:t>
          </a:r>
        </a:p>
      </xdr:txBody>
    </xdr:sp>
    <xdr:clientData/>
  </xdr:twoCellAnchor>
  <xdr:twoCellAnchor editAs="oneCell">
    <xdr:from>
      <xdr:col>0</xdr:col>
      <xdr:colOff>231322</xdr:colOff>
      <xdr:row>0</xdr:row>
      <xdr:rowOff>163286</xdr:rowOff>
    </xdr:from>
    <xdr:to>
      <xdr:col>1</xdr:col>
      <xdr:colOff>727709</xdr:colOff>
      <xdr:row>4</xdr:row>
      <xdr:rowOff>155864</xdr:rowOff>
    </xdr:to>
    <xdr:pic>
      <xdr:nvPicPr>
        <xdr:cNvPr id="5" name="1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231322" y="163286"/>
          <a:ext cx="1258387" cy="7545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311727</xdr:colOff>
      <xdr:row>17</xdr:row>
      <xdr:rowOff>34637</xdr:rowOff>
    </xdr:from>
    <xdr:to>
      <xdr:col>8</xdr:col>
      <xdr:colOff>1275876</xdr:colOff>
      <xdr:row>19</xdr:row>
      <xdr:rowOff>190131</xdr:rowOff>
    </xdr:to>
    <xdr:pic>
      <xdr:nvPicPr>
        <xdr:cNvPr id="6" name="5 Imagen"/>
        <xdr:cNvPicPr>
          <a:picLocks noChangeAspect="1"/>
        </xdr:cNvPicPr>
      </xdr:nvPicPr>
      <xdr:blipFill>
        <a:blip xmlns:r="http://schemas.openxmlformats.org/officeDocument/2006/relationships" r:embed="rId4"/>
        <a:stretch>
          <a:fillRect/>
        </a:stretch>
      </xdr:blipFill>
      <xdr:spPr>
        <a:xfrm>
          <a:off x="1835727" y="3273137"/>
          <a:ext cx="6518090" cy="536494"/>
        </a:xfrm>
        <a:prstGeom prst="rect">
          <a:avLst/>
        </a:prstGeom>
      </xdr:spPr>
    </xdr:pic>
    <xdr:clientData/>
  </xdr:twoCellAnchor>
  <xdr:twoCellAnchor>
    <xdr:from>
      <xdr:col>0</xdr:col>
      <xdr:colOff>0</xdr:colOff>
      <xdr:row>0</xdr:row>
      <xdr:rowOff>17319</xdr:rowOff>
    </xdr:from>
    <xdr:to>
      <xdr:col>12</xdr:col>
      <xdr:colOff>1783773</xdr:colOff>
      <xdr:row>62</xdr:row>
      <xdr:rowOff>3959</xdr:rowOff>
    </xdr:to>
    <xdr:grpSp>
      <xdr:nvGrpSpPr>
        <xdr:cNvPr id="7" name="6 Grupo"/>
        <xdr:cNvGrpSpPr/>
      </xdr:nvGrpSpPr>
      <xdr:grpSpPr>
        <a:xfrm>
          <a:off x="0" y="16557"/>
          <a:ext cx="16078653" cy="11360958"/>
          <a:chOff x="1" y="27215"/>
          <a:chExt cx="11430000" cy="11797640"/>
        </a:xfrm>
      </xdr:grpSpPr>
      <xdr:sp macro="" textlink="">
        <xdr:nvSpPr>
          <xdr:cNvPr id="8" name="7 Rectángulo redondeado"/>
          <xdr:cNvSpPr/>
        </xdr:nvSpPr>
        <xdr:spPr>
          <a:xfrm>
            <a:off x="138546" y="1143000"/>
            <a:ext cx="11256818" cy="1221442"/>
          </a:xfrm>
          <a:prstGeom prst="roundRect">
            <a:avLst/>
          </a:prstGeom>
          <a:solidFill>
            <a:schemeClr val="bg2">
              <a:lumMod val="75000"/>
            </a:schemeClr>
          </a:solidFill>
          <a:ln>
            <a:noFill/>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600" b="1">
                <a:solidFill>
                  <a:sysClr val="windowText" lastClr="000000"/>
                </a:solidFill>
              </a:rPr>
              <a:t>                                                                                                                                                  Dirección</a:t>
            </a:r>
          </a:p>
        </xdr:txBody>
      </xdr:sp>
      <xdr:sp macro="" textlink="">
        <xdr:nvSpPr>
          <xdr:cNvPr id="9" name="8 Rectángulo redondeado"/>
          <xdr:cNvSpPr/>
        </xdr:nvSpPr>
        <xdr:spPr>
          <a:xfrm>
            <a:off x="2961410" y="1489364"/>
            <a:ext cx="5420591" cy="762000"/>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chemeClr val="bg1"/>
                </a:solidFill>
              </a:rPr>
              <a:t>Consejo Nacional de Seguridad Social (CNSS)</a:t>
            </a:r>
          </a:p>
        </xdr:txBody>
      </xdr:sp>
      <xdr:sp macro="" textlink="">
        <xdr:nvSpPr>
          <xdr:cNvPr id="10" name="9 Rectángulo redondeado"/>
          <xdr:cNvSpPr/>
        </xdr:nvSpPr>
        <xdr:spPr>
          <a:xfrm>
            <a:off x="519546" y="6061361"/>
            <a:ext cx="3532908" cy="1004455"/>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Superintendencia</a:t>
            </a:r>
            <a:r>
              <a:rPr lang="en-US" sz="1800" b="1" baseline="0">
                <a:solidFill>
                  <a:schemeClr val="bg1"/>
                </a:solidFill>
                <a:latin typeface="+mn-lt"/>
                <a:ea typeface="+mn-ea"/>
                <a:cs typeface="+mn-cs"/>
              </a:rPr>
              <a:t> de Pensiones (SIPEN)</a:t>
            </a:r>
            <a:endParaRPr lang="en-US" sz="1800" b="1">
              <a:solidFill>
                <a:schemeClr val="bg1"/>
              </a:solidFill>
              <a:latin typeface="+mn-lt"/>
              <a:ea typeface="+mn-ea"/>
              <a:cs typeface="+mn-cs"/>
            </a:endParaRPr>
          </a:p>
        </xdr:txBody>
      </xdr:sp>
      <xdr:sp macro="" textlink="">
        <xdr:nvSpPr>
          <xdr:cNvPr id="11" name="10 Rectángulo redondeado"/>
          <xdr:cNvSpPr/>
        </xdr:nvSpPr>
        <xdr:spPr>
          <a:xfrm>
            <a:off x="8070273" y="6078681"/>
            <a:ext cx="3013364" cy="102177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Patronato de Recaudo e  Informática de la Seguridad Social (PRISS)</a:t>
            </a:r>
          </a:p>
        </xdr:txBody>
      </xdr:sp>
      <xdr:sp macro="" textlink="">
        <xdr:nvSpPr>
          <xdr:cNvPr id="12" name="11 Rectángulo redondeado"/>
          <xdr:cNvSpPr/>
        </xdr:nvSpPr>
        <xdr:spPr>
          <a:xfrm>
            <a:off x="4139047" y="6095999"/>
            <a:ext cx="3792680" cy="1021773"/>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Superintendencia de Salud</a:t>
            </a:r>
            <a:r>
              <a:rPr lang="en-US" sz="1800" b="1" baseline="0">
                <a:solidFill>
                  <a:schemeClr val="bg1"/>
                </a:solidFill>
                <a:latin typeface="+mn-lt"/>
                <a:ea typeface="+mn-ea"/>
                <a:cs typeface="+mn-cs"/>
              </a:rPr>
              <a:t> y Riesgos Laborales (S</a:t>
            </a:r>
            <a:r>
              <a:rPr lang="en-US" sz="1800" b="1">
                <a:solidFill>
                  <a:schemeClr val="bg1"/>
                </a:solidFill>
                <a:latin typeface="+mn-lt"/>
                <a:ea typeface="+mn-ea"/>
                <a:cs typeface="+mn-cs"/>
              </a:rPr>
              <a:t>ISALRIL)</a:t>
            </a:r>
          </a:p>
        </xdr:txBody>
      </xdr:sp>
      <xdr:sp macro="" textlink="">
        <xdr:nvSpPr>
          <xdr:cNvPr id="13" name="12 Rectángulo redondeado"/>
          <xdr:cNvSpPr/>
        </xdr:nvSpPr>
        <xdr:spPr>
          <a:xfrm>
            <a:off x="138546" y="4110520"/>
            <a:ext cx="11222182" cy="1275435"/>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600" b="1">
                <a:solidFill>
                  <a:sysClr val="windowText" lastClr="000000"/>
                </a:solidFill>
              </a:rPr>
              <a:t>Operación</a:t>
            </a:r>
          </a:p>
        </xdr:txBody>
      </xdr:sp>
      <xdr:sp macro="" textlink="">
        <xdr:nvSpPr>
          <xdr:cNvPr id="14" name="13 Rectángulo redondeado"/>
          <xdr:cNvSpPr/>
        </xdr:nvSpPr>
        <xdr:spPr>
          <a:xfrm>
            <a:off x="6809511" y="4410027"/>
            <a:ext cx="3931226" cy="750792"/>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UNIPAGO</a:t>
            </a:r>
          </a:p>
        </xdr:txBody>
      </xdr:sp>
      <xdr:sp macro="" textlink="">
        <xdr:nvSpPr>
          <xdr:cNvPr id="15" name="14 Rectángulo redondeado"/>
          <xdr:cNvSpPr/>
        </xdr:nvSpPr>
        <xdr:spPr>
          <a:xfrm>
            <a:off x="588822" y="4364182"/>
            <a:ext cx="3965864" cy="779318"/>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Tesorería de la Seguridad Social (TSS)</a:t>
            </a:r>
          </a:p>
        </xdr:txBody>
      </xdr:sp>
      <xdr:sp macro="" textlink="">
        <xdr:nvSpPr>
          <xdr:cNvPr id="16" name="15 Flecha izquierda y derecha"/>
          <xdr:cNvSpPr/>
        </xdr:nvSpPr>
        <xdr:spPr>
          <a:xfrm>
            <a:off x="4679373" y="4667760"/>
            <a:ext cx="2008909" cy="277820"/>
          </a:xfrm>
          <a:prstGeom prst="leftRightArrow">
            <a:avLst/>
          </a:prstGeom>
          <a:solidFill>
            <a:schemeClr val="accent6">
              <a:lumMod val="60000"/>
              <a:lumOff val="40000"/>
            </a:schemeClr>
          </a:solidFill>
          <a:ln w="76200">
            <a:solidFill>
              <a:schemeClr val="tx2">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ln>
                <a:solidFill>
                  <a:schemeClr val="tx2">
                    <a:lumMod val="60000"/>
                    <a:lumOff val="40000"/>
                  </a:schemeClr>
                </a:solidFill>
              </a:ln>
            </a:endParaRPr>
          </a:p>
        </xdr:txBody>
      </xdr:sp>
      <xdr:sp macro="" textlink="">
        <xdr:nvSpPr>
          <xdr:cNvPr id="17" name="16 Rectángulo redondeado"/>
          <xdr:cNvSpPr/>
        </xdr:nvSpPr>
        <xdr:spPr>
          <a:xfrm>
            <a:off x="138546" y="7568046"/>
            <a:ext cx="11291454" cy="1801090"/>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n-US" sz="1600" b="1">
                <a:solidFill>
                  <a:sysClr val="windowText" lastClr="000000"/>
                </a:solidFill>
                <a:latin typeface="+mn-lt"/>
                <a:ea typeface="+mn-ea"/>
                <a:cs typeface="+mn-cs"/>
              </a:rPr>
              <a:t>Administración y Gestión</a:t>
            </a:r>
          </a:p>
        </xdr:txBody>
      </xdr:sp>
      <xdr:sp macro="" textlink="">
        <xdr:nvSpPr>
          <xdr:cNvPr id="18" name="17 Rectángulo redondeado"/>
          <xdr:cNvSpPr/>
        </xdr:nvSpPr>
        <xdr:spPr>
          <a:xfrm>
            <a:off x="242453" y="7827818"/>
            <a:ext cx="2389910" cy="88832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US" sz="1800" b="1">
              <a:solidFill>
                <a:schemeClr val="bg1"/>
              </a:solidFill>
              <a:latin typeface="+mn-lt"/>
              <a:ea typeface="+mn-ea"/>
              <a:cs typeface="+mn-cs"/>
            </a:endParaRPr>
          </a:p>
        </xdr:txBody>
      </xdr:sp>
      <xdr:sp macro="" textlink="">
        <xdr:nvSpPr>
          <xdr:cNvPr id="19" name="18 Rectángulo redondeado"/>
          <xdr:cNvSpPr/>
        </xdr:nvSpPr>
        <xdr:spPr>
          <a:xfrm>
            <a:off x="294409" y="7966363"/>
            <a:ext cx="2545772" cy="103298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US" sz="1800" b="1">
              <a:solidFill>
                <a:schemeClr val="bg1"/>
              </a:solidFill>
              <a:latin typeface="+mn-lt"/>
              <a:ea typeface="+mn-ea"/>
              <a:cs typeface="+mn-cs"/>
            </a:endParaRPr>
          </a:p>
        </xdr:txBody>
      </xdr:sp>
      <xdr:sp macro="" textlink="">
        <xdr:nvSpPr>
          <xdr:cNvPr id="20" name="19 Rectángulo redondeado"/>
          <xdr:cNvSpPr/>
        </xdr:nvSpPr>
        <xdr:spPr>
          <a:xfrm>
            <a:off x="363681" y="8104908"/>
            <a:ext cx="2597728" cy="110836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Administradoras de Fondos de Pensiones (AFP)</a:t>
            </a:r>
          </a:p>
        </xdr:txBody>
      </xdr:sp>
      <xdr:sp macro="" textlink="">
        <xdr:nvSpPr>
          <xdr:cNvPr id="21" name="20 Rectángulo redondeado"/>
          <xdr:cNvSpPr/>
        </xdr:nvSpPr>
        <xdr:spPr>
          <a:xfrm>
            <a:off x="6909955" y="7897091"/>
            <a:ext cx="2389910" cy="831273"/>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US" sz="1800" b="1">
              <a:solidFill>
                <a:schemeClr val="bg1"/>
              </a:solidFill>
              <a:latin typeface="+mn-lt"/>
              <a:ea typeface="+mn-ea"/>
              <a:cs typeface="+mn-cs"/>
            </a:endParaRPr>
          </a:p>
        </xdr:txBody>
      </xdr:sp>
      <xdr:sp macro="" textlink="">
        <xdr:nvSpPr>
          <xdr:cNvPr id="22" name="21 Rectángulo redondeado"/>
          <xdr:cNvSpPr/>
        </xdr:nvSpPr>
        <xdr:spPr>
          <a:xfrm>
            <a:off x="6754091" y="8035635"/>
            <a:ext cx="2493820" cy="1021773"/>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US" sz="1800" b="1">
              <a:solidFill>
                <a:schemeClr val="bg1"/>
              </a:solidFill>
              <a:latin typeface="+mn-lt"/>
              <a:ea typeface="+mn-ea"/>
              <a:cs typeface="+mn-cs"/>
            </a:endParaRPr>
          </a:p>
        </xdr:txBody>
      </xdr:sp>
      <xdr:sp macro="" textlink="">
        <xdr:nvSpPr>
          <xdr:cNvPr id="23" name="22 Rectángulo redondeado"/>
          <xdr:cNvSpPr/>
        </xdr:nvSpPr>
        <xdr:spPr>
          <a:xfrm>
            <a:off x="6598227" y="8174181"/>
            <a:ext cx="2563093" cy="110836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Administradoras de Riesgos de Salud (ARS)</a:t>
            </a:r>
          </a:p>
        </xdr:txBody>
      </xdr:sp>
      <xdr:sp macro="" textlink="">
        <xdr:nvSpPr>
          <xdr:cNvPr id="24" name="23 Rectángulo redondeado"/>
          <xdr:cNvSpPr/>
        </xdr:nvSpPr>
        <xdr:spPr>
          <a:xfrm>
            <a:off x="9438409" y="7741227"/>
            <a:ext cx="1922319" cy="150668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Administradora de Estancias Infantiles Salud Segura (AEISS)</a:t>
            </a:r>
          </a:p>
        </xdr:txBody>
      </xdr:sp>
      <xdr:sp macro="" textlink="">
        <xdr:nvSpPr>
          <xdr:cNvPr id="25" name="24 Rectángulo redondeado"/>
          <xdr:cNvSpPr/>
        </xdr:nvSpPr>
        <xdr:spPr>
          <a:xfrm>
            <a:off x="3099956" y="8052955"/>
            <a:ext cx="3325090" cy="1194952"/>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glow rad="63500">
              <a:schemeClr val="accent6">
                <a:satMod val="175000"/>
                <a:alpha val="40000"/>
              </a:schemeClr>
            </a:glow>
            <a:outerShdw blurRad="44450" dist="27940" dir="5400000" algn="ctr">
              <a:schemeClr val="accent6">
                <a:lumMod val="60000"/>
                <a:lumOff val="40000"/>
                <a:alpha val="32000"/>
              </a:scheme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Administradora</a:t>
            </a:r>
            <a:r>
              <a:rPr lang="en-US" sz="1800" b="1" baseline="0">
                <a:solidFill>
                  <a:schemeClr val="bg1"/>
                </a:solidFill>
                <a:latin typeface="+mn-lt"/>
                <a:ea typeface="+mn-ea"/>
                <a:cs typeface="+mn-cs"/>
              </a:rPr>
              <a:t> de </a:t>
            </a:r>
            <a:r>
              <a:rPr lang="en-US" sz="1800" b="1">
                <a:solidFill>
                  <a:schemeClr val="bg1"/>
                </a:solidFill>
                <a:latin typeface="+mn-lt"/>
                <a:ea typeface="+mn-ea"/>
                <a:cs typeface="+mn-cs"/>
              </a:rPr>
              <a:t>Riesgos Laborales (ARL)</a:t>
            </a:r>
          </a:p>
        </xdr:txBody>
      </xdr:sp>
      <xdr:sp macro="" textlink="">
        <xdr:nvSpPr>
          <xdr:cNvPr id="26" name="25 Flecha abajo"/>
          <xdr:cNvSpPr/>
        </xdr:nvSpPr>
        <xdr:spPr>
          <a:xfrm>
            <a:off x="4139045" y="7204363"/>
            <a:ext cx="277091" cy="796637"/>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7" name="26 Flecha abajo"/>
          <xdr:cNvSpPr/>
        </xdr:nvSpPr>
        <xdr:spPr>
          <a:xfrm>
            <a:off x="7377545" y="7135090"/>
            <a:ext cx="299716" cy="658091"/>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8" name="27 Flecha abajo"/>
          <xdr:cNvSpPr/>
        </xdr:nvSpPr>
        <xdr:spPr>
          <a:xfrm>
            <a:off x="1575955" y="7135092"/>
            <a:ext cx="329046" cy="623453"/>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9" name="28 Rectángulo redondeado"/>
          <xdr:cNvSpPr/>
        </xdr:nvSpPr>
        <xdr:spPr>
          <a:xfrm>
            <a:off x="1" y="27215"/>
            <a:ext cx="11430000" cy="97724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3600" b="1">
                <a:solidFill>
                  <a:schemeClr val="lt1"/>
                </a:solidFill>
                <a:effectLst/>
                <a:latin typeface="+mn-lt"/>
                <a:ea typeface="+mn-ea"/>
                <a:cs typeface="+mn-cs"/>
              </a:rPr>
              <a:t>Organización del Sistema</a:t>
            </a:r>
            <a:endParaRPr lang="en-US" sz="4400" b="1"/>
          </a:p>
        </xdr:txBody>
      </xdr:sp>
      <xdr:sp macro="" textlink="">
        <xdr:nvSpPr>
          <xdr:cNvPr id="30" name="29 Flecha arriba"/>
          <xdr:cNvSpPr/>
        </xdr:nvSpPr>
        <xdr:spPr>
          <a:xfrm flipH="1">
            <a:off x="9043593" y="5222670"/>
            <a:ext cx="301257" cy="804057"/>
          </a:xfrm>
          <a:prstGeom prst="up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US" sz="1100">
              <a:solidFill>
                <a:schemeClr val="lt1"/>
              </a:solidFill>
              <a:latin typeface="+mn-lt"/>
              <a:ea typeface="+mn-ea"/>
              <a:cs typeface="+mn-cs"/>
            </a:endParaRPr>
          </a:p>
        </xdr:txBody>
      </xdr:sp>
      <xdr:sp macro="" textlink="">
        <xdr:nvSpPr>
          <xdr:cNvPr id="31" name="30 Rectángulo redondeado"/>
          <xdr:cNvSpPr/>
        </xdr:nvSpPr>
        <xdr:spPr>
          <a:xfrm>
            <a:off x="103909" y="9888682"/>
            <a:ext cx="11308773" cy="1801093"/>
          </a:xfrm>
          <a:prstGeom prst="roundRect">
            <a:avLst/>
          </a:prstGeom>
          <a:solidFill>
            <a:schemeClr val="bg2">
              <a:lumMod val="75000"/>
            </a:schemeClr>
          </a:solidFill>
          <a:ln>
            <a:noFill/>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r>
              <a:rPr lang="en-US" sz="1600" b="1">
                <a:solidFill>
                  <a:sysClr val="windowText" lastClr="000000"/>
                </a:solidFill>
                <a:latin typeface="+mn-lt"/>
                <a:ea typeface="+mn-ea"/>
                <a:cs typeface="+mn-cs"/>
              </a:rPr>
              <a:t>                                                                                                                                                                Servicios</a:t>
            </a:r>
          </a:p>
        </xdr:txBody>
      </xdr:sp>
      <xdr:sp macro="" textlink="">
        <xdr:nvSpPr>
          <xdr:cNvPr id="32" name="31 Rectángulo redondeado"/>
          <xdr:cNvSpPr/>
        </xdr:nvSpPr>
        <xdr:spPr>
          <a:xfrm>
            <a:off x="225135" y="10356273"/>
            <a:ext cx="3827320" cy="1160317"/>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Comisión</a:t>
            </a:r>
            <a:r>
              <a:rPr lang="en-US" sz="1800" b="1" baseline="0">
                <a:solidFill>
                  <a:schemeClr val="bg1"/>
                </a:solidFill>
                <a:latin typeface="+mn-lt"/>
                <a:ea typeface="+mn-ea"/>
                <a:cs typeface="+mn-cs"/>
              </a:rPr>
              <a:t> Médica Nacional y Regional (C</a:t>
            </a:r>
            <a:r>
              <a:rPr lang="en-US" sz="1800" b="1">
                <a:solidFill>
                  <a:schemeClr val="bg1"/>
                </a:solidFill>
                <a:latin typeface="+mn-lt"/>
                <a:ea typeface="+mn-ea"/>
                <a:cs typeface="+mn-cs"/>
              </a:rPr>
              <a:t>MNR)</a:t>
            </a:r>
          </a:p>
        </xdr:txBody>
      </xdr:sp>
      <xdr:sp macro="" textlink="">
        <xdr:nvSpPr>
          <xdr:cNvPr id="33" name="32 Rectángulo redondeado"/>
          <xdr:cNvSpPr/>
        </xdr:nvSpPr>
        <xdr:spPr>
          <a:xfrm>
            <a:off x="4190998" y="10338954"/>
            <a:ext cx="4831773" cy="121227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Prestadoras de Servicios de Salud (PSS)</a:t>
            </a:r>
          </a:p>
        </xdr:txBody>
      </xdr:sp>
      <xdr:sp macro="" textlink="">
        <xdr:nvSpPr>
          <xdr:cNvPr id="34" name="33 Rectángulo redondeado"/>
          <xdr:cNvSpPr/>
        </xdr:nvSpPr>
        <xdr:spPr>
          <a:xfrm>
            <a:off x="9299864" y="10304318"/>
            <a:ext cx="1887681" cy="1194955"/>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Estancias Infantiles (EI)</a:t>
            </a:r>
          </a:p>
        </xdr:txBody>
      </xdr:sp>
      <xdr:sp macro="" textlink="">
        <xdr:nvSpPr>
          <xdr:cNvPr id="35" name="34 Flecha abajo"/>
          <xdr:cNvSpPr/>
        </xdr:nvSpPr>
        <xdr:spPr>
          <a:xfrm>
            <a:off x="10158643" y="9334499"/>
            <a:ext cx="284222" cy="935183"/>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7" name="36 Flecha abajo"/>
          <xdr:cNvSpPr/>
        </xdr:nvSpPr>
        <xdr:spPr>
          <a:xfrm>
            <a:off x="7726151" y="9338777"/>
            <a:ext cx="309486" cy="913587"/>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9" name="38 Flecha abajo"/>
          <xdr:cNvSpPr/>
        </xdr:nvSpPr>
        <xdr:spPr>
          <a:xfrm>
            <a:off x="623453" y="9334356"/>
            <a:ext cx="311729" cy="952644"/>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0" name="39 Rectángulo redondeado"/>
          <xdr:cNvSpPr/>
        </xdr:nvSpPr>
        <xdr:spPr>
          <a:xfrm>
            <a:off x="138545" y="2615045"/>
            <a:ext cx="11274137" cy="1229591"/>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n-US" sz="1600" b="1">
                <a:solidFill>
                  <a:sysClr val="windowText" lastClr="000000"/>
                </a:solidFill>
                <a:latin typeface="+mn-lt"/>
                <a:ea typeface="+mn-ea"/>
                <a:cs typeface="+mn-cs"/>
              </a:rPr>
              <a:t>Defensa e Información a los Afiliados </a:t>
            </a:r>
          </a:p>
        </xdr:txBody>
      </xdr:sp>
      <xdr:sp macro="" textlink="">
        <xdr:nvSpPr>
          <xdr:cNvPr id="41" name="40 Rectángulo redondeado"/>
          <xdr:cNvSpPr/>
        </xdr:nvSpPr>
        <xdr:spPr>
          <a:xfrm>
            <a:off x="1783774" y="2996046"/>
            <a:ext cx="7342908" cy="744682"/>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2000" b="1">
                <a:solidFill>
                  <a:schemeClr val="bg1"/>
                </a:solidFill>
                <a:latin typeface="+mn-lt"/>
                <a:ea typeface="+mn-ea"/>
                <a:cs typeface="+mn-cs"/>
              </a:rPr>
              <a:t>Dirección de Información y Defensa  de los Afiliados (DIDA)</a:t>
            </a:r>
          </a:p>
        </xdr:txBody>
      </xdr:sp>
      <xdr:sp macro="" textlink="">
        <xdr:nvSpPr>
          <xdr:cNvPr id="42" name="41 Rectángulo redondeado"/>
          <xdr:cNvSpPr/>
        </xdr:nvSpPr>
        <xdr:spPr>
          <a:xfrm>
            <a:off x="4256808" y="10474037"/>
            <a:ext cx="4831773" cy="121227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Prestadoras de Servicios de Salud (PSS)</a:t>
            </a:r>
          </a:p>
        </xdr:txBody>
      </xdr:sp>
      <xdr:sp macro="" textlink="">
        <xdr:nvSpPr>
          <xdr:cNvPr id="43" name="42 Rectángulo redondeado"/>
          <xdr:cNvSpPr/>
        </xdr:nvSpPr>
        <xdr:spPr>
          <a:xfrm>
            <a:off x="4360716" y="10612581"/>
            <a:ext cx="4831773" cy="121227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Prestadoras de Servicios de Salud (PSS)</a:t>
            </a:r>
          </a:p>
        </xdr:txBody>
      </xdr:sp>
      <xdr:sp macro="" textlink="">
        <xdr:nvSpPr>
          <xdr:cNvPr id="44" name="43 Rectángulo redondeado"/>
          <xdr:cNvSpPr/>
        </xdr:nvSpPr>
        <xdr:spPr>
          <a:xfrm>
            <a:off x="308262" y="10491354"/>
            <a:ext cx="3827320" cy="1160317"/>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Comisión</a:t>
            </a:r>
            <a:r>
              <a:rPr lang="en-US" sz="1800" b="1" baseline="0">
                <a:solidFill>
                  <a:schemeClr val="bg1"/>
                </a:solidFill>
                <a:latin typeface="+mn-lt"/>
                <a:ea typeface="+mn-ea"/>
                <a:cs typeface="+mn-cs"/>
              </a:rPr>
              <a:t> Médica Nacional y Regional (C</a:t>
            </a:r>
            <a:r>
              <a:rPr lang="en-US" sz="1800" b="1">
                <a:solidFill>
                  <a:schemeClr val="bg1"/>
                </a:solidFill>
                <a:latin typeface="+mn-lt"/>
                <a:ea typeface="+mn-ea"/>
                <a:cs typeface="+mn-cs"/>
              </a:rPr>
              <a:t>MNR)</a:t>
            </a:r>
          </a:p>
        </xdr:txBody>
      </xdr:sp>
      <xdr:sp macro="" textlink="">
        <xdr:nvSpPr>
          <xdr:cNvPr id="45" name="44 Rectángulo redondeado"/>
          <xdr:cNvSpPr/>
        </xdr:nvSpPr>
        <xdr:spPr>
          <a:xfrm>
            <a:off x="9360670" y="10422082"/>
            <a:ext cx="1887681" cy="1194955"/>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Estancias Infantiles (EI)</a:t>
            </a:r>
          </a:p>
        </xdr:txBody>
      </xdr:sp>
      <xdr:sp macro="" textlink="">
        <xdr:nvSpPr>
          <xdr:cNvPr id="46" name="45 Rectángulo redondeado"/>
          <xdr:cNvSpPr/>
        </xdr:nvSpPr>
        <xdr:spPr>
          <a:xfrm>
            <a:off x="9414164" y="10574481"/>
            <a:ext cx="1887681" cy="1194955"/>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Estancias Infantiles (EI)</a:t>
            </a:r>
          </a:p>
        </xdr:txBody>
      </xdr:sp>
    </xdr:grpSp>
    <xdr:clientData/>
  </xdr:twoCellAnchor>
  <xdr:twoCellAnchor>
    <xdr:from>
      <xdr:col>7</xdr:col>
      <xdr:colOff>1229592</xdr:colOff>
      <xdr:row>48</xdr:row>
      <xdr:rowOff>155865</xdr:rowOff>
    </xdr:from>
    <xdr:to>
      <xdr:col>8</xdr:col>
      <xdr:colOff>24615</xdr:colOff>
      <xdr:row>53</xdr:row>
      <xdr:rowOff>116952</xdr:rowOff>
    </xdr:to>
    <xdr:sp macro="" textlink="">
      <xdr:nvSpPr>
        <xdr:cNvPr id="47" name="46 Flecha abajo"/>
        <xdr:cNvSpPr/>
      </xdr:nvSpPr>
      <xdr:spPr>
        <a:xfrm>
          <a:off x="6702137" y="9299865"/>
          <a:ext cx="405614" cy="913587"/>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637309</xdr:colOff>
      <xdr:row>48</xdr:row>
      <xdr:rowOff>152401</xdr:rowOff>
    </xdr:from>
    <xdr:to>
      <xdr:col>6</xdr:col>
      <xdr:colOff>311727</xdr:colOff>
      <xdr:row>54</xdr:row>
      <xdr:rowOff>51955</xdr:rowOff>
    </xdr:to>
    <xdr:sp macro="" textlink="">
      <xdr:nvSpPr>
        <xdr:cNvPr id="48" name="47 Flecha abajo"/>
        <xdr:cNvSpPr/>
      </xdr:nvSpPr>
      <xdr:spPr>
        <a:xfrm>
          <a:off x="4447309" y="9296401"/>
          <a:ext cx="436418" cy="1042554"/>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0</xdr:col>
      <xdr:colOff>450273</xdr:colOff>
      <xdr:row>0</xdr:row>
      <xdr:rowOff>138545</xdr:rowOff>
    </xdr:from>
    <xdr:to>
      <xdr:col>1</xdr:col>
      <xdr:colOff>669004</xdr:colOff>
      <xdr:row>4</xdr:row>
      <xdr:rowOff>70510</xdr:rowOff>
    </xdr:to>
    <xdr:pic>
      <xdr:nvPicPr>
        <xdr:cNvPr id="50" name="40 Imagen" descr="Logo_2x4.bmp">
          <a:hlinkClick xmlns:r="http://schemas.openxmlformats.org/officeDocument/2006/relationships" r:id="rId5"/>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450273" y="138545"/>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0.xml><?xml version="1.0" encoding="utf-8"?>
<c:userShapes xmlns:c="http://schemas.openxmlformats.org/drawingml/2006/chart">
  <cdr:relSizeAnchor xmlns:cdr="http://schemas.openxmlformats.org/drawingml/2006/chartDrawing">
    <cdr:from>
      <cdr:x>0.05061</cdr:x>
      <cdr:y>0.9401</cdr:y>
    </cdr:from>
    <cdr:to>
      <cdr:x>0.34747</cdr:x>
      <cdr:y>0.98736</cdr:y>
    </cdr:to>
    <cdr:sp macro="" textlink="">
      <cdr:nvSpPr>
        <cdr:cNvPr id="2" name="CuadroTexto 1"/>
        <cdr:cNvSpPr txBox="1"/>
      </cdr:nvSpPr>
      <cdr:spPr>
        <a:xfrm xmlns:a="http://schemas.openxmlformats.org/drawingml/2006/main">
          <a:off x="1007131" y="10175516"/>
          <a:ext cx="5907095" cy="511536"/>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SISALRIL</a:t>
          </a:r>
          <a:endParaRPr lang="es-ES" sz="1600"/>
        </a:p>
      </cdr:txBody>
    </cdr:sp>
  </cdr:relSizeAnchor>
</c:userShapes>
</file>

<file path=xl/drawings/drawing41.xml><?xml version="1.0" encoding="utf-8"?>
<xdr:wsDr xmlns:xdr="http://schemas.openxmlformats.org/drawingml/2006/spreadsheetDrawing" xmlns:a="http://schemas.openxmlformats.org/drawingml/2006/main">
  <xdr:twoCellAnchor>
    <xdr:from>
      <xdr:col>0</xdr:col>
      <xdr:colOff>67236</xdr:colOff>
      <xdr:row>16</xdr:row>
      <xdr:rowOff>22411</xdr:rowOff>
    </xdr:from>
    <xdr:to>
      <xdr:col>13</xdr:col>
      <xdr:colOff>549088</xdr:colOff>
      <xdr:row>42</xdr:row>
      <xdr:rowOff>145676</xdr:rowOff>
    </xdr:to>
    <xdr:graphicFrame macro="">
      <xdr:nvGraphicFramePr>
        <xdr:cNvPr id="3"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1</xdr:rowOff>
    </xdr:from>
    <xdr:to>
      <xdr:col>14</xdr:col>
      <xdr:colOff>0</xdr:colOff>
      <xdr:row>0</xdr:row>
      <xdr:rowOff>952501</xdr:rowOff>
    </xdr:to>
    <xdr:sp macro="" textlink="">
      <xdr:nvSpPr>
        <xdr:cNvPr id="4" name="5 Rectángulo redondeado"/>
        <xdr:cNvSpPr/>
      </xdr:nvSpPr>
      <xdr:spPr>
        <a:xfrm>
          <a:off x="0" y="1"/>
          <a:ext cx="14130618" cy="9525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400" b="1">
              <a:solidFill>
                <a:schemeClr val="lt1"/>
              </a:solidFill>
              <a:effectLst/>
              <a:latin typeface="+mn-lt"/>
              <a:ea typeface="+mn-ea"/>
              <a:cs typeface="+mn-cs"/>
            </a:rPr>
            <a:t>Seguro Familiar de Salud (SFS) del Régimen Subsidiado (RS)</a:t>
          </a:r>
        </a:p>
        <a:p>
          <a:pPr algn="ctr" eaLnBrk="1" fontAlgn="auto" latinLnBrk="0" hangingPunct="1"/>
          <a:r>
            <a:rPr lang="es-DO" sz="1400" b="1">
              <a:solidFill>
                <a:schemeClr val="lt1"/>
              </a:solidFill>
              <a:effectLst/>
              <a:latin typeface="+mn-lt"/>
              <a:ea typeface="+mn-ea"/>
              <a:cs typeface="+mn-cs"/>
            </a:rPr>
            <a:t>Afiliación Mensual Seguro Familiar de Salud (SFS) del  Régimen Subsidiado</a:t>
          </a:r>
          <a:r>
            <a:rPr lang="es-DO" sz="1400" b="1" baseline="0">
              <a:solidFill>
                <a:schemeClr val="lt1"/>
              </a:solidFill>
              <a:effectLst/>
              <a:latin typeface="+mn-lt"/>
              <a:ea typeface="+mn-ea"/>
              <a:cs typeface="+mn-cs"/>
            </a:rPr>
            <a:t> (R</a:t>
          </a:r>
          <a:r>
            <a:rPr lang="es-DO" sz="1400" b="1">
              <a:solidFill>
                <a:schemeClr val="lt1"/>
              </a:solidFill>
              <a:effectLst/>
              <a:latin typeface="+mn-lt"/>
              <a:ea typeface="+mn-ea"/>
              <a:cs typeface="+mn-cs"/>
            </a:rPr>
            <a:t>S)</a:t>
          </a:r>
          <a:r>
            <a:rPr lang="es-DO" sz="1400" b="1" baseline="0">
              <a:solidFill>
                <a:schemeClr val="lt1"/>
              </a:solidFill>
              <a:effectLst/>
              <a:latin typeface="+mn-lt"/>
              <a:ea typeface="+mn-ea"/>
              <a:cs typeface="+mn-cs"/>
            </a:rPr>
            <a:t> </a:t>
          </a:r>
          <a:r>
            <a:rPr lang="es-DO" sz="1400" b="1">
              <a:solidFill>
                <a:schemeClr val="lt1"/>
              </a:solidFill>
              <a:effectLst/>
              <a:latin typeface="+mn-lt"/>
              <a:ea typeface="+mn-ea"/>
              <a:cs typeface="+mn-cs"/>
            </a:rPr>
            <a:t>por Tipo</a:t>
          </a:r>
        </a:p>
        <a:p>
          <a:pPr algn="ctr" eaLnBrk="1" fontAlgn="auto" latinLnBrk="0" hangingPunct="1"/>
          <a:r>
            <a:rPr lang="es-DO" sz="1400" b="1">
              <a:solidFill>
                <a:schemeClr val="lt1"/>
              </a:solidFill>
              <a:effectLst/>
              <a:latin typeface="+mn-lt"/>
              <a:ea typeface="+mn-ea"/>
              <a:cs typeface="+mn-cs"/>
            </a:rPr>
            <a:t>Período:  Enero 2018</a:t>
          </a:r>
          <a:r>
            <a:rPr lang="es-DO" sz="1400" b="1" baseline="0">
              <a:solidFill>
                <a:schemeClr val="lt1"/>
              </a:solidFill>
              <a:effectLst/>
              <a:latin typeface="+mn-lt"/>
              <a:ea typeface="+mn-ea"/>
              <a:cs typeface="+mn-cs"/>
            </a:rPr>
            <a:t> </a:t>
          </a:r>
          <a:r>
            <a:rPr lang="es-DO" sz="1400" b="1">
              <a:solidFill>
                <a:schemeClr val="lt1"/>
              </a:solidFill>
              <a:effectLst/>
              <a:latin typeface="+mn-lt"/>
              <a:ea typeface="+mn-ea"/>
              <a:cs typeface="+mn-cs"/>
            </a:rPr>
            <a:t>-</a:t>
          </a:r>
          <a:r>
            <a:rPr lang="es-DO" sz="1400" b="1" baseline="0">
              <a:solidFill>
                <a:schemeClr val="lt1"/>
              </a:solidFill>
              <a:effectLst/>
              <a:latin typeface="+mn-lt"/>
              <a:ea typeface="+mn-ea"/>
              <a:cs typeface="+mn-cs"/>
            </a:rPr>
            <a:t>  Enero 2019</a:t>
          </a:r>
          <a:endParaRPr lang="es-DO" sz="3200">
            <a:effectLst/>
          </a:endParaRPr>
        </a:p>
      </xdr:txBody>
    </xdr:sp>
    <xdr:clientData/>
  </xdr:twoCellAnchor>
  <xdr:twoCellAnchor editAs="oneCell">
    <xdr:from>
      <xdr:col>0</xdr:col>
      <xdr:colOff>363631</xdr:colOff>
      <xdr:row>0</xdr:row>
      <xdr:rowOff>196104</xdr:rowOff>
    </xdr:from>
    <xdr:to>
      <xdr:col>1</xdr:col>
      <xdr:colOff>254886</xdr:colOff>
      <xdr:row>0</xdr:row>
      <xdr:rowOff>738807</xdr:rowOff>
    </xdr:to>
    <xdr:pic>
      <xdr:nvPicPr>
        <xdr:cNvPr id="5" name="2 Imagen" descr="Logo_2x4.bmp">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363631" y="196104"/>
          <a:ext cx="686873" cy="542703"/>
        </a:xfrm>
        <a:prstGeom prst="rect">
          <a:avLst/>
        </a:prstGeom>
        <a:ln>
          <a:noFill/>
        </a:ln>
        <a:effectLst>
          <a:outerShdw blurRad="190500" algn="tl" rotWithShape="0">
            <a:srgbClr val="000000">
              <a:alpha val="70000"/>
            </a:srgbClr>
          </a:outerShdw>
        </a:effectLst>
      </xdr:spPr>
    </xdr:pic>
    <xdr:clientData/>
  </xdr:twoCellAnchor>
  <xdr:twoCellAnchor>
    <xdr:from>
      <xdr:col>0</xdr:col>
      <xdr:colOff>560293</xdr:colOff>
      <xdr:row>40</xdr:row>
      <xdr:rowOff>89645</xdr:rowOff>
    </xdr:from>
    <xdr:to>
      <xdr:col>5</xdr:col>
      <xdr:colOff>537882</xdr:colOff>
      <xdr:row>41</xdr:row>
      <xdr:rowOff>134468</xdr:rowOff>
    </xdr:to>
    <xdr:sp macro="" textlink="">
      <xdr:nvSpPr>
        <xdr:cNvPr id="2" name="CuadroTexto 1"/>
        <xdr:cNvSpPr txBox="1"/>
      </xdr:nvSpPr>
      <xdr:spPr>
        <a:xfrm>
          <a:off x="560293" y="9468969"/>
          <a:ext cx="4807324" cy="23532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100" b="1"/>
            <a:t>Fuente: </a:t>
          </a:r>
          <a:r>
            <a:rPr lang="es-ES" sz="1100"/>
            <a:t>SISALRIL</a:t>
          </a:r>
        </a:p>
      </xdr:txBody>
    </xdr:sp>
    <xdr:clientData/>
  </xdr:twoCellAnchor>
</xdr:wsDr>
</file>

<file path=xl/drawings/drawing42.xml><?xml version="1.0" encoding="utf-8"?>
<xdr:wsDr xmlns:xdr="http://schemas.openxmlformats.org/drawingml/2006/spreadsheetDrawing" xmlns:a="http://schemas.openxmlformats.org/drawingml/2006/main">
  <xdr:twoCellAnchor>
    <xdr:from>
      <xdr:col>0</xdr:col>
      <xdr:colOff>68036</xdr:colOff>
      <xdr:row>18</xdr:row>
      <xdr:rowOff>27215</xdr:rowOff>
    </xdr:from>
    <xdr:to>
      <xdr:col>13</xdr:col>
      <xdr:colOff>1632857</xdr:colOff>
      <xdr:row>56</xdr:row>
      <xdr:rowOff>108857</xdr:rowOff>
    </xdr:to>
    <xdr:graphicFrame macro="">
      <xdr:nvGraphicFramePr>
        <xdr:cNvPr id="4"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1703294</xdr:colOff>
      <xdr:row>1</xdr:row>
      <xdr:rowOff>81643</xdr:rowOff>
    </xdr:to>
    <xdr:sp macro="" textlink="">
      <xdr:nvSpPr>
        <xdr:cNvPr id="5" name="3 Rectángulo redondeado"/>
        <xdr:cNvSpPr/>
      </xdr:nvSpPr>
      <xdr:spPr>
        <a:xfrm>
          <a:off x="0" y="0"/>
          <a:ext cx="17024937" cy="11430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Familiar de Salud (SFS) del Régimen Subsidiado (RS)</a:t>
          </a:r>
        </a:p>
        <a:p>
          <a:pPr algn="ctr" eaLnBrk="1" fontAlgn="auto" latinLnBrk="0" hangingPunct="1"/>
          <a:r>
            <a:rPr lang="es-DO" sz="1600" b="1">
              <a:solidFill>
                <a:schemeClr val="lt1"/>
              </a:solidFill>
              <a:effectLst/>
              <a:latin typeface="+mn-lt"/>
              <a:ea typeface="+mn-ea"/>
              <a:cs typeface="+mn-cs"/>
            </a:rPr>
            <a:t>Cobertura de Afiliación  Mensual</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del  Seguro</a:t>
          </a:r>
          <a:r>
            <a:rPr lang="es-DO" sz="1600" b="1" baseline="0">
              <a:solidFill>
                <a:schemeClr val="lt1"/>
              </a:solidFill>
              <a:effectLst/>
              <a:latin typeface="+mn-lt"/>
              <a:ea typeface="+mn-ea"/>
              <a:cs typeface="+mn-cs"/>
            </a:rPr>
            <a:t> Familiar de Salud (</a:t>
          </a:r>
          <a:r>
            <a:rPr lang="es-DO" sz="1600" b="1">
              <a:solidFill>
                <a:schemeClr val="lt1"/>
              </a:solidFill>
              <a:effectLst/>
              <a:latin typeface="+mn-lt"/>
              <a:ea typeface="+mn-ea"/>
              <a:cs typeface="+mn-cs"/>
            </a:rPr>
            <a:t>SFS</a:t>
          </a:r>
          <a:r>
            <a:rPr lang="es-DO" sz="1600" b="1" baseline="0">
              <a:solidFill>
                <a:schemeClr val="lt1"/>
              </a:solidFill>
              <a:effectLst/>
              <a:latin typeface="+mn-lt"/>
              <a:ea typeface="+mn-ea"/>
              <a:cs typeface="+mn-cs"/>
            </a:rPr>
            <a:t>) del RS </a:t>
          </a:r>
          <a:r>
            <a:rPr lang="es-DO" sz="1600" b="1">
              <a:solidFill>
                <a:schemeClr val="lt1"/>
              </a:solidFill>
              <a:effectLst/>
              <a:latin typeface="+mn-lt"/>
              <a:ea typeface="+mn-ea"/>
              <a:cs typeface="+mn-cs"/>
            </a:rPr>
            <a:t>por Tipo</a:t>
          </a:r>
        </a:p>
        <a:p>
          <a:pPr algn="ctr" eaLnBrk="1" fontAlgn="auto" latinLnBrk="0" hangingPunct="1"/>
          <a:r>
            <a:rPr lang="es-DO" sz="1600" b="1">
              <a:solidFill>
                <a:schemeClr val="lt1"/>
              </a:solidFill>
              <a:effectLst/>
              <a:latin typeface="+mn-lt"/>
              <a:ea typeface="+mn-ea"/>
              <a:cs typeface="+mn-cs"/>
            </a:rPr>
            <a:t>Período:  Diciembre 2005 - Enero 2019</a:t>
          </a:r>
          <a:endParaRPr lang="es-DO" sz="3600">
            <a:effectLst/>
          </a:endParaRPr>
        </a:p>
      </xdr:txBody>
    </xdr:sp>
    <xdr:clientData/>
  </xdr:twoCellAnchor>
  <xdr:twoCellAnchor editAs="oneCell">
    <xdr:from>
      <xdr:col>0</xdr:col>
      <xdr:colOff>545886</xdr:colOff>
      <xdr:row>0</xdr:row>
      <xdr:rowOff>136071</xdr:rowOff>
    </xdr:from>
    <xdr:to>
      <xdr:col>1</xdr:col>
      <xdr:colOff>422371</xdr:colOff>
      <xdr:row>0</xdr:row>
      <xdr:rowOff>830035</xdr:rowOff>
    </xdr:to>
    <xdr:pic>
      <xdr:nvPicPr>
        <xdr:cNvPr id="6" name="3 Imagen" descr="Logo_2x4.bmp">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545886" y="136071"/>
          <a:ext cx="937842" cy="693964"/>
        </a:xfrm>
        <a:prstGeom prst="rect">
          <a:avLst/>
        </a:prstGeom>
        <a:ln>
          <a:noFill/>
        </a:ln>
        <a:effectLst>
          <a:outerShdw blurRad="190500" algn="tl" rotWithShape="0">
            <a:srgbClr val="000000">
              <a:alpha val="70000"/>
            </a:srgbClr>
          </a:outerShdw>
        </a:effectLst>
      </xdr:spPr>
    </xdr:pic>
    <xdr:clientData/>
  </xdr:twoCellAnchor>
</xdr:wsDr>
</file>

<file path=xl/drawings/drawing43.xml><?xml version="1.0" encoding="utf-8"?>
<c:userShapes xmlns:c="http://schemas.openxmlformats.org/drawingml/2006/chart">
  <cdr:relSizeAnchor xmlns:cdr="http://schemas.openxmlformats.org/drawingml/2006/chartDrawing">
    <cdr:from>
      <cdr:x>0.04739</cdr:x>
      <cdr:y>0.93419</cdr:y>
    </cdr:from>
    <cdr:to>
      <cdr:x>0.12409</cdr:x>
      <cdr:y>0.98885</cdr:y>
    </cdr:to>
    <cdr:sp macro="" textlink="">
      <cdr:nvSpPr>
        <cdr:cNvPr id="2" name="CuadroTexto 1"/>
        <cdr:cNvSpPr txBox="1"/>
      </cdr:nvSpPr>
      <cdr:spPr>
        <a:xfrm xmlns:a="http://schemas.openxmlformats.org/drawingml/2006/main">
          <a:off x="800250" y="6838871"/>
          <a:ext cx="1295250" cy="40012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600" b="1"/>
            <a:t>Fuente: </a:t>
          </a:r>
          <a:r>
            <a:rPr lang="es-ES" sz="1600"/>
            <a:t>TSS</a:t>
          </a:r>
        </a:p>
      </cdr:txBody>
    </cdr:sp>
  </cdr:relSizeAnchor>
</c:userShapes>
</file>

<file path=xl/drawings/drawing44.xml><?xml version="1.0" encoding="utf-8"?>
<xdr:wsDr xmlns:xdr="http://schemas.openxmlformats.org/drawingml/2006/spreadsheetDrawing" xmlns:a="http://schemas.openxmlformats.org/drawingml/2006/main">
  <xdr:twoCellAnchor>
    <xdr:from>
      <xdr:col>0</xdr:col>
      <xdr:colOff>0</xdr:colOff>
      <xdr:row>17</xdr:row>
      <xdr:rowOff>54429</xdr:rowOff>
    </xdr:from>
    <xdr:to>
      <xdr:col>13</xdr:col>
      <xdr:colOff>544289</xdr:colOff>
      <xdr:row>62</xdr:row>
      <xdr:rowOff>149679</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0</xdr:row>
      <xdr:rowOff>1183821</xdr:rowOff>
    </xdr:to>
    <xdr:sp macro="" textlink="">
      <xdr:nvSpPr>
        <xdr:cNvPr id="5" name="4 Rectángulo redondeado"/>
        <xdr:cNvSpPr/>
      </xdr:nvSpPr>
      <xdr:spPr>
        <a:xfrm>
          <a:off x="0" y="0"/>
          <a:ext cx="16396607" cy="118382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Subsidiado (RS)</a:t>
          </a:r>
        </a:p>
        <a:p>
          <a:pPr algn="ctr" eaLnBrk="1" fontAlgn="auto" latinLnBrk="0" hangingPunct="1"/>
          <a:r>
            <a:rPr lang="es-DO" sz="2000" b="1">
              <a:solidFill>
                <a:schemeClr val="lt1"/>
              </a:solidFill>
              <a:effectLst/>
              <a:latin typeface="+mn-lt"/>
              <a:ea typeface="+mn-ea"/>
              <a:cs typeface="+mn-cs"/>
            </a:rPr>
            <a:t>Cobertura de Afiliación  Mensual  al  SFS del  RS por Tipo</a:t>
          </a:r>
        </a:p>
        <a:p>
          <a:pPr algn="ctr" eaLnBrk="1" fontAlgn="auto" latinLnBrk="0" hangingPunct="1"/>
          <a:r>
            <a:rPr lang="es-DO" sz="2000" b="1">
              <a:solidFill>
                <a:schemeClr val="lt1"/>
              </a:solidFill>
              <a:effectLst/>
              <a:latin typeface="+mn-lt"/>
              <a:ea typeface="+mn-ea"/>
              <a:cs typeface="+mn-cs"/>
            </a:rPr>
            <a:t>Período:</a:t>
          </a:r>
          <a:r>
            <a:rPr lang="es-DO" sz="2000" b="1" baseline="0">
              <a:solidFill>
                <a:schemeClr val="lt1"/>
              </a:solidFill>
              <a:effectLst/>
              <a:latin typeface="+mn-lt"/>
              <a:ea typeface="+mn-ea"/>
              <a:cs typeface="+mn-cs"/>
            </a:rPr>
            <a:t> Enero 2018 </a:t>
          </a:r>
          <a:r>
            <a:rPr lang="es-DO" sz="2000" b="1">
              <a:solidFill>
                <a:schemeClr val="lt1"/>
              </a:solidFill>
              <a:effectLst/>
              <a:latin typeface="+mn-lt"/>
              <a:ea typeface="+mn-ea"/>
              <a:cs typeface="+mn-cs"/>
            </a:rPr>
            <a:t>- Enero 2019</a:t>
          </a:r>
          <a:endParaRPr lang="es-DO" sz="4400">
            <a:effectLst/>
          </a:endParaRPr>
        </a:p>
      </xdr:txBody>
    </xdr:sp>
    <xdr:clientData/>
  </xdr:twoCellAnchor>
  <xdr:twoCellAnchor editAs="oneCell">
    <xdr:from>
      <xdr:col>0</xdr:col>
      <xdr:colOff>437959</xdr:colOff>
      <xdr:row>0</xdr:row>
      <xdr:rowOff>247777</xdr:rowOff>
    </xdr:from>
    <xdr:to>
      <xdr:col>1</xdr:col>
      <xdr:colOff>362715</xdr:colOff>
      <xdr:row>0</xdr:row>
      <xdr:rowOff>857249</xdr:rowOff>
    </xdr:to>
    <xdr:pic>
      <xdr:nvPicPr>
        <xdr:cNvPr id="7"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437959" y="247777"/>
          <a:ext cx="768399" cy="609472"/>
        </a:xfrm>
        <a:prstGeom prst="rect">
          <a:avLst/>
        </a:prstGeom>
        <a:ln>
          <a:noFill/>
        </a:ln>
        <a:effectLst>
          <a:outerShdw blurRad="190500" algn="tl" rotWithShape="0">
            <a:srgbClr val="000000">
              <a:alpha val="70000"/>
            </a:srgbClr>
          </a:outerShdw>
        </a:effectLst>
      </xdr:spPr>
    </xdr:pic>
    <xdr:clientData/>
  </xdr:twoCellAnchor>
  <xdr:twoCellAnchor>
    <xdr:from>
      <xdr:col>1</xdr:col>
      <xdr:colOff>21612</xdr:colOff>
      <xdr:row>60</xdr:row>
      <xdr:rowOff>108857</xdr:rowOff>
    </xdr:from>
    <xdr:to>
      <xdr:col>1</xdr:col>
      <xdr:colOff>1619249</xdr:colOff>
      <xdr:row>62</xdr:row>
      <xdr:rowOff>68036</xdr:rowOff>
    </xdr:to>
    <xdr:sp macro="" textlink="">
      <xdr:nvSpPr>
        <xdr:cNvPr id="2" name="CuadroTexto 1"/>
        <xdr:cNvSpPr txBox="1"/>
      </xdr:nvSpPr>
      <xdr:spPr>
        <a:xfrm>
          <a:off x="865255" y="12994821"/>
          <a:ext cx="1597637" cy="340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600" b="1"/>
            <a:t>Fuente: </a:t>
          </a:r>
          <a:r>
            <a:rPr lang="es-ES" sz="1600"/>
            <a:t>TSS</a:t>
          </a:r>
        </a:p>
      </xdr:txBody>
    </xdr:sp>
    <xdr:clientData/>
  </xdr:twoCellAnchor>
</xdr:wsDr>
</file>

<file path=xl/drawings/drawing45.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0</xdr:colOff>
      <xdr:row>0</xdr:row>
      <xdr:rowOff>1246909</xdr:rowOff>
    </xdr:to>
    <xdr:sp macro="" textlink="">
      <xdr:nvSpPr>
        <xdr:cNvPr id="2" name="1 Rectángulo redondeado"/>
        <xdr:cNvSpPr/>
      </xdr:nvSpPr>
      <xdr:spPr>
        <a:xfrm>
          <a:off x="0" y="0"/>
          <a:ext cx="15638318" cy="124690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Subsidiado</a:t>
          </a:r>
          <a:r>
            <a:rPr lang="es-DO" sz="2000" b="1" baseline="0">
              <a:solidFill>
                <a:schemeClr val="lt1"/>
              </a:solidFill>
              <a:effectLst/>
              <a:latin typeface="+mn-lt"/>
              <a:ea typeface="+mn-ea"/>
              <a:cs typeface="+mn-cs"/>
            </a:rPr>
            <a:t> (RS)</a:t>
          </a:r>
          <a:endParaRPr lang="es-DO" sz="2000" b="1">
            <a:solidFill>
              <a:schemeClr val="lt1"/>
            </a:solidFill>
            <a:effectLst/>
            <a:latin typeface="+mn-lt"/>
            <a:ea typeface="+mn-ea"/>
            <a:cs typeface="+mn-cs"/>
          </a:endParaRPr>
        </a:p>
        <a:p>
          <a:pPr algn="ctr" eaLnBrk="1" fontAlgn="auto" latinLnBrk="0" hangingPunct="1"/>
          <a:r>
            <a:rPr lang="es-DO" sz="2000" b="1">
              <a:solidFill>
                <a:schemeClr val="lt1"/>
              </a:solidFill>
              <a:effectLst/>
              <a:latin typeface="+mn-lt"/>
              <a:ea typeface="+mn-ea"/>
              <a:cs typeface="+mn-cs"/>
            </a:rPr>
            <a:t>Afiliados al</a:t>
          </a:r>
          <a:r>
            <a:rPr lang="es-DO" sz="2000" b="1" baseline="0">
              <a:solidFill>
                <a:schemeClr val="lt1"/>
              </a:solidFill>
              <a:effectLst/>
              <a:latin typeface="+mn-lt"/>
              <a:ea typeface="+mn-ea"/>
              <a:cs typeface="+mn-cs"/>
            </a:rPr>
            <a:t> Seguro Familiar de Salud del Régimen Subsidiado por Sexo y Tipo de Afiliación</a:t>
          </a:r>
          <a:endParaRPr lang="es-DO" sz="2000" b="1">
            <a:solidFill>
              <a:schemeClr val="lt1"/>
            </a:solidFill>
            <a:effectLst/>
            <a:latin typeface="+mn-lt"/>
            <a:ea typeface="+mn-ea"/>
            <a:cs typeface="+mn-cs"/>
          </a:endParaRPr>
        </a:p>
        <a:p>
          <a:pPr algn="ctr" eaLnBrk="1" fontAlgn="auto" latinLnBrk="0" hangingPunct="1"/>
          <a:r>
            <a:rPr lang="es-DO" sz="2000" b="1">
              <a:solidFill>
                <a:schemeClr val="lt1"/>
              </a:solidFill>
              <a:effectLst/>
              <a:latin typeface="+mn-lt"/>
              <a:ea typeface="+mn-ea"/>
              <a:cs typeface="+mn-cs"/>
            </a:rPr>
            <a:t>Período: Diciembre 2007</a:t>
          </a:r>
          <a:r>
            <a:rPr lang="es-DO" sz="2000" b="1" baseline="0">
              <a:solidFill>
                <a:schemeClr val="lt1"/>
              </a:solidFill>
              <a:effectLst/>
              <a:latin typeface="+mn-lt"/>
              <a:ea typeface="+mn-ea"/>
              <a:cs typeface="+mn-cs"/>
            </a:rPr>
            <a:t> -  Enero 2019</a:t>
          </a:r>
          <a:endParaRPr lang="es-DO" sz="4000">
            <a:effectLst/>
          </a:endParaRPr>
        </a:p>
      </xdr:txBody>
    </xdr:sp>
    <xdr:clientData/>
  </xdr:twoCellAnchor>
  <xdr:twoCellAnchor editAs="oneCell">
    <xdr:from>
      <xdr:col>1</xdr:col>
      <xdr:colOff>553370</xdr:colOff>
      <xdr:row>0</xdr:row>
      <xdr:rowOff>225135</xdr:rowOff>
    </xdr:from>
    <xdr:to>
      <xdr:col>2</xdr:col>
      <xdr:colOff>628620</xdr:colOff>
      <xdr:row>0</xdr:row>
      <xdr:rowOff>982265</xdr:rowOff>
    </xdr:to>
    <xdr:pic>
      <xdr:nvPicPr>
        <xdr:cNvPr id="3"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53370" y="225135"/>
          <a:ext cx="1012867" cy="7571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393447</xdr:colOff>
      <xdr:row>38</xdr:row>
      <xdr:rowOff>202675</xdr:rowOff>
    </xdr:from>
    <xdr:to>
      <xdr:col>9</xdr:col>
      <xdr:colOff>514674</xdr:colOff>
      <xdr:row>40</xdr:row>
      <xdr:rowOff>84697</xdr:rowOff>
    </xdr:to>
    <xdr:sp macro="" textlink="">
      <xdr:nvSpPr>
        <xdr:cNvPr id="5" name="4 CuadroTexto"/>
        <xdr:cNvSpPr txBox="1"/>
      </xdr:nvSpPr>
      <xdr:spPr>
        <a:xfrm>
          <a:off x="393447" y="13416448"/>
          <a:ext cx="12417136" cy="40156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t>Fuente: </a:t>
          </a:r>
          <a:r>
            <a:rPr lang="en-US" sz="1600"/>
            <a:t>Superintendencia de Salud y Riesgos  Laborales (SISALRIL)</a:t>
          </a:r>
        </a:p>
      </xdr:txBody>
    </xdr:sp>
    <xdr:clientData/>
  </xdr:twoCellAnchor>
  <xdr:twoCellAnchor>
    <xdr:from>
      <xdr:col>1</xdr:col>
      <xdr:colOff>86591</xdr:colOff>
      <xdr:row>17</xdr:row>
      <xdr:rowOff>277090</xdr:rowOff>
    </xdr:from>
    <xdr:to>
      <xdr:col>14</xdr:col>
      <xdr:colOff>536864</xdr:colOff>
      <xdr:row>38</xdr:row>
      <xdr:rowOff>138544</xdr:rowOff>
    </xdr:to>
    <xdr:graphicFrame macro="">
      <xdr:nvGraphicFramePr>
        <xdr:cNvPr id="6" name="Gráfico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6.xml><?xml version="1.0" encoding="utf-8"?>
<xdr:wsDr xmlns:xdr="http://schemas.openxmlformats.org/drawingml/2006/spreadsheetDrawing" xmlns:a="http://schemas.openxmlformats.org/drawingml/2006/main">
  <xdr:twoCellAnchor editAs="oneCell">
    <xdr:from>
      <xdr:col>3</xdr:col>
      <xdr:colOff>408215</xdr:colOff>
      <xdr:row>6</xdr:row>
      <xdr:rowOff>108857</xdr:rowOff>
    </xdr:from>
    <xdr:to>
      <xdr:col>9</xdr:col>
      <xdr:colOff>408214</xdr:colOff>
      <xdr:row>34</xdr:row>
      <xdr:rowOff>163286</xdr:rowOff>
    </xdr:to>
    <xdr:pic>
      <xdr:nvPicPr>
        <xdr:cNvPr id="5" name="4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694215" y="1251857"/>
          <a:ext cx="4816928" cy="5388429"/>
        </a:xfrm>
        <a:prstGeom prst="rect">
          <a:avLst/>
        </a:prstGeom>
        <a:noFill/>
        <a:ln>
          <a:noFill/>
        </a:ln>
      </xdr:spPr>
    </xdr:pic>
    <xdr:clientData/>
  </xdr:twoCellAnchor>
  <xdr:twoCellAnchor>
    <xdr:from>
      <xdr:col>0</xdr:col>
      <xdr:colOff>136071</xdr:colOff>
      <xdr:row>10</xdr:row>
      <xdr:rowOff>95251</xdr:rowOff>
    </xdr:from>
    <xdr:to>
      <xdr:col>12</xdr:col>
      <xdr:colOff>571500</xdr:colOff>
      <xdr:row>30</xdr:row>
      <xdr:rowOff>68037</xdr:rowOff>
    </xdr:to>
    <xdr:sp macro="" textlink="">
      <xdr:nvSpPr>
        <xdr:cNvPr id="3" name="2 CuadroTexto"/>
        <xdr:cNvSpPr txBox="1"/>
      </xdr:nvSpPr>
      <xdr:spPr>
        <a:xfrm>
          <a:off x="136071" y="2000251"/>
          <a:ext cx="9824358" cy="37827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4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600" b="1" i="0">
              <a:solidFill>
                <a:schemeClr val="accent3">
                  <a:lumMod val="50000"/>
                </a:schemeClr>
              </a:solidFill>
              <a:latin typeface="+mn-lt"/>
              <a:ea typeface="+mn-ea"/>
              <a:cs typeface="+mn-cs"/>
            </a:rPr>
            <a:t>Afiliación del Régimen Especial Transitorio (RET) Salud de Pensionados Ley 1896-379</a:t>
          </a:r>
        </a:p>
      </xdr:txBody>
    </xdr:sp>
    <xdr:clientData/>
  </xdr:twoCellAnchor>
  <xdr:twoCellAnchor editAs="oneCell">
    <xdr:from>
      <xdr:col>0</xdr:col>
      <xdr:colOff>459442</xdr:colOff>
      <xdr:row>1</xdr:row>
      <xdr:rowOff>112059</xdr:rowOff>
    </xdr:from>
    <xdr:to>
      <xdr:col>1</xdr:col>
      <xdr:colOff>643310</xdr:colOff>
      <xdr:row>5</xdr:row>
      <xdr:rowOff>54429</xdr:rowOff>
    </xdr:to>
    <xdr:pic>
      <xdr:nvPicPr>
        <xdr:cNvPr id="4" name="5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23659" t="12173" r="20395" b="25099"/>
        <a:stretch/>
      </xdr:blipFill>
      <xdr:spPr bwMode="auto">
        <a:xfrm>
          <a:off x="459442" y="302559"/>
          <a:ext cx="945868" cy="7043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7.xml><?xml version="1.0" encoding="utf-8"?>
<xdr:wsDr xmlns:xdr="http://schemas.openxmlformats.org/drawingml/2006/spreadsheetDrawing" xmlns:a="http://schemas.openxmlformats.org/drawingml/2006/main">
  <xdr:twoCellAnchor>
    <xdr:from>
      <xdr:col>0</xdr:col>
      <xdr:colOff>76201</xdr:colOff>
      <xdr:row>4</xdr:row>
      <xdr:rowOff>133351</xdr:rowOff>
    </xdr:from>
    <xdr:to>
      <xdr:col>11</xdr:col>
      <xdr:colOff>628651</xdr:colOff>
      <xdr:row>36</xdr:row>
      <xdr:rowOff>95251</xdr:rowOff>
    </xdr:to>
    <xdr:sp macro="" textlink="">
      <xdr:nvSpPr>
        <xdr:cNvPr id="2" name="1 CuadroTexto"/>
        <xdr:cNvSpPr txBox="1"/>
      </xdr:nvSpPr>
      <xdr:spPr>
        <a:xfrm>
          <a:off x="76201" y="895351"/>
          <a:ext cx="9734550" cy="609600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Mediante el decreto del Poder Ejecutivo 342-09  se creó el Régimen Especial Transitorio (RET), para brindar servicios de salud a pensionados de las Leyes 1896 y </a:t>
          </a:r>
          <a:r>
            <a:rPr lang="es-DO" sz="1400" b="0">
              <a:solidFill>
                <a:sysClr val="windowText" lastClr="000000"/>
              </a:solidFill>
              <a:latin typeface="+mn-lt"/>
              <a:ea typeface="+mn-ea"/>
              <a:cs typeface="+mn-cs"/>
            </a:rPr>
            <a:t>379.  De acuerdo al decreto los beneficiarios del plan son aquellos pensionados y jubilados del Fondo de Pensiones y Jubilaciones del Estado, que se encontraban oficialmente inscritos al mes de febrero del año 2009 en la Dirección de Jubilaciones y Pensiones del Ministerio de Hacienda.  Para ser favorecidos por el plan, los pensionados y jubilados no pueden estar activos en alguna base de datos registradas en la Tesorería de la Seguridad Social (TSS), ya sea del Régimen Contributivo (RC) o del Régimen Subsidiado (RS).</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latin typeface="+mn-lt"/>
              <a:ea typeface="+mn-ea"/>
              <a:cs typeface="+mn-cs"/>
            </a:rPr>
            <a:t>Conforme al decreto, los maestros pensionados y jubilados recibirán sus servicios a través de la ARS SEMMA; los del IDSS, a través de la ARS Salud Segura y aquellos que no pertenezcan a ninguno de los grupos antes señalados, estarán a cargo de SENASA.</a:t>
          </a:r>
          <a:endParaRPr lang="es-ES" sz="1400" b="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endParaRPr lang="es-ES" sz="1400" b="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De igual manera, la resolución 207-2016 emitida por la SISALRIL,  creó</a:t>
          </a:r>
          <a:r>
            <a:rPr lang="es-DO" sz="1400" b="0" baseline="0">
              <a:solidFill>
                <a:sysClr val="windowText" lastClr="000000"/>
              </a:solidFill>
            </a:rPr>
            <a:t> un Plan Especial de Servicios de Salud para los Pensionados y Jubilados de la Policia Nacional (PN) y sus dependientes, a partir del 01 de diciembre 2016 son permitidas las afiliaciones a este Plan Especial,  administrado por SENASA.  Igualmente, el Dereto Presidencial 371-2016  creó el Plan Especial Transitorio para los Pensionados y Jubilados del Sector Salud (SS) y sus Dependientes.  A partir 01 de marzo de 2017, fueron permitidas las afiliaciones al Plan Especial del Salud Pensionados Sector Salud, siendo administrado por la ARS CMD y SENASA.</a:t>
          </a: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Al momento de la entrada en vigencia RET, la población objetivo depurada de acuerdo a los mandatos del decreto era de 85,010 pensionados y jubilados.  Al finalizar el año 2009 se habían afiliado 21,982 personas, distribuidas en las ARS designadas de la manera siguiente: SEMMA 2,019 afiliados (9.2%); Salud Segura 12,775 afiliados (58.1%) y SENASA 7,188 afiliados (32.7%).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lvl="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Al mes de</a:t>
          </a:r>
          <a:r>
            <a:rPr lang="es-DO" sz="1400" b="0" baseline="0">
              <a:solidFill>
                <a:sysClr val="windowText" lastClr="000000"/>
              </a:solidFill>
            </a:rPr>
            <a:t> enero 2019 </a:t>
          </a:r>
          <a:r>
            <a:rPr lang="es-DO" sz="1400" b="0">
              <a:solidFill>
                <a:sysClr val="windowText" lastClr="000000"/>
              </a:solidFill>
            </a:rPr>
            <a:t>la afiliación de este Régimen Especial Transitorio de la </a:t>
          </a:r>
          <a:r>
            <a:rPr lang="es-DO" sz="1400" b="0">
              <a:solidFill>
                <a:sysClr val="windowText" lastClr="000000"/>
              </a:solidFill>
              <a:latin typeface="+mn-lt"/>
              <a:ea typeface="+mn-ea"/>
              <a:cs typeface="+mn-cs"/>
            </a:rPr>
            <a:t>Ley 1896-379</a:t>
          </a:r>
          <a:r>
            <a:rPr lang="es-DO" sz="1400" b="0" baseline="0">
              <a:solidFill>
                <a:sysClr val="windowText" lastClr="000000"/>
              </a:solidFill>
            </a:rPr>
            <a:t>, </a:t>
          </a:r>
          <a:r>
            <a:rPr lang="es-DO" sz="1400" b="0">
              <a:solidFill>
                <a:sysClr val="windowText" lastClr="000000"/>
              </a:solidFill>
            </a:rPr>
            <a:t>asciende a 25,172 afiliados, para un nivel de ejecución de afiliación de la población objetivo de 29.6%.  La distribución de la afiliación por ARS para este período es como sigue: Salud Segura 11,471 afiliados (45.6%); SENASA 8,849</a:t>
          </a:r>
          <a:r>
            <a:rPr lang="es-DO" sz="1400" b="0" baseline="0">
              <a:solidFill>
                <a:sysClr val="windowText" lastClr="000000"/>
              </a:solidFill>
            </a:rPr>
            <a:t> </a:t>
          </a:r>
          <a:r>
            <a:rPr lang="es-DO" sz="1400" b="0">
              <a:solidFill>
                <a:sysClr val="windowText" lastClr="000000"/>
              </a:solidFill>
            </a:rPr>
            <a:t>afiliados (35.2%) y SEMMA 4,852 afiliados (19.3%).  </a:t>
          </a:r>
        </a:p>
        <a:p>
          <a:pPr marL="0" marR="0" lvl="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lvl="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El</a:t>
          </a:r>
          <a:r>
            <a:rPr lang="es-DO" sz="1400" b="0" baseline="0">
              <a:solidFill>
                <a:sysClr val="windowText" lastClr="000000"/>
              </a:solidFill>
            </a:rPr>
            <a:t> total de pensionados y dependientes de los demás regímenes fue de 68,629, representando 73.1% del total de los pensionados que estan en el SDSS a mes de enero 2019.</a:t>
          </a:r>
          <a:endParaRPr lang="es-DO" sz="1400" b="0">
            <a:solidFill>
              <a:sysClr val="windowText" lastClr="000000"/>
            </a:solidFill>
          </a:endParaRPr>
        </a:p>
      </xdr:txBody>
    </xdr:sp>
    <xdr:clientData/>
  </xdr:twoCellAnchor>
  <xdr:twoCellAnchor>
    <xdr:from>
      <xdr:col>0</xdr:col>
      <xdr:colOff>0</xdr:colOff>
      <xdr:row>0</xdr:row>
      <xdr:rowOff>0</xdr:rowOff>
    </xdr:from>
    <xdr:to>
      <xdr:col>12</xdr:col>
      <xdr:colOff>0</xdr:colOff>
      <xdr:row>4</xdr:row>
      <xdr:rowOff>47625</xdr:rowOff>
    </xdr:to>
    <xdr:sp macro="" textlink="">
      <xdr:nvSpPr>
        <xdr:cNvPr id="4" name="3 Rectángulo redondeado"/>
        <xdr:cNvSpPr/>
      </xdr:nvSpPr>
      <xdr:spPr>
        <a:xfrm>
          <a:off x="0" y="0"/>
          <a:ext cx="9391650" cy="809625"/>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1600" b="1" baseline="0">
              <a:solidFill>
                <a:schemeClr val="lt1"/>
              </a:solidFill>
              <a:effectLst/>
              <a:latin typeface="+mn-lt"/>
              <a:ea typeface="+mn-ea"/>
              <a:cs typeface="+mn-cs"/>
            </a:rPr>
            <a:t>Sistema Dominicano de Seguridad Social (SDSS)</a:t>
          </a:r>
          <a:endParaRPr lang="es-ES" sz="1600">
            <a:effectLst/>
          </a:endParaRPr>
        </a:p>
        <a:p>
          <a:pPr algn="ctr" eaLnBrk="1" fontAlgn="auto" latinLnBrk="0" hangingPunct="1"/>
          <a:r>
            <a:rPr lang="es-DO" sz="1600" b="1">
              <a:solidFill>
                <a:schemeClr val="lt1"/>
              </a:solidFill>
              <a:effectLst/>
              <a:latin typeface="+mn-lt"/>
              <a:ea typeface="+mn-ea"/>
              <a:cs typeface="+mn-cs"/>
            </a:rPr>
            <a:t>Régimen Especial Transitorio (RET) Salud de Pensionados Ley 1896-379</a:t>
          </a:r>
          <a:endParaRPr lang="es-DO" sz="1600">
            <a:effectLst/>
          </a:endParaRPr>
        </a:p>
      </xdr:txBody>
    </xdr:sp>
    <xdr:clientData/>
  </xdr:twoCellAnchor>
  <xdr:twoCellAnchor editAs="oneCell">
    <xdr:from>
      <xdr:col>0</xdr:col>
      <xdr:colOff>342902</xdr:colOff>
      <xdr:row>0</xdr:row>
      <xdr:rowOff>131669</xdr:rowOff>
    </xdr:from>
    <xdr:to>
      <xdr:col>1</xdr:col>
      <xdr:colOff>293652</xdr:colOff>
      <xdr:row>3</xdr:row>
      <xdr:rowOff>57150</xdr:rowOff>
    </xdr:to>
    <xdr:pic>
      <xdr:nvPicPr>
        <xdr:cNvPr id="5" name="5 Imagen" descr="logo_2x4.bmp">
          <a:hlinkClick xmlns:r="http://schemas.openxmlformats.org/officeDocument/2006/relationships" r:id="rId1"/>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7776" t="11446" r="4642" b="15888"/>
        <a:stretch/>
      </xdr:blipFill>
      <xdr:spPr bwMode="auto">
        <a:xfrm>
          <a:off x="342902" y="131669"/>
          <a:ext cx="712750" cy="4969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8.xml><?xml version="1.0" encoding="utf-8"?>
<xdr:wsDr xmlns:xdr="http://schemas.openxmlformats.org/drawingml/2006/spreadsheetDrawing" xmlns:a="http://schemas.openxmlformats.org/drawingml/2006/main">
  <xdr:twoCellAnchor>
    <xdr:from>
      <xdr:col>0</xdr:col>
      <xdr:colOff>0</xdr:colOff>
      <xdr:row>0</xdr:row>
      <xdr:rowOff>1</xdr:rowOff>
    </xdr:from>
    <xdr:to>
      <xdr:col>9</xdr:col>
      <xdr:colOff>1564821</xdr:colOff>
      <xdr:row>0</xdr:row>
      <xdr:rowOff>952501</xdr:rowOff>
    </xdr:to>
    <xdr:sp macro="" textlink="">
      <xdr:nvSpPr>
        <xdr:cNvPr id="4" name="3 Rectángulo redondeado"/>
        <xdr:cNvSpPr/>
      </xdr:nvSpPr>
      <xdr:spPr>
        <a:xfrm>
          <a:off x="0" y="1"/>
          <a:ext cx="15675428" cy="95250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Régimen Especial Transitorio y Plan de Servicios de Salud para Pensionados </a:t>
          </a:r>
        </a:p>
        <a:p>
          <a:pPr algn="ctr" eaLnBrk="1" fontAlgn="auto" latinLnBrk="0" hangingPunct="1"/>
          <a:r>
            <a:rPr lang="es-DO" sz="1600" b="1">
              <a:solidFill>
                <a:schemeClr val="lt1"/>
              </a:solidFill>
              <a:effectLst/>
              <a:latin typeface="+mn-lt"/>
              <a:ea typeface="+mn-ea"/>
              <a:cs typeface="+mn-cs"/>
            </a:rPr>
            <a:t>Afiliación Anual de Pensionados al SFS</a:t>
          </a:r>
        </a:p>
        <a:p>
          <a:pPr algn="ctr" eaLnBrk="1" fontAlgn="auto" latinLnBrk="0" hangingPunct="1"/>
          <a:r>
            <a:rPr lang="es-DO" sz="1600" b="1">
              <a:solidFill>
                <a:schemeClr val="lt1"/>
              </a:solidFill>
              <a:effectLst/>
              <a:latin typeface="+mn-lt"/>
              <a:ea typeface="+mn-ea"/>
              <a:cs typeface="+mn-cs"/>
            </a:rPr>
            <a:t>Período:  Diciembre 2009  -  Enero 2019</a:t>
          </a:r>
          <a:endParaRPr lang="es-DO" sz="3200">
            <a:effectLst/>
          </a:endParaRPr>
        </a:p>
      </xdr:txBody>
    </xdr:sp>
    <xdr:clientData/>
  </xdr:twoCellAnchor>
  <xdr:twoCellAnchor editAs="oneCell">
    <xdr:from>
      <xdr:col>0</xdr:col>
      <xdr:colOff>617124</xdr:colOff>
      <xdr:row>0</xdr:row>
      <xdr:rowOff>206507</xdr:rowOff>
    </xdr:from>
    <xdr:to>
      <xdr:col>1</xdr:col>
      <xdr:colOff>381000</xdr:colOff>
      <xdr:row>0</xdr:row>
      <xdr:rowOff>808096</xdr:rowOff>
    </xdr:to>
    <xdr:pic>
      <xdr:nvPicPr>
        <xdr:cNvPr id="7" name="6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17124" y="206507"/>
          <a:ext cx="811626" cy="6015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54428</xdr:colOff>
      <xdr:row>15</xdr:row>
      <xdr:rowOff>81644</xdr:rowOff>
    </xdr:from>
    <xdr:to>
      <xdr:col>9</xdr:col>
      <xdr:colOff>1347107</xdr:colOff>
      <xdr:row>48</xdr:row>
      <xdr:rowOff>54429</xdr:rowOff>
    </xdr:to>
    <xdr:graphicFrame macro="">
      <xdr:nvGraphicFramePr>
        <xdr:cNvPr id="2" name="Gráfico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9.xml><?xml version="1.0" encoding="utf-8"?>
<xdr:wsDr xmlns:xdr="http://schemas.openxmlformats.org/drawingml/2006/spreadsheetDrawing" xmlns:a="http://schemas.openxmlformats.org/drawingml/2006/main">
  <xdr:twoCellAnchor>
    <xdr:from>
      <xdr:col>0</xdr:col>
      <xdr:colOff>17689</xdr:colOff>
      <xdr:row>17</xdr:row>
      <xdr:rowOff>1359</xdr:rowOff>
    </xdr:from>
    <xdr:to>
      <xdr:col>10</xdr:col>
      <xdr:colOff>1147082</xdr:colOff>
      <xdr:row>52</xdr:row>
      <xdr:rowOff>14967</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10</xdr:col>
      <xdr:colOff>1211036</xdr:colOff>
      <xdr:row>1</xdr:row>
      <xdr:rowOff>13607</xdr:rowOff>
    </xdr:to>
    <xdr:sp macro="" textlink="">
      <xdr:nvSpPr>
        <xdr:cNvPr id="5" name="4 Rectángulo redondeado"/>
        <xdr:cNvSpPr/>
      </xdr:nvSpPr>
      <xdr:spPr>
        <a:xfrm>
          <a:off x="0" y="0"/>
          <a:ext cx="14083393" cy="102053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Régimen Especial Transitorio y Plan de Servicios de Salud para Pensionados</a:t>
          </a:r>
        </a:p>
        <a:p>
          <a:pPr algn="ctr" eaLnBrk="1" fontAlgn="auto" latinLnBrk="0" hangingPunct="1"/>
          <a:r>
            <a:rPr lang="es-DO" sz="1600" b="1">
              <a:solidFill>
                <a:schemeClr val="lt1"/>
              </a:solidFill>
              <a:effectLst/>
              <a:latin typeface="+mn-lt"/>
              <a:ea typeface="+mn-ea"/>
              <a:cs typeface="+mn-cs"/>
            </a:rPr>
            <a:t>Afiliación Mensual de Pensionados al SFS</a:t>
          </a:r>
        </a:p>
        <a:p>
          <a:pPr algn="ctr" eaLnBrk="1" fontAlgn="auto" latinLnBrk="0" hangingPunct="1"/>
          <a:r>
            <a:rPr lang="es-DO" sz="1600" b="1">
              <a:solidFill>
                <a:schemeClr val="lt1"/>
              </a:solidFill>
              <a:effectLst/>
              <a:latin typeface="+mn-lt"/>
              <a:ea typeface="+mn-ea"/>
              <a:cs typeface="+mn-cs"/>
            </a:rPr>
            <a:t>Período:</a:t>
          </a:r>
          <a:r>
            <a:rPr lang="es-DO" sz="1600" b="1" baseline="0">
              <a:solidFill>
                <a:schemeClr val="lt1"/>
              </a:solidFill>
              <a:effectLst/>
              <a:latin typeface="+mn-lt"/>
              <a:ea typeface="+mn-ea"/>
              <a:cs typeface="+mn-cs"/>
            </a:rPr>
            <a:t> Enero 2018 </a:t>
          </a:r>
          <a:r>
            <a:rPr lang="es-DO" sz="1600" b="1">
              <a:solidFill>
                <a:schemeClr val="lt1"/>
              </a:solidFill>
              <a:effectLst/>
              <a:latin typeface="+mn-lt"/>
              <a:ea typeface="+mn-ea"/>
              <a:cs typeface="+mn-cs"/>
            </a:rPr>
            <a:t>-</a:t>
          </a:r>
          <a:r>
            <a:rPr lang="es-DO" sz="1600" b="1" baseline="0">
              <a:solidFill>
                <a:schemeClr val="lt1"/>
              </a:solidFill>
              <a:effectLst/>
              <a:latin typeface="+mn-lt"/>
              <a:ea typeface="+mn-ea"/>
              <a:cs typeface="+mn-cs"/>
            </a:rPr>
            <a:t> Enero 2019</a:t>
          </a:r>
          <a:endParaRPr lang="es-DO" sz="1600">
            <a:effectLst/>
          </a:endParaRPr>
        </a:p>
      </xdr:txBody>
    </xdr:sp>
    <xdr:clientData/>
  </xdr:twoCellAnchor>
  <xdr:twoCellAnchor editAs="oneCell">
    <xdr:from>
      <xdr:col>0</xdr:col>
      <xdr:colOff>539482</xdr:colOff>
      <xdr:row>0</xdr:row>
      <xdr:rowOff>208108</xdr:rowOff>
    </xdr:from>
    <xdr:to>
      <xdr:col>1</xdr:col>
      <xdr:colOff>353785</xdr:colOff>
      <xdr:row>0</xdr:row>
      <xdr:rowOff>771375</xdr:rowOff>
    </xdr:to>
    <xdr:pic>
      <xdr:nvPicPr>
        <xdr:cNvPr id="6" name="5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39482" y="208108"/>
          <a:ext cx="794017" cy="5632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86590</xdr:colOff>
      <xdr:row>6</xdr:row>
      <xdr:rowOff>65639</xdr:rowOff>
    </xdr:from>
    <xdr:to>
      <xdr:col>13</xdr:col>
      <xdr:colOff>277091</xdr:colOff>
      <xdr:row>54</xdr:row>
      <xdr:rowOff>34636</xdr:rowOff>
    </xdr:to>
    <xdr:pic>
      <xdr:nvPicPr>
        <xdr:cNvPr id="14" name="13 Imagen"/>
        <xdr:cNvPicPr>
          <a:picLocks noChangeAspect="1"/>
        </xdr:cNvPicPr>
      </xdr:nvPicPr>
      <xdr:blipFill>
        <a:blip xmlns:r="http://schemas.openxmlformats.org/officeDocument/2006/relationships" r:embed="rId1"/>
        <a:stretch>
          <a:fillRect/>
        </a:stretch>
      </xdr:blipFill>
      <xdr:spPr>
        <a:xfrm>
          <a:off x="1610590" y="1208639"/>
          <a:ext cx="9040092" cy="9112997"/>
        </a:xfrm>
        <a:prstGeom prst="rect">
          <a:avLst/>
        </a:prstGeom>
      </xdr:spPr>
    </xdr:pic>
    <xdr:clientData/>
  </xdr:twoCellAnchor>
  <xdr:twoCellAnchor>
    <xdr:from>
      <xdr:col>0</xdr:col>
      <xdr:colOff>329043</xdr:colOff>
      <xdr:row>6</xdr:row>
      <xdr:rowOff>173182</xdr:rowOff>
    </xdr:from>
    <xdr:to>
      <xdr:col>16</xdr:col>
      <xdr:colOff>623455</xdr:colOff>
      <xdr:row>55</xdr:row>
      <xdr:rowOff>173182</xdr:rowOff>
    </xdr:to>
    <xdr:grpSp>
      <xdr:nvGrpSpPr>
        <xdr:cNvPr id="4" name="3 Grupo"/>
        <xdr:cNvGrpSpPr/>
      </xdr:nvGrpSpPr>
      <xdr:grpSpPr>
        <a:xfrm>
          <a:off x="353808" y="1274753"/>
          <a:ext cx="14798333" cy="9039727"/>
          <a:chOff x="100854" y="2543735"/>
          <a:chExt cx="9653948" cy="4769224"/>
        </a:xfrm>
      </xdr:grpSpPr>
      <xdr:sp macro="" textlink="">
        <xdr:nvSpPr>
          <xdr:cNvPr id="38" name="37 Rectángulo redondeado"/>
          <xdr:cNvSpPr/>
        </xdr:nvSpPr>
        <xdr:spPr>
          <a:xfrm>
            <a:off x="100854" y="4191001"/>
            <a:ext cx="2061882" cy="1983440"/>
          </a:xfrm>
          <a:prstGeom prst="roundRect">
            <a:avLst/>
          </a:prstGeom>
          <a:solidFill>
            <a:srgbClr val="00206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800" b="1"/>
              <a:t>Sistema Dominicano de Seguridad Social</a:t>
            </a:r>
          </a:p>
          <a:p>
            <a:pPr algn="ctr"/>
            <a:r>
              <a:rPr lang="en-US" sz="2800" b="1"/>
              <a:t>(SDSS)</a:t>
            </a:r>
          </a:p>
        </xdr:txBody>
      </xdr:sp>
      <xdr:sp macro="" textlink="">
        <xdr:nvSpPr>
          <xdr:cNvPr id="39" name="38 Rectángulo redondeado"/>
          <xdr:cNvSpPr/>
        </xdr:nvSpPr>
        <xdr:spPr>
          <a:xfrm>
            <a:off x="2465296" y="2962360"/>
            <a:ext cx="2050676" cy="952499"/>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800" b="1"/>
              <a:t>Contributivo (RC)</a:t>
            </a:r>
          </a:p>
        </xdr:txBody>
      </xdr:sp>
      <xdr:sp macro="" textlink="">
        <xdr:nvSpPr>
          <xdr:cNvPr id="40" name="39 Rectángulo redondeado"/>
          <xdr:cNvSpPr/>
        </xdr:nvSpPr>
        <xdr:spPr>
          <a:xfrm>
            <a:off x="2409265" y="4628030"/>
            <a:ext cx="2095500" cy="98611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2800" b="1">
                <a:solidFill>
                  <a:schemeClr val="lt1"/>
                </a:solidFill>
                <a:latin typeface="+mn-lt"/>
                <a:ea typeface="+mn-ea"/>
                <a:cs typeface="+mn-cs"/>
              </a:rPr>
              <a:t>Subsidiado</a:t>
            </a:r>
          </a:p>
          <a:p>
            <a:pPr marL="0" indent="0" algn="ctr"/>
            <a:r>
              <a:rPr lang="en-US" sz="2800" b="1">
                <a:solidFill>
                  <a:schemeClr val="lt1"/>
                </a:solidFill>
                <a:latin typeface="+mn-lt"/>
                <a:ea typeface="+mn-ea"/>
                <a:cs typeface="+mn-cs"/>
              </a:rPr>
              <a:t>(RS)</a:t>
            </a:r>
          </a:p>
        </xdr:txBody>
      </xdr:sp>
      <xdr:sp macro="" textlink="">
        <xdr:nvSpPr>
          <xdr:cNvPr id="41" name="40 Rectángulo redondeado"/>
          <xdr:cNvSpPr/>
        </xdr:nvSpPr>
        <xdr:spPr>
          <a:xfrm>
            <a:off x="2528047" y="6349252"/>
            <a:ext cx="2043954" cy="934571"/>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2800" b="1">
                <a:solidFill>
                  <a:schemeClr val="lt1"/>
                </a:solidFill>
                <a:latin typeface="+mn-lt"/>
                <a:ea typeface="+mn-ea"/>
                <a:cs typeface="+mn-cs"/>
              </a:rPr>
              <a:t>Contributivo Subsidiado </a:t>
            </a:r>
          </a:p>
          <a:p>
            <a:pPr marL="0" indent="0" algn="ctr"/>
            <a:r>
              <a:rPr lang="en-US" sz="2800" b="1">
                <a:solidFill>
                  <a:schemeClr val="lt1"/>
                </a:solidFill>
                <a:latin typeface="+mn-lt"/>
                <a:ea typeface="+mn-ea"/>
                <a:cs typeface="+mn-cs"/>
              </a:rPr>
              <a:t>(RCS)</a:t>
            </a:r>
          </a:p>
        </xdr:txBody>
      </xdr:sp>
      <xdr:cxnSp macro="">
        <xdr:nvCxnSpPr>
          <xdr:cNvPr id="43" name="42 Conector recto"/>
          <xdr:cNvCxnSpPr/>
        </xdr:nvCxnSpPr>
        <xdr:spPr>
          <a:xfrm flipV="1">
            <a:off x="1662086" y="3776383"/>
            <a:ext cx="803207" cy="429355"/>
          </a:xfrm>
          <a:prstGeom prst="line">
            <a:avLst/>
          </a:prstGeom>
          <a:ln w="28575"/>
        </xdr:spPr>
        <xdr:style>
          <a:lnRef idx="1">
            <a:schemeClr val="dk1"/>
          </a:lnRef>
          <a:fillRef idx="0">
            <a:schemeClr val="dk1"/>
          </a:fillRef>
          <a:effectRef idx="0">
            <a:schemeClr val="dk1"/>
          </a:effectRef>
          <a:fontRef idx="minor">
            <a:schemeClr val="tx1"/>
          </a:fontRef>
        </xdr:style>
      </xdr:cxnSp>
      <xdr:sp macro="" textlink="">
        <xdr:nvSpPr>
          <xdr:cNvPr id="55" name="54 Rectángulo redondeado"/>
          <xdr:cNvSpPr/>
        </xdr:nvSpPr>
        <xdr:spPr>
          <a:xfrm>
            <a:off x="4919384" y="2543735"/>
            <a:ext cx="4740088" cy="4146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Vejez, Discapacidad y  Sobrevivencia</a:t>
            </a:r>
          </a:p>
        </xdr:txBody>
      </xdr:sp>
      <xdr:sp macro="" textlink="">
        <xdr:nvSpPr>
          <xdr:cNvPr id="56" name="55 Rectángulo redondeado"/>
          <xdr:cNvSpPr/>
        </xdr:nvSpPr>
        <xdr:spPr>
          <a:xfrm>
            <a:off x="4919383" y="3115235"/>
            <a:ext cx="4773705" cy="48409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Familiar de Salud</a:t>
            </a:r>
            <a:endParaRPr lang="en-US" sz="3200" b="1"/>
          </a:p>
        </xdr:txBody>
      </xdr:sp>
      <xdr:sp macro="" textlink="">
        <xdr:nvSpPr>
          <xdr:cNvPr id="57" name="56 Rectángulo redondeado"/>
          <xdr:cNvSpPr/>
        </xdr:nvSpPr>
        <xdr:spPr>
          <a:xfrm>
            <a:off x="4953001" y="3720352"/>
            <a:ext cx="4728882" cy="43478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Riesgos Laborales</a:t>
            </a:r>
            <a:endParaRPr lang="en-US" sz="3200" b="1"/>
          </a:p>
        </xdr:txBody>
      </xdr:sp>
      <xdr:cxnSp macro="">
        <xdr:nvCxnSpPr>
          <xdr:cNvPr id="63" name="62 Conector recto"/>
          <xdr:cNvCxnSpPr/>
        </xdr:nvCxnSpPr>
        <xdr:spPr>
          <a:xfrm flipV="1">
            <a:off x="4515971" y="2822211"/>
            <a:ext cx="410385" cy="561965"/>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64" name="63 Conector recto"/>
          <xdr:cNvCxnSpPr>
            <a:endCxn id="40" idx="1"/>
          </xdr:cNvCxnSpPr>
        </xdr:nvCxnSpPr>
        <xdr:spPr>
          <a:xfrm>
            <a:off x="2162735" y="5121088"/>
            <a:ext cx="246530" cy="1"/>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71" name="70 Conector recto"/>
          <xdr:cNvCxnSpPr/>
        </xdr:nvCxnSpPr>
        <xdr:spPr>
          <a:xfrm flipH="1" flipV="1">
            <a:off x="1832402" y="6183881"/>
            <a:ext cx="778571" cy="270708"/>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79" name="78 Conector recto"/>
          <xdr:cNvCxnSpPr>
            <a:endCxn id="56" idx="1"/>
          </xdr:cNvCxnSpPr>
        </xdr:nvCxnSpPr>
        <xdr:spPr>
          <a:xfrm flipV="1">
            <a:off x="4493559" y="3357282"/>
            <a:ext cx="425824" cy="15689"/>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88" name="87 Conector recto"/>
          <xdr:cNvCxnSpPr>
            <a:stCxn id="57" idx="1"/>
          </xdr:cNvCxnSpPr>
        </xdr:nvCxnSpPr>
        <xdr:spPr>
          <a:xfrm flipH="1" flipV="1">
            <a:off x="4515971" y="3395384"/>
            <a:ext cx="437030" cy="542362"/>
          </a:xfrm>
          <a:prstGeom prst="line">
            <a:avLst/>
          </a:prstGeom>
          <a:ln w="28575"/>
        </xdr:spPr>
        <xdr:style>
          <a:lnRef idx="1">
            <a:schemeClr val="dk1"/>
          </a:lnRef>
          <a:fillRef idx="0">
            <a:schemeClr val="dk1"/>
          </a:fillRef>
          <a:effectRef idx="0">
            <a:schemeClr val="dk1"/>
          </a:effectRef>
          <a:fontRef idx="minor">
            <a:schemeClr val="tx1"/>
          </a:fontRef>
        </xdr:style>
      </xdr:cxnSp>
      <xdr:sp macro="" textlink="">
        <xdr:nvSpPr>
          <xdr:cNvPr id="96" name="95 Rectángulo redondeado"/>
          <xdr:cNvSpPr/>
        </xdr:nvSpPr>
        <xdr:spPr>
          <a:xfrm>
            <a:off x="5017393" y="4656282"/>
            <a:ext cx="4650441" cy="40341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Vejez</a:t>
            </a:r>
            <a:r>
              <a:rPr lang="en-US" sz="1400" b="1">
                <a:solidFill>
                  <a:schemeClr val="lt1"/>
                </a:solidFill>
                <a:effectLst/>
                <a:latin typeface="+mn-lt"/>
                <a:ea typeface="+mn-ea"/>
                <a:cs typeface="+mn-cs"/>
              </a:rPr>
              <a:t>, </a:t>
            </a:r>
            <a:r>
              <a:rPr lang="en-US" sz="2400" b="1"/>
              <a:t>Discapacidad y  Sobrevivencia</a:t>
            </a:r>
          </a:p>
        </xdr:txBody>
      </xdr:sp>
      <xdr:sp macro="" textlink="">
        <xdr:nvSpPr>
          <xdr:cNvPr id="99" name="98 Rectángulo redondeado"/>
          <xdr:cNvSpPr/>
        </xdr:nvSpPr>
        <xdr:spPr>
          <a:xfrm>
            <a:off x="4986620" y="5300384"/>
            <a:ext cx="4684055" cy="40341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Familiar de Salud</a:t>
            </a:r>
          </a:p>
        </xdr:txBody>
      </xdr:sp>
      <xdr:cxnSp macro="">
        <xdr:nvCxnSpPr>
          <xdr:cNvPr id="100" name="99 Conector recto"/>
          <xdr:cNvCxnSpPr>
            <a:stCxn id="40" idx="3"/>
          </xdr:cNvCxnSpPr>
        </xdr:nvCxnSpPr>
        <xdr:spPr>
          <a:xfrm flipV="1">
            <a:off x="4504765" y="4874561"/>
            <a:ext cx="537882" cy="246528"/>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03" name="102 Conector recto"/>
          <xdr:cNvCxnSpPr>
            <a:endCxn id="99" idx="1"/>
          </xdr:cNvCxnSpPr>
        </xdr:nvCxnSpPr>
        <xdr:spPr>
          <a:xfrm>
            <a:off x="4482352" y="5132294"/>
            <a:ext cx="504268" cy="369795"/>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25" name="124 Conector recto"/>
          <xdr:cNvCxnSpPr/>
        </xdr:nvCxnSpPr>
        <xdr:spPr>
          <a:xfrm>
            <a:off x="4538382" y="6835587"/>
            <a:ext cx="454961" cy="384363"/>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26" name="125 Conector recto"/>
          <xdr:cNvCxnSpPr>
            <a:endCxn id="130" idx="1"/>
          </xdr:cNvCxnSpPr>
        </xdr:nvCxnSpPr>
        <xdr:spPr>
          <a:xfrm flipV="1">
            <a:off x="4538382" y="6430240"/>
            <a:ext cx="476333" cy="427761"/>
          </a:xfrm>
          <a:prstGeom prst="line">
            <a:avLst/>
          </a:prstGeom>
          <a:ln w="28575"/>
        </xdr:spPr>
        <xdr:style>
          <a:lnRef idx="1">
            <a:schemeClr val="dk1"/>
          </a:lnRef>
          <a:fillRef idx="0">
            <a:schemeClr val="dk1"/>
          </a:fillRef>
          <a:effectRef idx="0">
            <a:schemeClr val="dk1"/>
          </a:effectRef>
          <a:fontRef idx="minor">
            <a:schemeClr val="tx1"/>
          </a:fontRef>
        </xdr:style>
      </xdr:cxnSp>
      <xdr:sp macro="" textlink="">
        <xdr:nvSpPr>
          <xdr:cNvPr id="128" name="127 Rectángulo redondeado"/>
          <xdr:cNvSpPr/>
        </xdr:nvSpPr>
        <xdr:spPr>
          <a:xfrm>
            <a:off x="4993343" y="6925234"/>
            <a:ext cx="4744569" cy="38772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Familiar de Salud</a:t>
            </a:r>
          </a:p>
        </xdr:txBody>
      </xdr:sp>
      <xdr:sp macro="" textlink="">
        <xdr:nvSpPr>
          <xdr:cNvPr id="130" name="129 Rectángulo redondeado"/>
          <xdr:cNvSpPr/>
        </xdr:nvSpPr>
        <xdr:spPr>
          <a:xfrm>
            <a:off x="5014715" y="6245343"/>
            <a:ext cx="4740087" cy="36979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Vejez, Discapacidad y  Sobrevivencia</a:t>
            </a:r>
          </a:p>
        </xdr:txBody>
      </xdr:sp>
    </xdr:grpSp>
    <xdr:clientData/>
  </xdr:twoCellAnchor>
  <xdr:twoCellAnchor>
    <xdr:from>
      <xdr:col>0</xdr:col>
      <xdr:colOff>17318</xdr:colOff>
      <xdr:row>0</xdr:row>
      <xdr:rowOff>0</xdr:rowOff>
    </xdr:from>
    <xdr:to>
      <xdr:col>17</xdr:col>
      <xdr:colOff>3711</xdr:colOff>
      <xdr:row>5</xdr:row>
      <xdr:rowOff>138544</xdr:rowOff>
    </xdr:to>
    <xdr:sp macro="" textlink="">
      <xdr:nvSpPr>
        <xdr:cNvPr id="26" name="25 Rectángulo redondeado"/>
        <xdr:cNvSpPr/>
      </xdr:nvSpPr>
      <xdr:spPr>
        <a:xfrm>
          <a:off x="17318" y="0"/>
          <a:ext cx="13840938" cy="109104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3600" b="1">
              <a:solidFill>
                <a:schemeClr val="lt1"/>
              </a:solidFill>
              <a:effectLst/>
              <a:latin typeface="+mn-lt"/>
              <a:ea typeface="+mn-ea"/>
              <a:cs typeface="+mn-cs"/>
            </a:rPr>
            <a:t>Regímenes</a:t>
          </a:r>
          <a:r>
            <a:rPr lang="es-DO" sz="3600" b="1" baseline="0">
              <a:solidFill>
                <a:schemeClr val="lt1"/>
              </a:solidFill>
              <a:effectLst/>
              <a:latin typeface="+mn-lt"/>
              <a:ea typeface="+mn-ea"/>
              <a:cs typeface="+mn-cs"/>
            </a:rPr>
            <a:t> y Seguros del SDSS</a:t>
          </a:r>
          <a:endParaRPr lang="en-US" sz="4400" b="1"/>
        </a:p>
      </xdr:txBody>
    </xdr:sp>
    <xdr:clientData/>
  </xdr:twoCellAnchor>
  <xdr:twoCellAnchor editAs="oneCell">
    <xdr:from>
      <xdr:col>0</xdr:col>
      <xdr:colOff>311727</xdr:colOff>
      <xdr:row>0</xdr:row>
      <xdr:rowOff>155863</xdr:rowOff>
    </xdr:from>
    <xdr:to>
      <xdr:col>1</xdr:col>
      <xdr:colOff>530458</xdr:colOff>
      <xdr:row>4</xdr:row>
      <xdr:rowOff>87828</xdr:rowOff>
    </xdr:to>
    <xdr:pic>
      <xdr:nvPicPr>
        <xdr:cNvPr id="28" name="40 Imagen" descr="Logo_2x4.bmp">
          <a:hlinkClick xmlns:r="http://schemas.openxmlformats.org/officeDocument/2006/relationships" r:id="rId2"/>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311727" y="155863"/>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0.xml><?xml version="1.0" encoding="utf-8"?>
<c:userShapes xmlns:c="http://schemas.openxmlformats.org/drawingml/2006/chart">
  <cdr:relSizeAnchor xmlns:cdr="http://schemas.openxmlformats.org/drawingml/2006/chartDrawing">
    <cdr:from>
      <cdr:x>0.00439</cdr:x>
      <cdr:y>0.94057</cdr:y>
    </cdr:from>
    <cdr:to>
      <cdr:x>0.3575</cdr:x>
      <cdr:y>0.98971</cdr:y>
    </cdr:to>
    <cdr:sp macro="" textlink="">
      <cdr:nvSpPr>
        <cdr:cNvPr id="2" name="CuadroTexto 1"/>
        <cdr:cNvSpPr txBox="1"/>
      </cdr:nvSpPr>
      <cdr:spPr>
        <a:xfrm xmlns:a="http://schemas.openxmlformats.org/drawingml/2006/main">
          <a:off x="64408" y="6220066"/>
          <a:ext cx="5174716" cy="32497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400" b="1"/>
            <a:t>Fuente:</a:t>
          </a:r>
          <a:r>
            <a:rPr lang="es-ES" sz="1400" b="1" baseline="0"/>
            <a:t> </a:t>
          </a:r>
          <a:r>
            <a:rPr lang="es-ES" sz="1400" baseline="0"/>
            <a:t>Portal de la SISALRIL</a:t>
          </a:r>
          <a:endParaRPr lang="es-ES" sz="1400"/>
        </a:p>
      </cdr:txBody>
    </cdr:sp>
  </cdr:relSizeAnchor>
</c:userShapes>
</file>

<file path=xl/drawings/drawing51.xml><?xml version="1.0" encoding="utf-8"?>
<xdr:wsDr xmlns:xdr="http://schemas.openxmlformats.org/drawingml/2006/spreadsheetDrawing" xmlns:a="http://schemas.openxmlformats.org/drawingml/2006/main">
  <xdr:twoCellAnchor>
    <xdr:from>
      <xdr:col>0</xdr:col>
      <xdr:colOff>17009</xdr:colOff>
      <xdr:row>24</xdr:row>
      <xdr:rowOff>68035</xdr:rowOff>
    </xdr:from>
    <xdr:to>
      <xdr:col>12</xdr:col>
      <xdr:colOff>857250</xdr:colOff>
      <xdr:row>55</xdr:row>
      <xdr:rowOff>68036</xdr:rowOff>
    </xdr:to>
    <xdr:graphicFrame macro="">
      <xdr:nvGraphicFramePr>
        <xdr:cNvPr id="5" name="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27216</xdr:rowOff>
    </xdr:from>
    <xdr:to>
      <xdr:col>13</xdr:col>
      <xdr:colOff>0</xdr:colOff>
      <xdr:row>1</xdr:row>
      <xdr:rowOff>149679</xdr:rowOff>
    </xdr:to>
    <xdr:sp macro="" textlink="">
      <xdr:nvSpPr>
        <xdr:cNvPr id="4" name="3 Rectángulo redondeado"/>
        <xdr:cNvSpPr/>
      </xdr:nvSpPr>
      <xdr:spPr>
        <a:xfrm>
          <a:off x="0" y="27216"/>
          <a:ext cx="13389429" cy="103414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Régimen Especial Transitorio para la Salud de Pensionados Ley 1896 - 379</a:t>
          </a:r>
        </a:p>
        <a:p>
          <a:pPr algn="ctr" eaLnBrk="1" fontAlgn="auto" latinLnBrk="0" hangingPunct="1"/>
          <a:r>
            <a:rPr lang="es-DO" sz="1600" b="1">
              <a:solidFill>
                <a:schemeClr val="lt1"/>
              </a:solidFill>
              <a:effectLst/>
              <a:latin typeface="+mn-lt"/>
              <a:ea typeface="+mn-ea"/>
              <a:cs typeface="+mn-cs"/>
            </a:rPr>
            <a:t>Cobertura de Afiliación </a:t>
          </a:r>
          <a:r>
            <a:rPr lang="es-DO" sz="1600" b="1" baseline="0">
              <a:solidFill>
                <a:schemeClr val="lt1"/>
              </a:solidFill>
              <a:effectLst/>
              <a:latin typeface="+mn-lt"/>
              <a:ea typeface="+mn-ea"/>
              <a:cs typeface="+mn-cs"/>
            </a:rPr>
            <a:t>Mensual </a:t>
          </a:r>
          <a:r>
            <a:rPr lang="es-DO" sz="1600" b="1">
              <a:solidFill>
                <a:schemeClr val="lt1"/>
              </a:solidFill>
              <a:effectLst/>
              <a:latin typeface="+mn-lt"/>
              <a:ea typeface="+mn-ea"/>
              <a:cs typeface="+mn-cs"/>
            </a:rPr>
            <a:t>de Pensionados al SFS del</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 RET</a:t>
          </a:r>
        </a:p>
        <a:p>
          <a:pPr algn="ctr" eaLnBrk="1" fontAlgn="auto" latinLnBrk="0" hangingPunct="1"/>
          <a:r>
            <a:rPr lang="es-DO" sz="1600" b="1">
              <a:solidFill>
                <a:schemeClr val="lt1"/>
              </a:solidFill>
              <a:effectLst/>
              <a:latin typeface="+mn-lt"/>
              <a:ea typeface="+mn-ea"/>
              <a:cs typeface="+mn-cs"/>
            </a:rPr>
            <a:t>Período: Junio 2015 - Enero 2019</a:t>
          </a:r>
          <a:endParaRPr lang="es-DO" sz="3200" b="1">
            <a:effectLst/>
          </a:endParaRPr>
        </a:p>
      </xdr:txBody>
    </xdr:sp>
    <xdr:clientData/>
  </xdr:twoCellAnchor>
  <xdr:twoCellAnchor editAs="oneCell">
    <xdr:from>
      <xdr:col>0</xdr:col>
      <xdr:colOff>491457</xdr:colOff>
      <xdr:row>0</xdr:row>
      <xdr:rowOff>224117</xdr:rowOff>
    </xdr:from>
    <xdr:to>
      <xdr:col>1</xdr:col>
      <xdr:colOff>503465</xdr:colOff>
      <xdr:row>0</xdr:row>
      <xdr:rowOff>866862</xdr:rowOff>
    </xdr:to>
    <xdr:pic>
      <xdr:nvPicPr>
        <xdr:cNvPr id="7" name="5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91457" y="224117"/>
          <a:ext cx="896472" cy="6427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2.xml><?xml version="1.0" encoding="utf-8"?>
<c:userShapes xmlns:c="http://schemas.openxmlformats.org/drawingml/2006/chart">
  <cdr:relSizeAnchor xmlns:cdr="http://schemas.openxmlformats.org/drawingml/2006/chartDrawing">
    <cdr:from>
      <cdr:x>0.01647</cdr:x>
      <cdr:y>0.92429</cdr:y>
    </cdr:from>
    <cdr:to>
      <cdr:x>0.40843</cdr:x>
      <cdr:y>0.97364</cdr:y>
    </cdr:to>
    <cdr:sp macro="" textlink="">
      <cdr:nvSpPr>
        <cdr:cNvPr id="2" name="CuadroTexto 1"/>
        <cdr:cNvSpPr txBox="1"/>
      </cdr:nvSpPr>
      <cdr:spPr>
        <a:xfrm xmlns:a="http://schemas.openxmlformats.org/drawingml/2006/main">
          <a:off x="217487" y="6087269"/>
          <a:ext cx="5174716" cy="32497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400" b="1"/>
            <a:t>Fuente:</a:t>
          </a:r>
          <a:r>
            <a:rPr lang="es-ES" sz="1400" b="1" baseline="0"/>
            <a:t> </a:t>
          </a:r>
          <a:r>
            <a:rPr lang="es-ES" sz="1400" baseline="0"/>
            <a:t> TSS</a:t>
          </a:r>
          <a:endParaRPr lang="es-ES" sz="1400"/>
        </a:p>
      </cdr:txBody>
    </cdr:sp>
  </cdr:relSizeAnchor>
</c:userShapes>
</file>

<file path=xl/drawings/drawing53.xml><?xml version="1.0" encoding="utf-8"?>
<xdr:wsDr xmlns:xdr="http://schemas.openxmlformats.org/drawingml/2006/spreadsheetDrawing" xmlns:a="http://schemas.openxmlformats.org/drawingml/2006/main">
  <xdr:twoCellAnchor editAs="oneCell">
    <xdr:from>
      <xdr:col>4</xdr:col>
      <xdr:colOff>277093</xdr:colOff>
      <xdr:row>12</xdr:row>
      <xdr:rowOff>103909</xdr:rowOff>
    </xdr:from>
    <xdr:to>
      <xdr:col>8</xdr:col>
      <xdr:colOff>692727</xdr:colOff>
      <xdr:row>42</xdr:row>
      <xdr:rowOff>103909</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325093" y="2389909"/>
          <a:ext cx="5091543" cy="5715000"/>
        </a:xfrm>
        <a:prstGeom prst="rect">
          <a:avLst/>
        </a:prstGeom>
        <a:noFill/>
        <a:ln>
          <a:noFill/>
        </a:ln>
      </xdr:spPr>
    </xdr:pic>
    <xdr:clientData/>
  </xdr:twoCellAnchor>
  <xdr:twoCellAnchor>
    <xdr:from>
      <xdr:col>0</xdr:col>
      <xdr:colOff>155863</xdr:colOff>
      <xdr:row>13</xdr:row>
      <xdr:rowOff>155863</xdr:rowOff>
    </xdr:from>
    <xdr:to>
      <xdr:col>15</xdr:col>
      <xdr:colOff>554181</xdr:colOff>
      <xdr:row>40</xdr:row>
      <xdr:rowOff>17318</xdr:rowOff>
    </xdr:to>
    <xdr:sp macro="" textlink="">
      <xdr:nvSpPr>
        <xdr:cNvPr id="3" name="2 CuadroTexto"/>
        <xdr:cNvSpPr txBox="1"/>
      </xdr:nvSpPr>
      <xdr:spPr>
        <a:xfrm>
          <a:off x="155863" y="2632363"/>
          <a:ext cx="11914909" cy="50049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eaLnBrk="1" fontAlgn="auto" latinLnBrk="0" hangingPunct="1"/>
          <a:r>
            <a:rPr lang="es-DO" sz="4800" b="1">
              <a:solidFill>
                <a:srgbClr val="0070C0"/>
              </a:solidFill>
              <a:latin typeface="+mn-lt"/>
              <a:ea typeface="+mn-ea"/>
              <a:cs typeface="+mn-cs"/>
            </a:rPr>
            <a:t>Sistema Dominicano de Seguridad Social (SDSS</a:t>
          </a:r>
          <a:r>
            <a:rPr lang="es-DO" sz="4400" b="1">
              <a:solidFill>
                <a:srgbClr val="0070C0"/>
              </a:solidFill>
              <a:latin typeface="+mn-lt"/>
              <a:ea typeface="+mn-ea"/>
              <a:cs typeface="+mn-cs"/>
            </a:rPr>
            <a:t>)</a:t>
          </a:r>
          <a:endParaRPr lang="es-ES" sz="4400" b="1">
            <a:solidFill>
              <a:srgbClr val="0070C0"/>
            </a:solidFill>
            <a:latin typeface="+mn-lt"/>
            <a:ea typeface="+mn-ea"/>
            <a:cs typeface="+mn-cs"/>
          </a:endParaRPr>
        </a:p>
        <a:p>
          <a:pPr algn="ctr"/>
          <a:r>
            <a:rPr lang="es-DO" sz="4000" b="1">
              <a:solidFill>
                <a:schemeClr val="accent3">
                  <a:lumMod val="50000"/>
                </a:schemeClr>
              </a:solidFill>
              <a:latin typeface="+mn-lt"/>
              <a:ea typeface="+mn-ea"/>
              <a:cs typeface="+mn-cs"/>
            </a:rPr>
            <a:t>Afiliación del </a:t>
          </a:r>
          <a:r>
            <a:rPr lang="es-DO" sz="4000" b="1">
              <a:solidFill>
                <a:schemeClr val="accent3">
                  <a:lumMod val="50000"/>
                </a:schemeClr>
              </a:solidFill>
            </a:rPr>
            <a:t>Seguro de Vejez, Discapacidad y Sobrevivencia (SVDS)</a:t>
          </a:r>
          <a:r>
            <a:rPr lang="es-DO" sz="4000" b="1" baseline="0">
              <a:solidFill>
                <a:schemeClr val="accent3">
                  <a:lumMod val="50000"/>
                </a:schemeClr>
              </a:solidFill>
            </a:rPr>
            <a:t> </a:t>
          </a:r>
          <a:r>
            <a:rPr lang="es-DO" sz="4000" b="1">
              <a:solidFill>
                <a:schemeClr val="accent3">
                  <a:lumMod val="50000"/>
                </a:schemeClr>
              </a:solidFill>
            </a:rPr>
            <a:t>del RC</a:t>
          </a:r>
        </a:p>
      </xdr:txBody>
    </xdr:sp>
    <xdr:clientData/>
  </xdr:twoCellAnchor>
  <xdr:twoCellAnchor editAs="oneCell">
    <xdr:from>
      <xdr:col>0</xdr:col>
      <xdr:colOff>311728</xdr:colOff>
      <xdr:row>1</xdr:row>
      <xdr:rowOff>17318</xdr:rowOff>
    </xdr:from>
    <xdr:to>
      <xdr:col>3</xdr:col>
      <xdr:colOff>311728</xdr:colOff>
      <xdr:row>8</xdr:row>
      <xdr:rowOff>23887</xdr:rowOff>
    </xdr:to>
    <xdr:pic>
      <xdr:nvPicPr>
        <xdr:cNvPr id="5"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36" t="11230" r="5133" b="14526"/>
        <a:stretch/>
      </xdr:blipFill>
      <xdr:spPr bwMode="auto">
        <a:xfrm>
          <a:off x="311728" y="207818"/>
          <a:ext cx="2286000" cy="13400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4.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705971</xdr:colOff>
      <xdr:row>45</xdr:row>
      <xdr:rowOff>168088</xdr:rowOff>
    </xdr:to>
    <xdr:sp macro="" textlink="">
      <xdr:nvSpPr>
        <xdr:cNvPr id="2" name="1 CuadroTexto"/>
        <xdr:cNvSpPr txBox="1"/>
      </xdr:nvSpPr>
      <xdr:spPr>
        <a:xfrm>
          <a:off x="0" y="0"/>
          <a:ext cx="10376647" cy="8740588"/>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El sistema de pensión tiene como objetivo reemplazar la pérdida o reducción del ingreso por vejez, fallecimiento, discapacidad, cesantía en edad avanzada y sobrevivencia. Tiene una estructura mixta de beneficio que combina la constitución y el desarrollo de una cuenta personal para cada afiliado, con la solidaridad social en favor de los trabajadores y la población de ingresos bajos, en el marco de las políticas y principios de la seguridad social. En adición, permite aportes adicionales con la finalidad de obtener prestaciones complementarias. Los sistemas de pensiones establecidos mediante las leyes 1896, del 30 de diciembre de 1948, y 379 del 11 de diciembre de 1981, mantienen su vigencia para los actuales pensionados y jubilados, para los afiliados en proceso de retiro para la población que permanece en dicho sistema en conformidad con el artículo 38 de la Ley 87-01.</a:t>
          </a:r>
        </a:p>
        <a:p>
          <a:pPr marL="0" marR="0" indent="0" algn="l" defTabSz="914400" eaLnBrk="1" fontAlgn="auto" latinLnBrk="0" hangingPunct="1">
            <a:lnSpc>
              <a:spcPct val="100000"/>
            </a:lnSpc>
            <a:spcBef>
              <a:spcPts val="0"/>
            </a:spcBef>
            <a:spcAft>
              <a:spcPts val="0"/>
            </a:spcAft>
            <a:buClrTx/>
            <a:buSzTx/>
            <a:buFontTx/>
            <a:buNone/>
            <a:tabLst/>
            <a:defRPr/>
          </a:pPr>
          <a:endParaRPr kumimoji="0" lang="en-US" sz="1400" b="0" i="0" u="none" strike="noStrike" kern="0" cap="none" spc="0" normalizeH="0" baseline="0">
            <a:ln>
              <a:noFill/>
            </a:ln>
            <a:solidFill>
              <a:sysClr val="windowText" lastClr="000000"/>
            </a:solidFill>
            <a:effectLst/>
            <a:uLnTx/>
            <a:uFillTx/>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La afiliación del trabajador asalariado y del empleador al régimen provisional es obligatoria, única y permanente independientemente de que el beneficiario permanezca o no en actividad, ejerza dos o más trabajos de manera simultánea pase a trabajar en el sector informal, emigre del país o cambie de Administradora de Fondos de Pensiones (AFP).</a:t>
          </a:r>
        </a:p>
        <a:p>
          <a:pPr marL="0" marR="0" indent="0" algn="l" defTabSz="914400" eaLnBrk="1" fontAlgn="auto" latinLnBrk="0" hangingPunct="1">
            <a:lnSpc>
              <a:spcPct val="100000"/>
            </a:lnSpc>
            <a:spcBef>
              <a:spcPts val="0"/>
            </a:spcBef>
            <a:spcAft>
              <a:spcPts val="0"/>
            </a:spcAft>
            <a:buClrTx/>
            <a:buSzTx/>
            <a:buFontTx/>
            <a:buNone/>
            <a:tabLst/>
            <a:defRPr/>
          </a:pPr>
          <a:endParaRPr kumimoji="0" lang="en-US" sz="1400" b="0" i="0" u="none" strike="noStrike" kern="0" cap="none" spc="0" normalizeH="0" baseline="0">
            <a:ln>
              <a:noFill/>
            </a:ln>
            <a:solidFill>
              <a:sysClr val="windowText" lastClr="000000"/>
            </a:solidFill>
            <a:effectLst/>
            <a:uLnTx/>
            <a:uFillTx/>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0" lang="en-US" sz="1400" b="1" i="0" u="none" strike="noStrike" kern="0" cap="none" spc="0" normalizeH="0" baseline="0">
              <a:ln>
                <a:noFill/>
              </a:ln>
              <a:solidFill>
                <a:sysClr val="windowText" lastClr="000000"/>
              </a:solidFill>
              <a:effectLst/>
              <a:uLnTx/>
              <a:uFillTx/>
              <a:latin typeface="+mn-lt"/>
              <a:ea typeface="+mn-ea"/>
              <a:cs typeface="+mn-cs"/>
            </a:rPr>
            <a:t>El sistema previsional del Régimen Contributivo contempla las siguientes prestaciones:</a:t>
          </a:r>
        </a:p>
        <a:p>
          <a:pPr marL="0" marR="0" indent="0" algn="l" defTabSz="914400" eaLnBrk="1" fontAlgn="auto" latinLnBrk="0" hangingPunct="1">
            <a:lnSpc>
              <a:spcPct val="100000"/>
            </a:lnSpc>
            <a:spcBef>
              <a:spcPts val="0"/>
            </a:spcBef>
            <a:spcAft>
              <a:spcPts val="0"/>
            </a:spcAft>
            <a:buClrTx/>
            <a:buSzTx/>
            <a:buFontTx/>
            <a:buNone/>
            <a:tabLst/>
            <a:defRPr/>
          </a:pPr>
          <a:endParaRPr kumimoji="0" lang="en-US" sz="1400" b="1" i="0" u="none" strike="noStrike" kern="0" cap="none" spc="0" normalizeH="0" baseline="0">
            <a:ln>
              <a:noFill/>
            </a:ln>
            <a:solidFill>
              <a:sysClr val="windowText" lastClr="000000"/>
            </a:solidFill>
            <a:effectLst/>
            <a:uLnTx/>
            <a:uFillTx/>
            <a:latin typeface="+mn-lt"/>
            <a:ea typeface="+mn-ea"/>
            <a:cs typeface="+mn-cs"/>
          </a:endParaRPr>
        </a:p>
        <a:p>
          <a:pPr marL="457200" marR="0" lvl="1"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a) Pensión por vejez;</a:t>
          </a:r>
        </a:p>
        <a:p>
          <a:pPr marL="457200" marR="0" lvl="1"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b) Pensión por discapacidad, total o parcial;</a:t>
          </a:r>
        </a:p>
        <a:p>
          <a:pPr marL="457200" marR="0" lvl="1"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c) Pensión por cesantía por edad avanzada;</a:t>
          </a:r>
        </a:p>
        <a:p>
          <a:pPr marL="457200" marR="0" lvl="1"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d) Pensión por sobrevivencia.</a:t>
          </a:r>
        </a:p>
        <a:p>
          <a:pPr marL="457200" marR="0" lvl="1" indent="0" algn="l" defTabSz="914400" eaLnBrk="1" fontAlgn="auto" latinLnBrk="0" hangingPunct="1">
            <a:lnSpc>
              <a:spcPct val="100000"/>
            </a:lnSpc>
            <a:spcBef>
              <a:spcPts val="0"/>
            </a:spcBef>
            <a:spcAft>
              <a:spcPts val="0"/>
            </a:spcAft>
            <a:buClrTx/>
            <a:buSzTx/>
            <a:buFontTx/>
            <a:buNone/>
            <a:tabLst/>
            <a:defRPr/>
          </a:pPr>
          <a:endParaRPr kumimoji="0" lang="en-US" sz="1400" b="0" i="0" u="none" strike="noStrike" kern="0" cap="none" spc="0" normalizeH="0" baseline="0">
            <a:ln>
              <a:noFill/>
            </a:ln>
            <a:solidFill>
              <a:sysClr val="windowText" lastClr="000000"/>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Cada trabajador que ingresa al sistema está en la obligación de seleccionar su Administradora de Fondos de Pensiones,  informarlo a su empleador en un plazo establecido. Si el empleado no lo hace, el empleador tiene la obligación de inscribirlo a la AFP a la que se hayan afiliado la mayor parte de sus empleados. Cuando un trabajador preste servicio a dos o más empleadores deberá seleccionar a uno de éstos e informar a los demás el número de afiliación a fin de que éstos puedan remitir a la misma cuenta las cotizaciones correspondientes.</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400" b="0" i="0" u="none" strike="noStrike" kern="0" cap="none" spc="0" normalizeH="0" baseline="0">
            <a:ln>
              <a:noFill/>
            </a:ln>
            <a:solidFill>
              <a:sysClr val="windowText" lastClr="000000"/>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En la actualidad el sistema de pensiones cuenta con cinco AFP, cuatro privada (Popular, Siembra, Scotia Crecer y Romana) y  una AFP pública, la AFP Reservas, la cual tiene a su cargo la administración del Fondo de Solidaridad Social, el Fondo de Reparto del Banco de Reservas ( que cubre a sus empleados y funcionarios) y el fondo de Capitalización Individual. Además de las AFP el sistema de pensiones lo integran los siguientes fondo de reparto: Fondo de Pensiones y Jubilaciones del Banco Central, Fondo de Pensiones y Jubilaciones del Ministerio de Hacienda y el fondo del Instituto Nacional de Bienestar Magisterial (INABIMA).</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400" b="0" i="0" u="none" strike="noStrike" kern="0" cap="none" spc="0" normalizeH="0" baseline="0">
            <a:ln>
              <a:noFill/>
            </a:ln>
            <a:solidFill>
              <a:sysClr val="windowText" lastClr="000000"/>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El proceso de afiliación al Seguro de Vejez, Discapacidad y Sobrevivencia se inicia en febrero de 2003 cuando se pone en funcionamiento el Régimen Contributivo. </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 </a:t>
          </a:r>
        </a:p>
      </xdr:txBody>
    </xdr:sp>
    <xdr:clientData/>
  </xdr:twoCellAnchor>
  <xdr:twoCellAnchor>
    <xdr:from>
      <xdr:col>0</xdr:col>
      <xdr:colOff>0</xdr:colOff>
      <xdr:row>0</xdr:row>
      <xdr:rowOff>1</xdr:rowOff>
    </xdr:from>
    <xdr:to>
      <xdr:col>13</xdr:col>
      <xdr:colOff>11206</xdr:colOff>
      <xdr:row>4</xdr:row>
      <xdr:rowOff>44825</xdr:rowOff>
    </xdr:to>
    <xdr:sp macro="" textlink="">
      <xdr:nvSpPr>
        <xdr:cNvPr id="4" name="3 Rectángulo redondeado"/>
        <xdr:cNvSpPr/>
      </xdr:nvSpPr>
      <xdr:spPr>
        <a:xfrm>
          <a:off x="0" y="1"/>
          <a:ext cx="10443882" cy="80682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Afiliación al Seguro de Vejez, Discapacidad y Sobrevivencia</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(SVDS)</a:t>
          </a:r>
          <a:endParaRPr lang="es-DO" sz="4400">
            <a:effectLst/>
          </a:endParaRPr>
        </a:p>
      </xdr:txBody>
    </xdr:sp>
    <xdr:clientData/>
  </xdr:twoCellAnchor>
  <xdr:twoCellAnchor editAs="oneCell">
    <xdr:from>
      <xdr:col>0</xdr:col>
      <xdr:colOff>179295</xdr:colOff>
      <xdr:row>0</xdr:row>
      <xdr:rowOff>156882</xdr:rowOff>
    </xdr:from>
    <xdr:to>
      <xdr:col>1</xdr:col>
      <xdr:colOff>106933</xdr:colOff>
      <xdr:row>3</xdr:row>
      <xdr:rowOff>78441</xdr:rowOff>
    </xdr:to>
    <xdr:pic>
      <xdr:nvPicPr>
        <xdr:cNvPr id="5" name="1 Imagen" descr="Logo_2x4.bmp">
          <a:hlinkClick xmlns:r="http://schemas.openxmlformats.org/officeDocument/2006/relationships" r:id="rId1"/>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179295" y="156882"/>
          <a:ext cx="689638" cy="4930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5.xml><?xml version="1.0" encoding="utf-8"?>
<xdr:wsDr xmlns:xdr="http://schemas.openxmlformats.org/drawingml/2006/spreadsheetDrawing" xmlns:a="http://schemas.openxmlformats.org/drawingml/2006/main">
  <xdr:twoCellAnchor>
    <xdr:from>
      <xdr:col>0</xdr:col>
      <xdr:colOff>44825</xdr:colOff>
      <xdr:row>5</xdr:row>
      <xdr:rowOff>11205</xdr:rowOff>
    </xdr:from>
    <xdr:to>
      <xdr:col>12</xdr:col>
      <xdr:colOff>605117</xdr:colOff>
      <xdr:row>39</xdr:row>
      <xdr:rowOff>78441</xdr:rowOff>
    </xdr:to>
    <xdr:sp macro="" textlink="">
      <xdr:nvSpPr>
        <xdr:cNvPr id="2" name="1 CuadroTexto"/>
        <xdr:cNvSpPr txBox="1"/>
      </xdr:nvSpPr>
      <xdr:spPr>
        <a:xfrm>
          <a:off x="44825" y="1008529"/>
          <a:ext cx="12214410" cy="6958853"/>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s-DO" sz="1500" b="0" i="0" baseline="0">
              <a:solidFill>
                <a:schemeClr val="dk1"/>
              </a:solidFill>
              <a:effectLst/>
              <a:latin typeface="+mn-lt"/>
              <a:ea typeface="+mn-ea"/>
              <a:cs typeface="+mn-cs"/>
            </a:rPr>
            <a:t>La afiliación inicial al sistema previsional fue significativa a diciembre de 2003 contaba con 986,538 personas de las cuales 576,869 eran trabajadores cotizantes activos, representando el 40.6% de la población ocupada formal.</a:t>
          </a:r>
        </a:p>
        <a:p>
          <a:pPr eaLnBrk="1" fontAlgn="auto" latinLnBrk="0" hangingPunct="1"/>
          <a:endParaRPr lang="es-DO" sz="1500" b="0" i="0" baseline="0">
            <a:solidFill>
              <a:schemeClr val="dk1"/>
            </a:solidFill>
            <a:effectLst/>
            <a:latin typeface="+mn-lt"/>
            <a:ea typeface="+mn-ea"/>
            <a:cs typeface="+mn-cs"/>
          </a:endParaRPr>
        </a:p>
        <a:p>
          <a:pPr eaLnBrk="1" fontAlgn="auto" latinLnBrk="0" hangingPunct="1"/>
          <a:r>
            <a:rPr lang="es-DO" sz="1500" b="0" i="0" baseline="0">
              <a:solidFill>
                <a:schemeClr val="dk1"/>
              </a:solidFill>
              <a:effectLst/>
              <a:latin typeface="+mn-lt"/>
              <a:ea typeface="+mn-ea"/>
              <a:cs typeface="+mn-cs"/>
            </a:rPr>
            <a:t>La evolución anual del número de afiliados al SVDS, que constituye una variable acumulativa ha registrado un crecimientopromedio anual hasta diciembre 2018 de un 9.73%,  situándose para esa fecha en 3,919,943.  El crecimiento promedio anual de los afiliados cotizantes activos fue de 8.61% pasando de 576,869 en diciembre de 2003 a 1,872,444 al mes de enero 2019.</a:t>
          </a:r>
        </a:p>
        <a:p>
          <a:pPr eaLnBrk="1" fontAlgn="auto" latinLnBrk="0" hangingPunct="1"/>
          <a:endParaRPr lang="es-DO" sz="1500" b="0" i="0" baseline="0">
            <a:solidFill>
              <a:schemeClr val="dk1"/>
            </a:solidFill>
            <a:effectLst/>
            <a:latin typeface="+mn-lt"/>
            <a:ea typeface="+mn-ea"/>
            <a:cs typeface="+mn-cs"/>
          </a:endParaRPr>
        </a:p>
        <a:p>
          <a:pPr eaLnBrk="1" fontAlgn="auto" latinLnBrk="0" hangingPunct="1"/>
          <a:r>
            <a:rPr lang="es-DO" sz="1500" b="0" i="0" baseline="0">
              <a:solidFill>
                <a:schemeClr val="dk1"/>
              </a:solidFill>
              <a:effectLst/>
              <a:latin typeface="+mn-lt"/>
              <a:ea typeface="+mn-ea"/>
              <a:cs typeface="+mn-cs"/>
            </a:rPr>
            <a:t>La relación de cotizantes/afiliados, conocida como densidad de cotizantes, ha pasado de 58.5% en diciembre de 2003 a 47.6% al mes de diciembre 2018 reflejando una baja de 9.73%, debido principalmente a que la afiliación se acumula y los cotizantes son los  trabajadores que están activo al momento de producirse la información.</a:t>
          </a:r>
        </a:p>
        <a:p>
          <a:pPr eaLnBrk="1" fontAlgn="auto" latinLnBrk="0" hangingPunct="1"/>
          <a:endParaRPr lang="es-DO" sz="1500" b="0" i="0" baseline="0">
            <a:solidFill>
              <a:schemeClr val="dk1"/>
            </a:solidFill>
            <a:effectLst/>
            <a:latin typeface="+mn-lt"/>
            <a:ea typeface="+mn-ea"/>
            <a:cs typeface="+mn-cs"/>
          </a:endParaRPr>
        </a:p>
        <a:p>
          <a:pPr eaLnBrk="1" fontAlgn="auto" latinLnBrk="0" hangingPunct="1"/>
          <a:r>
            <a:rPr lang="es-DO" sz="1500" b="0" i="0" baseline="0">
              <a:solidFill>
                <a:schemeClr val="dk1"/>
              </a:solidFill>
              <a:effectLst/>
              <a:latin typeface="+mn-lt"/>
              <a:ea typeface="+mn-ea"/>
              <a:cs typeface="+mn-cs"/>
            </a:rPr>
            <a:t>Al finalizar el mes de enero 2019, el 1.6% de los cotizantes eran menores de 19 años: estando la mayor agrupación de cotizantes entre las edades de 20 a 49 años que representan el 76.88%;  el 13.6% corresponde al grupo etario de las edades de 50 a 59 años y  un aspecto  a destacar es que el 7.87% de los cotizantes tienen más de 60 años. Con relación al sexo se tiene el 55.1% son masculinos y el 44.9% femeninos. </a:t>
          </a:r>
        </a:p>
        <a:p>
          <a:pPr eaLnBrk="1" fontAlgn="auto" latinLnBrk="0" hangingPunct="1"/>
          <a:endParaRPr lang="es-DO" sz="1500" b="0" i="0" baseline="0">
            <a:solidFill>
              <a:schemeClr val="dk1"/>
            </a:solidFill>
            <a:effectLst/>
            <a:latin typeface="+mn-lt"/>
            <a:ea typeface="+mn-ea"/>
            <a:cs typeface="+mn-cs"/>
          </a:endParaRPr>
        </a:p>
        <a:p>
          <a:pPr eaLnBrk="1" fontAlgn="auto" latinLnBrk="0" hangingPunct="1"/>
          <a:r>
            <a:rPr lang="es-DO" sz="1500" b="0" i="0" baseline="0">
              <a:solidFill>
                <a:schemeClr val="dk1"/>
              </a:solidFill>
              <a:effectLst/>
              <a:latin typeface="+mn-lt"/>
              <a:ea typeface="+mn-ea"/>
              <a:cs typeface="+mn-cs"/>
            </a:rPr>
            <a:t>El  72.9% de los cotizantes del sistema están dentro del rango de salario mínimos cotizables de 0-2 salarios;  el 22.8% entre 2-6 salarios mínimos y el 4.2% más de 6 salarios mínimos.  </a:t>
          </a:r>
          <a:r>
            <a:rPr lang="es-DO" sz="1500" b="0" i="0" baseline="0">
              <a:solidFill>
                <a:sysClr val="windowText" lastClr="000000"/>
              </a:solidFill>
              <a:effectLst/>
              <a:latin typeface="+mn-lt"/>
              <a:ea typeface="+mn-ea"/>
              <a:cs typeface="+mn-cs"/>
            </a:rPr>
            <a:t>De las siete (7) Administradoras de Fondos de Pensiones, el 54.9% de los  cotizantes están afiliados a dos AFP's;  Popular con un 29.6% y Scotia Crecer con un 25.3%. </a:t>
          </a:r>
        </a:p>
        <a:p>
          <a:pPr eaLnBrk="1" fontAlgn="auto" latinLnBrk="0" hangingPunct="1"/>
          <a:endParaRPr lang="es-DO" sz="1500" b="0" i="0" baseline="0">
            <a:solidFill>
              <a:sysClr val="windowText" lastClr="000000"/>
            </a:solidFill>
            <a:effectLst/>
            <a:latin typeface="+mn-lt"/>
            <a:ea typeface="+mn-ea"/>
            <a:cs typeface="+mn-cs"/>
          </a:endParaRPr>
        </a:p>
        <a:p>
          <a:pPr eaLnBrk="1" fontAlgn="auto" latinLnBrk="0" hangingPunct="1"/>
          <a:r>
            <a:rPr lang="es-DO" sz="1500" b="0" i="0" baseline="0">
              <a:solidFill>
                <a:sysClr val="windowText" lastClr="000000"/>
              </a:solidFill>
              <a:effectLst/>
              <a:latin typeface="+mn-lt"/>
              <a:ea typeface="+mn-ea"/>
              <a:cs typeface="+mn-cs"/>
            </a:rPr>
            <a:t>En el Sistema de Reparto cotizan alrededor de un 7.08% (5.19% en Reparto Individualizado y 1.89% en el Ministerio de Hacienda). </a:t>
          </a:r>
        </a:p>
        <a:p>
          <a:pPr eaLnBrk="1" fontAlgn="auto" latinLnBrk="0" hangingPunct="1"/>
          <a:endParaRPr lang="es-DO" sz="1500" b="0" i="0" baseline="0">
            <a:solidFill>
              <a:sysClr val="windowText" lastClr="000000"/>
            </a:solidFill>
            <a:effectLst/>
            <a:latin typeface="+mn-lt"/>
            <a:ea typeface="+mn-ea"/>
            <a:cs typeface="+mn-cs"/>
          </a:endParaRPr>
        </a:p>
        <a:p>
          <a:pPr eaLnBrk="1" fontAlgn="auto" latinLnBrk="0" hangingPunct="1"/>
          <a:r>
            <a:rPr lang="es-DO" sz="1500" b="0" i="0" baseline="0">
              <a:solidFill>
                <a:sysClr val="windowText" lastClr="000000"/>
              </a:solidFill>
              <a:effectLst/>
              <a:latin typeface="+mn-lt"/>
              <a:ea typeface="+mn-ea"/>
              <a:cs typeface="+mn-cs"/>
            </a:rPr>
            <a:t>Desde el año 2005 hasta enero 2019 se efectuaron un total de traspasos de afiliados de 381,386 de los cuales 53,741 corresponden a  los traspasos de los docentes de la Secretaría de Estado de Educación afiliados a las AFP’s, al Instituto Nacional de Bienestar Magisterial  (INABIMA).  Entre el enero 2005 al mes de enero 2019, las AFP cedieron 63,086 traspasos de afiliados. </a:t>
          </a:r>
        </a:p>
        <a:p>
          <a:pPr eaLnBrk="1" fontAlgn="auto" latinLnBrk="0" hangingPunct="1"/>
          <a:r>
            <a:rPr lang="es-DO" sz="1500" b="0" i="0" baseline="0">
              <a:solidFill>
                <a:srgbClr val="FF0000"/>
              </a:solidFill>
              <a:effectLst/>
              <a:latin typeface="+mn-lt"/>
              <a:ea typeface="+mn-ea"/>
              <a:cs typeface="+mn-cs"/>
            </a:rPr>
            <a:t> </a:t>
          </a:r>
        </a:p>
        <a:p>
          <a:pPr eaLnBrk="1" fontAlgn="auto" latinLnBrk="0" hangingPunct="1"/>
          <a:r>
            <a:rPr lang="es-DO" sz="1500" b="0" i="0" baseline="0">
              <a:solidFill>
                <a:sysClr val="windowText" lastClr="000000"/>
              </a:solidFill>
              <a:effectLst/>
              <a:latin typeface="+mn-lt"/>
              <a:ea typeface="+mn-ea"/>
              <a:cs typeface="+mn-cs"/>
            </a:rPr>
            <a:t>Al evaluar la distribución geográfica de los afiliados al Sistema de Capitalización Individual, al mes de diciembre 2018, se observa una mayor concentración de los trabajadores en el Distrito Nacional, con un 25.3% del total de afiliados a nivel nacional, seguido por la provincia de Santo Domingo, con un 19.5% y la provincia de Santiago con un 13.6%, el resto de las provincias del país presentan una participación del 41.6% del total de la afiliación nacional cada una.</a:t>
          </a:r>
        </a:p>
      </xdr:txBody>
    </xdr:sp>
    <xdr:clientData/>
  </xdr:twoCellAnchor>
  <xdr:twoCellAnchor>
    <xdr:from>
      <xdr:col>0</xdr:col>
      <xdr:colOff>0</xdr:colOff>
      <xdr:row>0</xdr:row>
      <xdr:rowOff>0</xdr:rowOff>
    </xdr:from>
    <xdr:to>
      <xdr:col>13</xdr:col>
      <xdr:colOff>0</xdr:colOff>
      <xdr:row>4</xdr:row>
      <xdr:rowOff>78440</xdr:rowOff>
    </xdr:to>
    <xdr:sp macro="" textlink="">
      <xdr:nvSpPr>
        <xdr:cNvPr id="3" name="2 Rectángulo redondeado"/>
        <xdr:cNvSpPr/>
      </xdr:nvSpPr>
      <xdr:spPr>
        <a:xfrm>
          <a:off x="0" y="0"/>
          <a:ext cx="12416118" cy="88526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baseline="0">
              <a:solidFill>
                <a:schemeClr val="lt1"/>
              </a:solidFill>
              <a:effectLst/>
              <a:latin typeface="+mn-lt"/>
              <a:ea typeface="+mn-ea"/>
              <a:cs typeface="+mn-cs"/>
            </a:rPr>
            <a:t>Sistema Dominicano de Seguridad Social (SDSS)</a:t>
          </a:r>
          <a:endParaRPr lang="es-DO" sz="1800" b="1" i="0">
            <a:solidFill>
              <a:schemeClr val="lt1"/>
            </a:solidFill>
            <a:effectLst/>
            <a:latin typeface="+mn-lt"/>
            <a:ea typeface="+mn-ea"/>
            <a:cs typeface="+mn-cs"/>
          </a:endParaRPr>
        </a:p>
        <a:p>
          <a:pPr algn="ctr"/>
          <a:r>
            <a:rPr lang="es-DO" sz="1800" b="1">
              <a:solidFill>
                <a:schemeClr val="lt1"/>
              </a:solidFill>
              <a:effectLst/>
              <a:latin typeface="+mn-lt"/>
              <a:ea typeface="+mn-ea"/>
              <a:cs typeface="+mn-cs"/>
            </a:rPr>
            <a:t>Afiliación al Seguro de Vejez, Discapacidad y Sobrevivencia</a:t>
          </a:r>
          <a:r>
            <a:rPr lang="es-DO" sz="1800" b="1" baseline="0">
              <a:solidFill>
                <a:schemeClr val="lt1"/>
              </a:solidFill>
              <a:effectLst/>
              <a:latin typeface="+mn-lt"/>
              <a:ea typeface="+mn-ea"/>
              <a:cs typeface="+mn-cs"/>
            </a:rPr>
            <a:t> </a:t>
          </a:r>
          <a:r>
            <a:rPr lang="es-DO" sz="1800" b="1">
              <a:solidFill>
                <a:schemeClr val="lt1"/>
              </a:solidFill>
              <a:effectLst/>
              <a:latin typeface="+mn-lt"/>
              <a:ea typeface="+mn-ea"/>
              <a:cs typeface="+mn-cs"/>
            </a:rPr>
            <a:t>(SVDS)</a:t>
          </a:r>
          <a:endParaRPr lang="es-DO" sz="1800">
            <a:effectLst/>
          </a:endParaRPr>
        </a:p>
      </xdr:txBody>
    </xdr:sp>
    <xdr:clientData/>
  </xdr:twoCellAnchor>
  <xdr:twoCellAnchor editAs="oneCell">
    <xdr:from>
      <xdr:col>0</xdr:col>
      <xdr:colOff>375053</xdr:colOff>
      <xdr:row>0</xdr:row>
      <xdr:rowOff>166760</xdr:rowOff>
    </xdr:from>
    <xdr:to>
      <xdr:col>1</xdr:col>
      <xdr:colOff>347383</xdr:colOff>
      <xdr:row>3</xdr:row>
      <xdr:rowOff>134472</xdr:rowOff>
    </xdr:to>
    <xdr:pic>
      <xdr:nvPicPr>
        <xdr:cNvPr id="4" name="1 Imagen" descr="Logo_2x4.bmp">
          <a:hlinkClick xmlns:r="http://schemas.openxmlformats.org/officeDocument/2006/relationships" r:id="rId1"/>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375053" y="166760"/>
          <a:ext cx="734330" cy="5392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6.xml><?xml version="1.0" encoding="utf-8"?>
<xdr:wsDr xmlns:xdr="http://schemas.openxmlformats.org/drawingml/2006/spreadsheetDrawing" xmlns:a="http://schemas.openxmlformats.org/drawingml/2006/main">
  <xdr:oneCellAnchor>
    <xdr:from>
      <xdr:col>1</xdr:col>
      <xdr:colOff>752475</xdr:colOff>
      <xdr:row>0</xdr:row>
      <xdr:rowOff>0</xdr:rowOff>
    </xdr:from>
    <xdr:ext cx="1029471" cy="87442"/>
    <xdr:pic>
      <xdr:nvPicPr>
        <xdr:cNvPr id="2"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514475" y="0"/>
          <a:ext cx="1029471" cy="87442"/>
        </a:xfrm>
        <a:prstGeom prst="rect">
          <a:avLst/>
        </a:prstGeom>
        <a:ln>
          <a:noFill/>
        </a:ln>
        <a:effectLst>
          <a:softEdge rad="112500"/>
        </a:effectLst>
      </xdr:spPr>
    </xdr:pic>
    <xdr:clientData/>
  </xdr:oneCellAnchor>
  <xdr:oneCellAnchor>
    <xdr:from>
      <xdr:col>1</xdr:col>
      <xdr:colOff>752475</xdr:colOff>
      <xdr:row>0</xdr:row>
      <xdr:rowOff>38100</xdr:rowOff>
    </xdr:from>
    <xdr:ext cx="1029471" cy="87442"/>
    <xdr:pic>
      <xdr:nvPicPr>
        <xdr:cNvPr id="3"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514475" y="38100"/>
          <a:ext cx="1029471" cy="87442"/>
        </a:xfrm>
        <a:prstGeom prst="rect">
          <a:avLst/>
        </a:prstGeom>
        <a:ln>
          <a:noFill/>
        </a:ln>
        <a:effectLst>
          <a:softEdge rad="112500"/>
        </a:effectLst>
      </xdr:spPr>
    </xdr:pic>
    <xdr:clientData/>
  </xdr:oneCellAnchor>
  <xdr:twoCellAnchor>
    <xdr:from>
      <xdr:col>0</xdr:col>
      <xdr:colOff>54429</xdr:colOff>
      <xdr:row>21</xdr:row>
      <xdr:rowOff>40821</xdr:rowOff>
    </xdr:from>
    <xdr:to>
      <xdr:col>13</xdr:col>
      <xdr:colOff>353786</xdr:colOff>
      <xdr:row>64</xdr:row>
      <xdr:rowOff>122464</xdr:rowOff>
    </xdr:to>
    <xdr:graphicFrame macro="">
      <xdr:nvGraphicFramePr>
        <xdr:cNvPr id="5"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1</xdr:rowOff>
    </xdr:from>
    <xdr:to>
      <xdr:col>13</xdr:col>
      <xdr:colOff>795617</xdr:colOff>
      <xdr:row>0</xdr:row>
      <xdr:rowOff>941295</xdr:rowOff>
    </xdr:to>
    <xdr:sp macro="" textlink="">
      <xdr:nvSpPr>
        <xdr:cNvPr id="6" name="5 Rectángulo redondeado"/>
        <xdr:cNvSpPr/>
      </xdr:nvSpPr>
      <xdr:spPr>
        <a:xfrm>
          <a:off x="0" y="1"/>
          <a:ext cx="12550588" cy="94129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de Vejez, Discapacidad y Sobrevivencia (SVDS)</a:t>
          </a:r>
        </a:p>
        <a:p>
          <a:pPr algn="ctr" eaLnBrk="1" fontAlgn="auto" latinLnBrk="0" hangingPunct="1"/>
          <a:r>
            <a:rPr lang="es-DO" sz="1600" b="1">
              <a:solidFill>
                <a:schemeClr val="lt1"/>
              </a:solidFill>
              <a:effectLst/>
              <a:latin typeface="+mn-lt"/>
              <a:ea typeface="+mn-ea"/>
              <a:cs typeface="+mn-cs"/>
            </a:rPr>
            <a:t>Cantidad</a:t>
          </a:r>
          <a:r>
            <a:rPr lang="es-DO" sz="1600" b="1" baseline="0">
              <a:solidFill>
                <a:schemeClr val="lt1"/>
              </a:solidFill>
              <a:effectLst/>
              <a:latin typeface="+mn-lt"/>
              <a:ea typeface="+mn-ea"/>
              <a:cs typeface="+mn-cs"/>
            </a:rPr>
            <a:t> de </a:t>
          </a:r>
          <a:r>
            <a:rPr lang="es-DO" sz="1600" b="1">
              <a:solidFill>
                <a:schemeClr val="lt1"/>
              </a:solidFill>
              <a:effectLst/>
              <a:latin typeface="+mn-lt"/>
              <a:ea typeface="+mn-ea"/>
              <a:cs typeface="+mn-cs"/>
            </a:rPr>
            <a:t>Afiliados y Cotizantes  Anual al SVDS del RC</a:t>
          </a:r>
        </a:p>
        <a:p>
          <a:pPr algn="ctr" eaLnBrk="1" fontAlgn="auto" latinLnBrk="0" hangingPunct="1"/>
          <a:r>
            <a:rPr lang="es-DO" sz="1600" b="1">
              <a:solidFill>
                <a:schemeClr val="lt1"/>
              </a:solidFill>
              <a:effectLst/>
              <a:latin typeface="+mn-lt"/>
              <a:ea typeface="+mn-ea"/>
              <a:cs typeface="+mn-cs"/>
            </a:rPr>
            <a:t>Período:</a:t>
          </a:r>
          <a:r>
            <a:rPr lang="es-DO" sz="1600" b="1" baseline="0">
              <a:solidFill>
                <a:schemeClr val="lt1"/>
              </a:solidFill>
              <a:effectLst/>
              <a:latin typeface="+mn-lt"/>
              <a:ea typeface="+mn-ea"/>
              <a:cs typeface="+mn-cs"/>
            </a:rPr>
            <a:t> Diciembre</a:t>
          </a:r>
          <a:r>
            <a:rPr lang="es-DO" sz="1600" b="1">
              <a:solidFill>
                <a:schemeClr val="lt1"/>
              </a:solidFill>
              <a:effectLst/>
              <a:latin typeface="+mn-lt"/>
              <a:ea typeface="+mn-ea"/>
              <a:cs typeface="+mn-cs"/>
            </a:rPr>
            <a:t> 2003</a:t>
          </a:r>
          <a:r>
            <a:rPr lang="es-DO" sz="1600" b="1" baseline="0">
              <a:solidFill>
                <a:schemeClr val="lt1"/>
              </a:solidFill>
              <a:effectLst/>
              <a:latin typeface="+mn-lt"/>
              <a:ea typeface="+mn-ea"/>
              <a:cs typeface="+mn-cs"/>
            </a:rPr>
            <a:t> - Enero 2019</a:t>
          </a:r>
          <a:endParaRPr lang="es-DO" sz="3600">
            <a:effectLst/>
          </a:endParaRPr>
        </a:p>
      </xdr:txBody>
    </xdr:sp>
    <xdr:clientData/>
  </xdr:twoCellAnchor>
  <xdr:oneCellAnchor>
    <xdr:from>
      <xdr:col>0</xdr:col>
      <xdr:colOff>632332</xdr:colOff>
      <xdr:row>0</xdr:row>
      <xdr:rowOff>124170</xdr:rowOff>
    </xdr:from>
    <xdr:ext cx="932489" cy="685825"/>
    <xdr:pic>
      <xdr:nvPicPr>
        <xdr:cNvPr id="7" name="6 Imagen" descr="Logo_2x4.bmp">
          <a:hlinkClick xmlns:r="http://schemas.openxmlformats.org/officeDocument/2006/relationships" r:id="rId4"/>
        </xdr:cNvPr>
        <xdr:cNvPicPr>
          <a:picLocks noChangeAspect="1"/>
        </xdr:cNvPicPr>
      </xdr:nvPicPr>
      <xdr:blipFill>
        <a:blip xmlns:r="http://schemas.openxmlformats.org/officeDocument/2006/relationships" r:embed="rId2"/>
        <a:stretch>
          <a:fillRect/>
        </a:stretch>
      </xdr:blipFill>
      <xdr:spPr>
        <a:xfrm>
          <a:off x="632332" y="124170"/>
          <a:ext cx="932489" cy="685825"/>
        </a:xfrm>
        <a:prstGeom prst="rect">
          <a:avLst/>
        </a:prstGeom>
        <a:ln>
          <a:noFill/>
        </a:ln>
        <a:effectLst>
          <a:outerShdw blurRad="190500" algn="tl" rotWithShape="0">
            <a:srgbClr val="000000">
              <a:alpha val="70000"/>
            </a:srgbClr>
          </a:outerShdw>
        </a:effectLst>
      </xdr:spPr>
    </xdr:pic>
    <xdr:clientData/>
  </xdr:oneCellAnchor>
</xdr:wsDr>
</file>

<file path=xl/drawings/drawing57.xml><?xml version="1.0" encoding="utf-8"?>
<c:userShapes xmlns:c="http://schemas.openxmlformats.org/drawingml/2006/chart">
  <cdr:relSizeAnchor xmlns:cdr="http://schemas.openxmlformats.org/drawingml/2006/chartDrawing">
    <cdr:from>
      <cdr:x>0.04058</cdr:x>
      <cdr:y>0.95768</cdr:y>
    </cdr:from>
    <cdr:to>
      <cdr:x>0.41421</cdr:x>
      <cdr:y>0.99373</cdr:y>
    </cdr:to>
    <cdr:sp macro="" textlink="">
      <cdr:nvSpPr>
        <cdr:cNvPr id="2" name="5 CuadroTexto"/>
        <cdr:cNvSpPr txBox="1"/>
      </cdr:nvSpPr>
      <cdr:spPr>
        <a:xfrm xmlns:a="http://schemas.openxmlformats.org/drawingml/2006/main">
          <a:off x="643802" y="8313965"/>
          <a:ext cx="5927986" cy="31296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a:t>
          </a:r>
          <a:r>
            <a:rPr lang="es-DO" sz="1400" b="1" baseline="0"/>
            <a:t> </a:t>
          </a:r>
          <a:r>
            <a:rPr lang="es-DO" sz="1400" baseline="0"/>
            <a:t>SIPEN</a:t>
          </a:r>
          <a:endParaRPr lang="es-DO" sz="1400"/>
        </a:p>
      </cdr:txBody>
    </cdr:sp>
  </cdr:relSizeAnchor>
</c:userShapes>
</file>

<file path=xl/drawings/drawing58.xml><?xml version="1.0" encoding="utf-8"?>
<xdr:wsDr xmlns:xdr="http://schemas.openxmlformats.org/drawingml/2006/spreadsheetDrawing" xmlns:a="http://schemas.openxmlformats.org/drawingml/2006/main">
  <xdr:oneCellAnchor>
    <xdr:from>
      <xdr:col>12</xdr:col>
      <xdr:colOff>0</xdr:colOff>
      <xdr:row>3</xdr:row>
      <xdr:rowOff>0</xdr:rowOff>
    </xdr:from>
    <xdr:ext cx="9525" cy="9525"/>
    <xdr:pic>
      <xdr:nvPicPr>
        <xdr:cNvPr id="4" name="3 Imagen" descr="https://www.skymall.com/images/shop/borders/spac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144000" y="5715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0</xdr:col>
      <xdr:colOff>47625</xdr:colOff>
      <xdr:row>16</xdr:row>
      <xdr:rowOff>174625</xdr:rowOff>
    </xdr:from>
    <xdr:to>
      <xdr:col>13</xdr:col>
      <xdr:colOff>1365250</xdr:colOff>
      <xdr:row>56</xdr:row>
      <xdr:rowOff>63500</xdr:rowOff>
    </xdr:to>
    <xdr:graphicFrame macro="">
      <xdr:nvGraphicFramePr>
        <xdr:cNvPr id="5"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0</xdr:row>
      <xdr:rowOff>0</xdr:rowOff>
    </xdr:from>
    <xdr:to>
      <xdr:col>14</xdr:col>
      <xdr:colOff>0</xdr:colOff>
      <xdr:row>1</xdr:row>
      <xdr:rowOff>222249</xdr:rowOff>
    </xdr:to>
    <xdr:sp macro="" textlink="">
      <xdr:nvSpPr>
        <xdr:cNvPr id="8" name="7 Rectángulo redondeado"/>
        <xdr:cNvSpPr/>
      </xdr:nvSpPr>
      <xdr:spPr>
        <a:xfrm>
          <a:off x="0" y="0"/>
          <a:ext cx="16541750" cy="115887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eaLnBrk="1" fontAlgn="auto" latinLnBrk="0" hangingPunct="1"/>
          <a:r>
            <a:rPr lang="es-DO" sz="2000" b="1">
              <a:solidFill>
                <a:schemeClr val="lt1"/>
              </a:solidFill>
              <a:effectLst/>
              <a:latin typeface="+mn-lt"/>
              <a:ea typeface="+mn-ea"/>
              <a:cs typeface="+mn-cs"/>
            </a:rPr>
            <a:t>Seguro de Vejez, Discapacidad y Sobrevivencia (SVDS)</a:t>
          </a:r>
        </a:p>
        <a:p>
          <a:pPr algn="ctr" eaLnBrk="1" fontAlgn="auto" latinLnBrk="0" hangingPunct="1"/>
          <a:r>
            <a:rPr lang="es-DO" sz="2000" b="1">
              <a:solidFill>
                <a:schemeClr val="lt1"/>
              </a:solidFill>
              <a:effectLst/>
              <a:latin typeface="+mn-lt"/>
              <a:ea typeface="+mn-ea"/>
              <a:cs typeface="+mn-cs"/>
            </a:rPr>
            <a:t>Afiliación Mensual al SVDS del RC</a:t>
          </a:r>
        </a:p>
        <a:p>
          <a:pPr algn="ctr" eaLnBrk="1" fontAlgn="auto" latinLnBrk="0" hangingPunct="1"/>
          <a:r>
            <a:rPr lang="es-DO" sz="2000" b="1">
              <a:solidFill>
                <a:schemeClr val="lt1"/>
              </a:solidFill>
              <a:effectLst/>
              <a:latin typeface="+mn-lt"/>
              <a:ea typeface="+mn-ea"/>
              <a:cs typeface="+mn-cs"/>
            </a:rPr>
            <a:t>Período:  Enero 2018 </a:t>
          </a:r>
          <a:r>
            <a:rPr lang="es-DO" sz="2000" b="1" baseline="0">
              <a:solidFill>
                <a:schemeClr val="lt1"/>
              </a:solidFill>
              <a:effectLst/>
              <a:latin typeface="+mn-lt"/>
              <a:ea typeface="+mn-ea"/>
              <a:cs typeface="+mn-cs"/>
            </a:rPr>
            <a:t>-   Enero 2019</a:t>
          </a:r>
          <a:endParaRPr lang="es-DO" sz="2000">
            <a:effectLst/>
          </a:endParaRPr>
        </a:p>
      </xdr:txBody>
    </xdr:sp>
    <xdr:clientData/>
  </xdr:twoCellAnchor>
  <xdr:twoCellAnchor editAs="oneCell">
    <xdr:from>
      <xdr:col>0</xdr:col>
      <xdr:colOff>492125</xdr:colOff>
      <xdr:row>0</xdr:row>
      <xdr:rowOff>179779</xdr:rowOff>
    </xdr:from>
    <xdr:to>
      <xdr:col>1</xdr:col>
      <xdr:colOff>475066</xdr:colOff>
      <xdr:row>0</xdr:row>
      <xdr:rowOff>920750</xdr:rowOff>
    </xdr:to>
    <xdr:pic>
      <xdr:nvPicPr>
        <xdr:cNvPr id="2" name="1 Imagen">
          <a:hlinkClick xmlns:r="http://schemas.openxmlformats.org/officeDocument/2006/relationships" r:id="rId3"/>
        </xdr:cNvPr>
        <xdr:cNvPicPr>
          <a:picLocks noChangeAspect="1"/>
        </xdr:cNvPicPr>
      </xdr:nvPicPr>
      <xdr:blipFill>
        <a:blip xmlns:r="http://schemas.openxmlformats.org/officeDocument/2006/relationships" r:embed="rId4"/>
        <a:stretch>
          <a:fillRect/>
        </a:stretch>
      </xdr:blipFill>
      <xdr:spPr>
        <a:xfrm>
          <a:off x="492125" y="179779"/>
          <a:ext cx="1046566" cy="740971"/>
        </a:xfrm>
        <a:prstGeom prst="rect">
          <a:avLst/>
        </a:prstGeom>
      </xdr:spPr>
    </xdr:pic>
    <xdr:clientData/>
  </xdr:twoCellAnchor>
</xdr:wsDr>
</file>

<file path=xl/drawings/drawing59.xml><?xml version="1.0" encoding="utf-8"?>
<c:userShapes xmlns:c="http://schemas.openxmlformats.org/drawingml/2006/chart">
  <cdr:relSizeAnchor xmlns:cdr="http://schemas.openxmlformats.org/drawingml/2006/chartDrawing">
    <cdr:from>
      <cdr:x>0.30178</cdr:x>
      <cdr:y>0.01275</cdr:y>
    </cdr:from>
    <cdr:to>
      <cdr:x>0.70549</cdr:x>
      <cdr:y>0.06033</cdr:y>
    </cdr:to>
    <cdr:sp macro="" textlink="">
      <cdr:nvSpPr>
        <cdr:cNvPr id="2" name="6 CuadroTexto"/>
        <cdr:cNvSpPr txBox="1"/>
      </cdr:nvSpPr>
      <cdr:spPr>
        <a:xfrm xmlns:a="http://schemas.openxmlformats.org/drawingml/2006/main">
          <a:off x="5006342" y="96175"/>
          <a:ext cx="6697296" cy="358783"/>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s-DO" sz="2800" b="1"/>
            <a:t>Afiliación Mensual al SVDS del RC</a:t>
          </a:r>
        </a:p>
      </cdr:txBody>
    </cdr:sp>
  </cdr:relSizeAnchor>
  <cdr:relSizeAnchor xmlns:cdr="http://schemas.openxmlformats.org/drawingml/2006/chartDrawing">
    <cdr:from>
      <cdr:x>0.03188</cdr:x>
      <cdr:y>0.92075</cdr:y>
    </cdr:from>
    <cdr:to>
      <cdr:x>0.34034</cdr:x>
      <cdr:y>0.97839</cdr:y>
    </cdr:to>
    <cdr:sp macro="" textlink="">
      <cdr:nvSpPr>
        <cdr:cNvPr id="3" name="5 CuadroTexto"/>
        <cdr:cNvSpPr txBox="1"/>
      </cdr:nvSpPr>
      <cdr:spPr>
        <a:xfrm xmlns:a="http://schemas.openxmlformats.org/drawingml/2006/main">
          <a:off x="529353" y="6270626"/>
          <a:ext cx="5122147" cy="392589"/>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800" b="1"/>
            <a:t>Fuente:</a:t>
          </a:r>
          <a:r>
            <a:rPr lang="es-DO" sz="1800" b="1" baseline="0"/>
            <a:t> </a:t>
          </a:r>
          <a:r>
            <a:rPr lang="es-DO" sz="1800" baseline="0"/>
            <a:t>SIPEN</a:t>
          </a:r>
          <a:endParaRPr lang="es-DO" sz="1800"/>
        </a:p>
      </cdr:txBody>
    </cdr:sp>
  </cdr:relSizeAnchor>
</c:userShapes>
</file>

<file path=xl/drawings/drawing6.xml><?xml version="1.0" encoding="utf-8"?>
<xdr:wsDr xmlns:xdr="http://schemas.openxmlformats.org/drawingml/2006/spreadsheetDrawing" xmlns:a="http://schemas.openxmlformats.org/drawingml/2006/main">
  <xdr:twoCellAnchor editAs="oneCell">
    <xdr:from>
      <xdr:col>1</xdr:col>
      <xdr:colOff>449036</xdr:colOff>
      <xdr:row>5</xdr:row>
      <xdr:rowOff>102517</xdr:rowOff>
    </xdr:from>
    <xdr:to>
      <xdr:col>10</xdr:col>
      <xdr:colOff>693965</xdr:colOff>
      <xdr:row>43</xdr:row>
      <xdr:rowOff>160897</xdr:rowOff>
    </xdr:to>
    <xdr:pic>
      <xdr:nvPicPr>
        <xdr:cNvPr id="25" name="24 Imagen"/>
        <xdr:cNvPicPr>
          <a:picLocks noChangeAspect="1"/>
        </xdr:cNvPicPr>
      </xdr:nvPicPr>
      <xdr:blipFill>
        <a:blip xmlns:r="http://schemas.openxmlformats.org/officeDocument/2006/relationships" r:embed="rId1"/>
        <a:stretch>
          <a:fillRect/>
        </a:stretch>
      </xdr:blipFill>
      <xdr:spPr>
        <a:xfrm>
          <a:off x="1211036" y="1055017"/>
          <a:ext cx="7239000" cy="7297380"/>
        </a:xfrm>
        <a:prstGeom prst="rect">
          <a:avLst/>
        </a:prstGeom>
      </xdr:spPr>
    </xdr:pic>
    <xdr:clientData/>
  </xdr:twoCellAnchor>
  <xdr:twoCellAnchor>
    <xdr:from>
      <xdr:col>0</xdr:col>
      <xdr:colOff>2</xdr:colOff>
      <xdr:row>0</xdr:row>
      <xdr:rowOff>0</xdr:rowOff>
    </xdr:from>
    <xdr:to>
      <xdr:col>12</xdr:col>
      <xdr:colOff>666751</xdr:colOff>
      <xdr:row>44</xdr:row>
      <xdr:rowOff>108857</xdr:rowOff>
    </xdr:to>
    <xdr:sp macro="" textlink="">
      <xdr:nvSpPr>
        <xdr:cNvPr id="2" name="1 CuadroTexto"/>
        <xdr:cNvSpPr txBox="1"/>
      </xdr:nvSpPr>
      <xdr:spPr>
        <a:xfrm>
          <a:off x="2" y="0"/>
          <a:ext cx="9946820" cy="8490857"/>
        </a:xfrm>
        <a:prstGeom prst="rect">
          <a:avLst/>
        </a:prstGeom>
        <a:noFill/>
        <a:ln w="9525" cmpd="sng">
          <a:noFill/>
        </a:ln>
        <a:effectLst>
          <a:softEdge rad="1270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chemeClr val="accent3">
                <a:lumMod val="50000"/>
              </a:schemeClr>
            </a:solidFill>
          </a:endParaRPr>
        </a:p>
      </xdr:txBody>
    </xdr:sp>
    <xdr:clientData/>
  </xdr:twoCellAnchor>
  <xdr:twoCellAnchor>
    <xdr:from>
      <xdr:col>0</xdr:col>
      <xdr:colOff>1</xdr:colOff>
      <xdr:row>0</xdr:row>
      <xdr:rowOff>0</xdr:rowOff>
    </xdr:from>
    <xdr:to>
      <xdr:col>0</xdr:col>
      <xdr:colOff>403412</xdr:colOff>
      <xdr:row>0</xdr:row>
      <xdr:rowOff>6723</xdr:rowOff>
    </xdr:to>
    <xdr:cxnSp macro="">
      <xdr:nvCxnSpPr>
        <xdr:cNvPr id="24" name="23 Conector recto"/>
        <xdr:cNvCxnSpPr/>
      </xdr:nvCxnSpPr>
      <xdr:spPr>
        <a:xfrm>
          <a:off x="1" y="0"/>
          <a:ext cx="403411" cy="6723"/>
        </a:xfrm>
        <a:prstGeom prst="line">
          <a:avLst/>
        </a:prstGeom>
        <a:ln w="28575"/>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36900</xdr:colOff>
      <xdr:row>6</xdr:row>
      <xdr:rowOff>151992</xdr:rowOff>
    </xdr:from>
    <xdr:to>
      <xdr:col>12</xdr:col>
      <xdr:colOff>571501</xdr:colOff>
      <xdr:row>42</xdr:row>
      <xdr:rowOff>121665</xdr:rowOff>
    </xdr:to>
    <xdr:grpSp>
      <xdr:nvGrpSpPr>
        <xdr:cNvPr id="4" name="3 Grupo"/>
        <xdr:cNvGrpSpPr/>
      </xdr:nvGrpSpPr>
      <xdr:grpSpPr>
        <a:xfrm>
          <a:off x="39948" y="1251825"/>
          <a:ext cx="10527726" cy="6597247"/>
          <a:chOff x="281828" y="1621563"/>
          <a:chExt cx="9725355" cy="6827673"/>
        </a:xfrm>
      </xdr:grpSpPr>
      <xdr:sp macro="" textlink="">
        <xdr:nvSpPr>
          <xdr:cNvPr id="27" name="26 Hexágono"/>
          <xdr:cNvSpPr/>
        </xdr:nvSpPr>
        <xdr:spPr>
          <a:xfrm>
            <a:off x="2848809" y="2185147"/>
            <a:ext cx="4299630" cy="3339354"/>
          </a:xfrm>
          <a:prstGeom prst="hexagon">
            <a:avLst/>
          </a:prstGeom>
          <a:ln>
            <a:noFill/>
          </a:ln>
          <a:effectLst/>
          <a:scene3d>
            <a:camera prst="orthographicFront">
              <a:rot lat="0" lon="0" rev="0"/>
            </a:camera>
            <a:lightRig rig="glow" dir="t">
              <a:rot lat="0" lon="0" rev="14100000"/>
            </a:lightRig>
          </a:scene3d>
          <a:sp3d prstMaterial="softEdge">
            <a:bevelT w="127000" prst="artDeco"/>
          </a:sp3d>
        </xdr:spPr>
        <xdr:style>
          <a:lnRef idx="3">
            <a:schemeClr val="lt1"/>
          </a:lnRef>
          <a:fillRef idx="1">
            <a:schemeClr val="accent6"/>
          </a:fillRef>
          <a:effectRef idx="1">
            <a:schemeClr val="accent6"/>
          </a:effectRef>
          <a:fontRef idx="minor">
            <a:schemeClr val="lt1"/>
          </a:fontRef>
        </xdr:style>
        <xdr:txBody>
          <a:bodyPr vertOverflow="clip" horzOverflow="clip" rtlCol="0" anchor="b"/>
          <a:lstStyle/>
          <a:p>
            <a:pPr algn="l"/>
            <a:r>
              <a:rPr lang="en-US" sz="2000" b="1">
                <a:solidFill>
                  <a:sysClr val="windowText" lastClr="000000"/>
                </a:solidFill>
              </a:rPr>
              <a:t>Seguro de Vejez,</a:t>
            </a:r>
            <a:r>
              <a:rPr lang="en-US" sz="2000" b="1" baseline="0">
                <a:solidFill>
                  <a:sysClr val="windowText" lastClr="000000"/>
                </a:solidFill>
              </a:rPr>
              <a:t> Discapacidad y Sobrevivencia (SVDS)</a:t>
            </a:r>
            <a:endParaRPr lang="en-US" sz="2000" b="1">
              <a:solidFill>
                <a:sysClr val="windowText" lastClr="000000"/>
              </a:solidFill>
            </a:endParaRPr>
          </a:p>
        </xdr:txBody>
      </xdr:sp>
      <xdr:sp macro="" textlink="">
        <xdr:nvSpPr>
          <xdr:cNvPr id="28" name="27 Hexágono"/>
          <xdr:cNvSpPr/>
        </xdr:nvSpPr>
        <xdr:spPr>
          <a:xfrm>
            <a:off x="5222789" y="4953000"/>
            <a:ext cx="4101258" cy="3496236"/>
          </a:xfrm>
          <a:prstGeom prst="hexagon">
            <a:avLst/>
          </a:prstGeom>
          <a:ln>
            <a:noFill/>
          </a:ln>
          <a:effectLst/>
          <a:scene3d>
            <a:camera prst="orthographicFront">
              <a:rot lat="0" lon="0" rev="0"/>
            </a:camera>
            <a:lightRig rig="glow" dir="t">
              <a:rot lat="0" lon="0" rev="14100000"/>
            </a:lightRig>
          </a:scene3d>
          <a:sp3d prstMaterial="softEdge">
            <a:bevelT w="127000" prst="artDeco"/>
          </a:sp3d>
        </xdr:spPr>
        <xdr:style>
          <a:lnRef idx="3">
            <a:schemeClr val="lt1"/>
          </a:lnRef>
          <a:fillRef idx="1">
            <a:schemeClr val="accent1"/>
          </a:fillRef>
          <a:effectRef idx="1">
            <a:schemeClr val="accent1"/>
          </a:effectRef>
          <a:fontRef idx="minor">
            <a:schemeClr val="lt1"/>
          </a:fontRef>
        </xdr:style>
        <xdr:txBody>
          <a:bodyPr vertOverflow="clip" horzOverflow="clip" rtlCol="0" anchor="b"/>
          <a:lstStyle/>
          <a:p>
            <a:pPr algn="l"/>
            <a:r>
              <a:rPr lang="en-US" sz="2000" b="1">
                <a:solidFill>
                  <a:sysClr val="windowText" lastClr="000000"/>
                </a:solidFill>
              </a:rPr>
              <a:t>Seguro de Riesgos Laborales (SRL)</a:t>
            </a:r>
          </a:p>
        </xdr:txBody>
      </xdr:sp>
      <xdr:sp macro="" textlink="">
        <xdr:nvSpPr>
          <xdr:cNvPr id="29" name="28 Hexágono"/>
          <xdr:cNvSpPr/>
        </xdr:nvSpPr>
        <xdr:spPr>
          <a:xfrm>
            <a:off x="1239896" y="5077866"/>
            <a:ext cx="4000500" cy="3260912"/>
          </a:xfrm>
          <a:prstGeom prst="hexagon">
            <a:avLst/>
          </a:prstGeom>
          <a:ln>
            <a:noFill/>
          </a:ln>
          <a:effectLst/>
          <a:scene3d>
            <a:camera prst="orthographicFront">
              <a:rot lat="0" lon="0" rev="0"/>
            </a:camera>
            <a:lightRig rig="glow" dir="t">
              <a:rot lat="0" lon="0" rev="14100000"/>
            </a:lightRig>
          </a:scene3d>
          <a:sp3d prstMaterial="softEdge">
            <a:bevelT w="127000" prst="artDeco"/>
          </a:sp3d>
        </xdr:spPr>
        <xdr:style>
          <a:lnRef idx="3">
            <a:schemeClr val="lt1"/>
          </a:lnRef>
          <a:fillRef idx="1">
            <a:schemeClr val="accent3"/>
          </a:fillRef>
          <a:effectRef idx="1">
            <a:schemeClr val="accent3"/>
          </a:effectRef>
          <a:fontRef idx="minor">
            <a:schemeClr val="lt1"/>
          </a:fontRef>
        </xdr:style>
        <xdr:txBody>
          <a:bodyPr vertOverflow="clip" horzOverflow="clip" rtlCol="0" anchor="b"/>
          <a:lstStyle/>
          <a:p>
            <a:pPr algn="r"/>
            <a:r>
              <a:rPr lang="en-US" sz="2000" b="1">
                <a:solidFill>
                  <a:sysClr val="windowText" lastClr="000000"/>
                </a:solidFill>
              </a:rPr>
              <a:t>Seguro Familiar de Salud (SFS)</a:t>
            </a:r>
          </a:p>
        </xdr:txBody>
      </xdr:sp>
      <xdr:sp macro="" textlink="">
        <xdr:nvSpPr>
          <xdr:cNvPr id="33" name="32 Elipse"/>
          <xdr:cNvSpPr/>
        </xdr:nvSpPr>
        <xdr:spPr>
          <a:xfrm rot="1481753">
            <a:off x="6008244" y="1621563"/>
            <a:ext cx="1904086" cy="914400"/>
          </a:xfrm>
          <a:prstGeom prst="ellipse">
            <a:avLst/>
          </a:prstGeom>
          <a:solidFill>
            <a:srgbClr val="92D05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200" b="1">
                <a:solidFill>
                  <a:sysClr val="windowText" lastClr="000000"/>
                </a:solidFill>
              </a:rPr>
              <a:t>Pensión por Vejez</a:t>
            </a:r>
          </a:p>
        </xdr:txBody>
      </xdr:sp>
      <xdr:sp macro="" textlink="">
        <xdr:nvSpPr>
          <xdr:cNvPr id="34" name="33 Elipse"/>
          <xdr:cNvSpPr/>
        </xdr:nvSpPr>
        <xdr:spPr>
          <a:xfrm rot="1546850">
            <a:off x="5754965" y="2081277"/>
            <a:ext cx="1921226" cy="829236"/>
          </a:xfrm>
          <a:prstGeom prst="ellipse">
            <a:avLst/>
          </a:prstGeom>
          <a:solidFill>
            <a:srgbClr val="92D05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n-US" sz="1200" b="1">
                <a:solidFill>
                  <a:sysClr val="windowText" lastClr="000000"/>
                </a:solidFill>
                <a:latin typeface="+mn-lt"/>
                <a:ea typeface="+mn-ea"/>
                <a:cs typeface="+mn-cs"/>
              </a:rPr>
              <a:t>Pensión por Discapacidad</a:t>
            </a:r>
          </a:p>
        </xdr:txBody>
      </xdr:sp>
      <xdr:sp macro="" textlink="">
        <xdr:nvSpPr>
          <xdr:cNvPr id="35" name="34 Elipse"/>
          <xdr:cNvSpPr/>
        </xdr:nvSpPr>
        <xdr:spPr>
          <a:xfrm rot="1481753">
            <a:off x="5472331" y="2598248"/>
            <a:ext cx="1938086" cy="914400"/>
          </a:xfrm>
          <a:prstGeom prst="ellipse">
            <a:avLst/>
          </a:prstGeom>
          <a:solidFill>
            <a:srgbClr val="92D05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200" b="1">
                <a:solidFill>
                  <a:sysClr val="windowText" lastClr="000000"/>
                </a:solidFill>
              </a:rPr>
              <a:t>Pensión por Sobrevivencia</a:t>
            </a:r>
          </a:p>
        </xdr:txBody>
      </xdr:sp>
      <xdr:sp macro="" textlink="">
        <xdr:nvSpPr>
          <xdr:cNvPr id="36" name="35 Elipse"/>
          <xdr:cNvSpPr/>
        </xdr:nvSpPr>
        <xdr:spPr>
          <a:xfrm rot="1481753">
            <a:off x="5146959" y="3138593"/>
            <a:ext cx="2005008" cy="954250"/>
          </a:xfrm>
          <a:prstGeom prst="ellipse">
            <a:avLst/>
          </a:prstGeom>
          <a:solidFill>
            <a:srgbClr val="92D05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200" b="1">
                <a:solidFill>
                  <a:sysClr val="windowText" lastClr="000000"/>
                </a:solidFill>
              </a:rPr>
              <a:t>Pensión por Cesantía por  Edad Avanzada</a:t>
            </a:r>
          </a:p>
        </xdr:txBody>
      </xdr:sp>
      <xdr:sp macro="" textlink="">
        <xdr:nvSpPr>
          <xdr:cNvPr id="37" name="36 Elipse"/>
          <xdr:cNvSpPr/>
        </xdr:nvSpPr>
        <xdr:spPr>
          <a:xfrm rot="1481753">
            <a:off x="7921287" y="3760737"/>
            <a:ext cx="2085896" cy="982747"/>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Atención Médica y Odontológica</a:t>
            </a:r>
          </a:p>
        </xdr:txBody>
      </xdr:sp>
      <xdr:sp macro="" textlink="">
        <xdr:nvSpPr>
          <xdr:cNvPr id="38" name="37 Elipse"/>
          <xdr:cNvSpPr/>
        </xdr:nvSpPr>
        <xdr:spPr>
          <a:xfrm rot="1481753">
            <a:off x="7592204" y="4321271"/>
            <a:ext cx="2163624" cy="982747"/>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Prótesis, Anteojos, Aparatos ortopédicos y su Reparación</a:t>
            </a:r>
          </a:p>
        </xdr:txBody>
      </xdr:sp>
      <xdr:sp macro="" textlink="">
        <xdr:nvSpPr>
          <xdr:cNvPr id="39" name="38 Elipse"/>
          <xdr:cNvSpPr/>
        </xdr:nvSpPr>
        <xdr:spPr>
          <a:xfrm rot="1481753">
            <a:off x="7179958" y="4972313"/>
            <a:ext cx="2109556" cy="982747"/>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Subsidio por Discapacidad Temporal</a:t>
            </a:r>
          </a:p>
        </xdr:txBody>
      </xdr:sp>
      <xdr:sp macro="" textlink="">
        <xdr:nvSpPr>
          <xdr:cNvPr id="40" name="39 Elipse"/>
          <xdr:cNvSpPr/>
        </xdr:nvSpPr>
        <xdr:spPr>
          <a:xfrm rot="1481753">
            <a:off x="6793797" y="5579204"/>
            <a:ext cx="2086136" cy="1079055"/>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Indemnización por Discapacidad</a:t>
            </a:r>
          </a:p>
        </xdr:txBody>
      </xdr:sp>
      <xdr:sp macro="" textlink="">
        <xdr:nvSpPr>
          <xdr:cNvPr id="41" name="40 Elipse"/>
          <xdr:cNvSpPr/>
        </xdr:nvSpPr>
        <xdr:spPr>
          <a:xfrm rot="1481753">
            <a:off x="6500765" y="6220401"/>
            <a:ext cx="2136696" cy="892113"/>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Pensión por Discapacidad</a:t>
            </a:r>
          </a:p>
        </xdr:txBody>
      </xdr:sp>
      <xdr:sp macro="" textlink="">
        <xdr:nvSpPr>
          <xdr:cNvPr id="42" name="41 Elipse"/>
          <xdr:cNvSpPr/>
        </xdr:nvSpPr>
        <xdr:spPr>
          <a:xfrm rot="19638303">
            <a:off x="281828" y="4668313"/>
            <a:ext cx="2382144" cy="982747"/>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ctr"/>
            <a:r>
              <a:rPr lang="en-US" sz="1200" b="1">
                <a:solidFill>
                  <a:sysClr val="windowText" lastClr="000000"/>
                </a:solidFill>
              </a:rPr>
              <a:t>Cuidado de la Salud de las Personas</a:t>
            </a:r>
          </a:p>
        </xdr:txBody>
      </xdr:sp>
      <xdr:sp macro="" textlink="">
        <xdr:nvSpPr>
          <xdr:cNvPr id="43" name="42 Elipse"/>
          <xdr:cNvSpPr/>
        </xdr:nvSpPr>
        <xdr:spPr>
          <a:xfrm rot="19638303">
            <a:off x="674825" y="5243337"/>
            <a:ext cx="2381186" cy="1059873"/>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ctr"/>
            <a:r>
              <a:rPr lang="en-US" sz="1200" b="1">
                <a:solidFill>
                  <a:sysClr val="windowText" lastClr="000000"/>
                </a:solidFill>
              </a:rPr>
              <a:t>Subsidios por Maternidad</a:t>
            </a:r>
            <a:r>
              <a:rPr lang="en-US" sz="1200" b="1" baseline="0">
                <a:solidFill>
                  <a:sysClr val="windowText" lastClr="000000"/>
                </a:solidFill>
              </a:rPr>
              <a:t>, Lactancia y Enfermedad común</a:t>
            </a:r>
            <a:endParaRPr lang="en-US" sz="1200" b="1">
              <a:solidFill>
                <a:sysClr val="windowText" lastClr="000000"/>
              </a:solidFill>
            </a:endParaRPr>
          </a:p>
        </xdr:txBody>
      </xdr:sp>
      <xdr:sp macro="" textlink="">
        <xdr:nvSpPr>
          <xdr:cNvPr id="44" name="43 Elipse"/>
          <xdr:cNvSpPr/>
        </xdr:nvSpPr>
        <xdr:spPr>
          <a:xfrm rot="19638303">
            <a:off x="1127498" y="5942635"/>
            <a:ext cx="2336146" cy="973816"/>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US" sz="1200" b="1">
                <a:solidFill>
                  <a:sysClr val="windowText" lastClr="000000"/>
                </a:solidFill>
              </a:rPr>
              <a:t>Servicios de Estancias Infantiles</a:t>
            </a:r>
          </a:p>
        </xdr:txBody>
      </xdr:sp>
    </xdr:grpSp>
    <xdr:clientData/>
  </xdr:twoCellAnchor>
  <xdr:twoCellAnchor>
    <xdr:from>
      <xdr:col>0</xdr:col>
      <xdr:colOff>0</xdr:colOff>
      <xdr:row>0</xdr:row>
      <xdr:rowOff>0</xdr:rowOff>
    </xdr:from>
    <xdr:to>
      <xdr:col>12</xdr:col>
      <xdr:colOff>748393</xdr:colOff>
      <xdr:row>5</xdr:row>
      <xdr:rowOff>38020</xdr:rowOff>
    </xdr:to>
    <xdr:sp macro="" textlink="">
      <xdr:nvSpPr>
        <xdr:cNvPr id="22" name="21 Rectángulo redondeado"/>
        <xdr:cNvSpPr/>
      </xdr:nvSpPr>
      <xdr:spPr>
        <a:xfrm>
          <a:off x="0" y="0"/>
          <a:ext cx="10028464" cy="99052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baseline="0">
              <a:solidFill>
                <a:schemeClr val="lt1"/>
              </a:solidFill>
              <a:effectLst/>
              <a:latin typeface="+mn-lt"/>
              <a:ea typeface="+mn-ea"/>
              <a:cs typeface="+mn-cs"/>
            </a:rPr>
            <a:t>Seguros y Beneficios del</a:t>
          </a:r>
        </a:p>
        <a:p>
          <a:pPr algn="ctr" eaLnBrk="1" fontAlgn="auto" latinLnBrk="0" hangingPunct="1"/>
          <a:r>
            <a:rPr lang="es-DO" sz="2400" b="1" baseline="0">
              <a:solidFill>
                <a:schemeClr val="lt1"/>
              </a:solidFill>
              <a:effectLst/>
              <a:latin typeface="+mn-lt"/>
              <a:ea typeface="+mn-ea"/>
              <a:cs typeface="+mn-cs"/>
            </a:rPr>
            <a:t>Sistema Dominicano Seguridad Social (SDSS)</a:t>
          </a:r>
          <a:endParaRPr lang="es-DO" sz="6600">
            <a:effectLst/>
          </a:endParaRPr>
        </a:p>
      </xdr:txBody>
    </xdr:sp>
    <xdr:clientData/>
  </xdr:twoCellAnchor>
  <xdr:twoCellAnchor editAs="oneCell">
    <xdr:from>
      <xdr:col>0</xdr:col>
      <xdr:colOff>326571</xdr:colOff>
      <xdr:row>0</xdr:row>
      <xdr:rowOff>81643</xdr:rowOff>
    </xdr:from>
    <xdr:to>
      <xdr:col>1</xdr:col>
      <xdr:colOff>545302</xdr:colOff>
      <xdr:row>4</xdr:row>
      <xdr:rowOff>13608</xdr:rowOff>
    </xdr:to>
    <xdr:pic>
      <xdr:nvPicPr>
        <xdr:cNvPr id="26" name="40 Imagen" descr="Logo_2x4.bmp">
          <a:hlinkClick xmlns:r="http://schemas.openxmlformats.org/officeDocument/2006/relationships" r:id="rId2"/>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326571" y="81643"/>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0.xml><?xml version="1.0" encoding="utf-8"?>
<xdr:wsDr xmlns:xdr="http://schemas.openxmlformats.org/drawingml/2006/spreadsheetDrawing" xmlns:a="http://schemas.openxmlformats.org/drawingml/2006/main">
  <xdr:twoCellAnchor>
    <xdr:from>
      <xdr:col>0</xdr:col>
      <xdr:colOff>54429</xdr:colOff>
      <xdr:row>18</xdr:row>
      <xdr:rowOff>122465</xdr:rowOff>
    </xdr:from>
    <xdr:to>
      <xdr:col>14</xdr:col>
      <xdr:colOff>653143</xdr:colOff>
      <xdr:row>54</xdr:row>
      <xdr:rowOff>27213</xdr:rowOff>
    </xdr:to>
    <xdr:graphicFrame macro="">
      <xdr:nvGraphicFramePr>
        <xdr:cNvPr id="3"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750793</xdr:colOff>
      <xdr:row>0</xdr:row>
      <xdr:rowOff>1061356</xdr:rowOff>
    </xdr:to>
    <xdr:sp macro="" textlink="">
      <xdr:nvSpPr>
        <xdr:cNvPr id="4" name="3 Rectángulo redondeado"/>
        <xdr:cNvSpPr/>
      </xdr:nvSpPr>
      <xdr:spPr>
        <a:xfrm>
          <a:off x="0" y="0"/>
          <a:ext cx="13201329" cy="106135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de Vejez, Discapacidad y Sobrevivencia (SVDS)</a:t>
          </a:r>
        </a:p>
        <a:p>
          <a:pPr algn="ctr" eaLnBrk="1" fontAlgn="auto" latinLnBrk="0" hangingPunct="1"/>
          <a:r>
            <a:rPr lang="es-DO" sz="1600" b="1">
              <a:solidFill>
                <a:schemeClr val="lt1"/>
              </a:solidFill>
              <a:effectLst/>
              <a:latin typeface="+mn-lt"/>
              <a:ea typeface="+mn-ea"/>
              <a:cs typeface="+mn-cs"/>
            </a:rPr>
            <a:t>Comparación anual del número de Afiliados Cotizantes con la Población Ocupada Formal</a:t>
          </a:r>
        </a:p>
        <a:p>
          <a:pPr algn="ctr" eaLnBrk="1" fontAlgn="auto" latinLnBrk="0" hangingPunct="1"/>
          <a:r>
            <a:rPr lang="es-DO" sz="1600" b="1">
              <a:solidFill>
                <a:schemeClr val="lt1"/>
              </a:solidFill>
              <a:effectLst/>
              <a:latin typeface="+mn-lt"/>
              <a:ea typeface="+mn-ea"/>
              <a:cs typeface="+mn-cs"/>
            </a:rPr>
            <a:t>Período: Diciembre 2005 -  Enero 2019</a:t>
          </a:r>
          <a:endParaRPr lang="es-DO" sz="3600">
            <a:effectLst/>
          </a:endParaRPr>
        </a:p>
      </xdr:txBody>
    </xdr:sp>
    <xdr:clientData/>
  </xdr:twoCellAnchor>
  <xdr:oneCellAnchor>
    <xdr:from>
      <xdr:col>0</xdr:col>
      <xdr:colOff>583507</xdr:colOff>
      <xdr:row>0</xdr:row>
      <xdr:rowOff>238525</xdr:rowOff>
    </xdr:from>
    <xdr:ext cx="693728" cy="535123"/>
    <xdr:pic>
      <xdr:nvPicPr>
        <xdr:cNvPr id="6"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83507" y="238525"/>
          <a:ext cx="693728" cy="535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788412</xdr:colOff>
      <xdr:row>51</xdr:row>
      <xdr:rowOff>163286</xdr:rowOff>
    </xdr:from>
    <xdr:to>
      <xdr:col>6</xdr:col>
      <xdr:colOff>258536</xdr:colOff>
      <xdr:row>53</xdr:row>
      <xdr:rowOff>152080</xdr:rowOff>
    </xdr:to>
    <xdr:sp macro="" textlink="">
      <xdr:nvSpPr>
        <xdr:cNvPr id="2" name="CuadroTexto 1"/>
        <xdr:cNvSpPr txBox="1"/>
      </xdr:nvSpPr>
      <xdr:spPr>
        <a:xfrm>
          <a:off x="788412" y="11389179"/>
          <a:ext cx="5225945" cy="36979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400" b="1"/>
            <a:t>Fuente: </a:t>
          </a:r>
          <a:r>
            <a:rPr lang="es-ES" sz="1400"/>
            <a:t>BCRD, portal</a:t>
          </a:r>
          <a:r>
            <a:rPr lang="es-ES" sz="1400" baseline="0"/>
            <a:t> SIPEN</a:t>
          </a:r>
          <a:endParaRPr lang="es-ES" sz="1400"/>
        </a:p>
      </xdr:txBody>
    </xdr:sp>
    <xdr:clientData/>
  </xdr:twoCellAnchor>
</xdr:wsDr>
</file>

<file path=xl/drawings/drawing61.xml><?xml version="1.0" encoding="utf-8"?>
<c:userShapes xmlns:c="http://schemas.openxmlformats.org/drawingml/2006/chart">
  <cdr:relSizeAnchor xmlns:cdr="http://schemas.openxmlformats.org/drawingml/2006/chartDrawing">
    <cdr:from>
      <cdr:x>0.17166</cdr:x>
      <cdr:y>0.02177</cdr:y>
    </cdr:from>
    <cdr:to>
      <cdr:x>0.86693</cdr:x>
      <cdr:y>0.06826</cdr:y>
    </cdr:to>
    <cdr:sp macro="" textlink="">
      <cdr:nvSpPr>
        <cdr:cNvPr id="2" name="1 CuadroTexto"/>
        <cdr:cNvSpPr txBox="1"/>
      </cdr:nvSpPr>
      <cdr:spPr>
        <a:xfrm xmlns:a="http://schemas.openxmlformats.org/drawingml/2006/main">
          <a:off x="2344494" y="159284"/>
          <a:ext cx="9495698" cy="340179"/>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eaLnBrk="1" fontAlgn="auto" latinLnBrk="0" hangingPunct="1"/>
          <a:r>
            <a:rPr lang="es-DO" sz="1800" b="1">
              <a:effectLst/>
              <a:latin typeface="+mn-lt"/>
              <a:ea typeface="+mn-ea"/>
              <a:cs typeface="+mn-cs"/>
            </a:rPr>
            <a:t>Comparación anual del número de Afiliados Cotizantes con la  Población Ocupada Formal</a:t>
          </a:r>
          <a:endParaRPr lang="es-ES" sz="2800">
            <a:effectLst/>
          </a:endParaRPr>
        </a:p>
      </cdr:txBody>
    </cdr:sp>
  </cdr:relSizeAnchor>
</c:userShapes>
</file>

<file path=xl/drawings/drawing62.xml><?xml version="1.0" encoding="utf-8"?>
<xdr:wsDr xmlns:xdr="http://schemas.openxmlformats.org/drawingml/2006/spreadsheetDrawing" xmlns:a="http://schemas.openxmlformats.org/drawingml/2006/main">
  <xdr:twoCellAnchor>
    <xdr:from>
      <xdr:col>0</xdr:col>
      <xdr:colOff>54428</xdr:colOff>
      <xdr:row>14</xdr:row>
      <xdr:rowOff>163284</xdr:rowOff>
    </xdr:from>
    <xdr:to>
      <xdr:col>11</xdr:col>
      <xdr:colOff>2449286</xdr:colOff>
      <xdr:row>38</xdr:row>
      <xdr:rowOff>217714</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2490106</xdr:colOff>
      <xdr:row>1</xdr:row>
      <xdr:rowOff>54429</xdr:rowOff>
    </xdr:to>
    <xdr:sp macro="" textlink="">
      <xdr:nvSpPr>
        <xdr:cNvPr id="5" name="4 Rectángulo redondeado"/>
        <xdr:cNvSpPr/>
      </xdr:nvSpPr>
      <xdr:spPr>
        <a:xfrm>
          <a:off x="0" y="0"/>
          <a:ext cx="14178642" cy="1129393"/>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Cotizantes del SVDS RC por Rango de Edad</a:t>
          </a:r>
        </a:p>
        <a:p>
          <a:pPr algn="ctr" eaLnBrk="1" fontAlgn="auto" latinLnBrk="0" hangingPunct="1"/>
          <a:r>
            <a:rPr lang="es-DO" sz="1800" b="1">
              <a:solidFill>
                <a:schemeClr val="lt1"/>
              </a:solidFill>
              <a:effectLst/>
              <a:latin typeface="+mn-lt"/>
              <a:ea typeface="+mn-ea"/>
              <a:cs typeface="+mn-cs"/>
            </a:rPr>
            <a:t>Período: Enero 2019</a:t>
          </a:r>
          <a:endParaRPr lang="es-DO" sz="4000">
            <a:effectLst/>
          </a:endParaRPr>
        </a:p>
      </xdr:txBody>
    </xdr:sp>
    <xdr:clientData/>
  </xdr:twoCellAnchor>
  <xdr:twoCellAnchor editAs="oneCell">
    <xdr:from>
      <xdr:col>0</xdr:col>
      <xdr:colOff>503467</xdr:colOff>
      <xdr:row>0</xdr:row>
      <xdr:rowOff>163287</xdr:rowOff>
    </xdr:from>
    <xdr:to>
      <xdr:col>1</xdr:col>
      <xdr:colOff>24144</xdr:colOff>
      <xdr:row>0</xdr:row>
      <xdr:rowOff>762001</xdr:rowOff>
    </xdr:to>
    <xdr:pic>
      <xdr:nvPicPr>
        <xdr:cNvPr id="7"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03467" y="163287"/>
          <a:ext cx="772534" cy="5987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3.xml><?xml version="1.0" encoding="utf-8"?>
<c:userShapes xmlns:c="http://schemas.openxmlformats.org/drawingml/2006/chart">
  <cdr:relSizeAnchor xmlns:cdr="http://schemas.openxmlformats.org/drawingml/2006/chartDrawing">
    <cdr:from>
      <cdr:x>0.04272</cdr:x>
      <cdr:y>0.93928</cdr:y>
    </cdr:from>
    <cdr:to>
      <cdr:x>0.168</cdr:x>
      <cdr:y>0.98482</cdr:y>
    </cdr:to>
    <cdr:sp macro="" textlink="">
      <cdr:nvSpPr>
        <cdr:cNvPr id="2" name="CuadroTexto 1"/>
        <cdr:cNvSpPr txBox="1"/>
      </cdr:nvSpPr>
      <cdr:spPr>
        <a:xfrm xmlns:a="http://schemas.openxmlformats.org/drawingml/2006/main">
          <a:off x="653891" y="6735537"/>
          <a:ext cx="1917790" cy="326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600" b="1"/>
            <a:t>Fuente:</a:t>
          </a:r>
          <a:r>
            <a:rPr lang="es-ES" sz="1600" b="1" baseline="0"/>
            <a:t> </a:t>
          </a:r>
          <a:r>
            <a:rPr lang="es-ES" sz="1600" baseline="0"/>
            <a:t>Sipen</a:t>
          </a:r>
          <a:endParaRPr lang="es-ES" sz="1600"/>
        </a:p>
      </cdr:txBody>
    </cdr:sp>
  </cdr:relSizeAnchor>
</c:userShapes>
</file>

<file path=xl/drawings/drawing64.xml><?xml version="1.0" encoding="utf-8"?>
<xdr:wsDr xmlns:xdr="http://schemas.openxmlformats.org/drawingml/2006/spreadsheetDrawing" xmlns:a="http://schemas.openxmlformats.org/drawingml/2006/main">
  <xdr:twoCellAnchor>
    <xdr:from>
      <xdr:col>0</xdr:col>
      <xdr:colOff>81645</xdr:colOff>
      <xdr:row>14</xdr:row>
      <xdr:rowOff>27215</xdr:rowOff>
    </xdr:from>
    <xdr:to>
      <xdr:col>11</xdr:col>
      <xdr:colOff>1183822</xdr:colOff>
      <xdr:row>37</xdr:row>
      <xdr:rowOff>68035</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1333500</xdr:colOff>
      <xdr:row>1</xdr:row>
      <xdr:rowOff>27214</xdr:rowOff>
    </xdr:to>
    <xdr:sp macro="" textlink="">
      <xdr:nvSpPr>
        <xdr:cNvPr id="4" name="3 Rectángulo redondeado"/>
        <xdr:cNvSpPr/>
      </xdr:nvSpPr>
      <xdr:spPr>
        <a:xfrm>
          <a:off x="0" y="0"/>
          <a:ext cx="14355536" cy="1129393"/>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Cotizantes del SVDS RC por Cantidad de Salario Mínimo Cotizable</a:t>
          </a:r>
        </a:p>
        <a:p>
          <a:pPr algn="ctr" eaLnBrk="1" fontAlgn="auto" latinLnBrk="0" hangingPunct="1"/>
          <a:r>
            <a:rPr lang="es-DO" sz="1800" b="1">
              <a:solidFill>
                <a:schemeClr val="lt1"/>
              </a:solidFill>
              <a:effectLst/>
              <a:latin typeface="+mn-lt"/>
              <a:ea typeface="+mn-ea"/>
              <a:cs typeface="+mn-cs"/>
            </a:rPr>
            <a:t>Período: Enero 2019</a:t>
          </a:r>
          <a:endParaRPr lang="es-DO" sz="4000">
            <a:effectLst/>
          </a:endParaRPr>
        </a:p>
      </xdr:txBody>
    </xdr:sp>
    <xdr:clientData/>
  </xdr:twoCellAnchor>
  <xdr:twoCellAnchor editAs="oneCell">
    <xdr:from>
      <xdr:col>0</xdr:col>
      <xdr:colOff>559594</xdr:colOff>
      <xdr:row>0</xdr:row>
      <xdr:rowOff>297656</xdr:rowOff>
    </xdr:from>
    <xdr:to>
      <xdr:col>0</xdr:col>
      <xdr:colOff>1273969</xdr:colOff>
      <xdr:row>0</xdr:row>
      <xdr:rowOff>773906</xdr:rowOff>
    </xdr:to>
    <xdr:pic>
      <xdr:nvPicPr>
        <xdr:cNvPr id="5" name="5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9594" y="297656"/>
          <a:ext cx="714375"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5.xml><?xml version="1.0" encoding="utf-8"?>
<c:userShapes xmlns:c="http://schemas.openxmlformats.org/drawingml/2006/chart">
  <cdr:relSizeAnchor xmlns:cdr="http://schemas.openxmlformats.org/drawingml/2006/chartDrawing">
    <cdr:from>
      <cdr:x>0.03963</cdr:x>
      <cdr:y>0.93776</cdr:y>
    </cdr:from>
    <cdr:to>
      <cdr:x>0.79231</cdr:x>
      <cdr:y>0.99217</cdr:y>
    </cdr:to>
    <cdr:sp macro="" textlink="">
      <cdr:nvSpPr>
        <cdr:cNvPr id="2" name="1 CuadroTexto"/>
        <cdr:cNvSpPr txBox="1"/>
      </cdr:nvSpPr>
      <cdr:spPr>
        <a:xfrm xmlns:a="http://schemas.openxmlformats.org/drawingml/2006/main">
          <a:off x="560845" y="6560343"/>
          <a:ext cx="10651442" cy="3806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400" b="1"/>
            <a:t>Fuente: </a:t>
          </a:r>
          <a:r>
            <a:rPr lang="en-US" sz="1400"/>
            <a:t>Portal de SIPEN</a:t>
          </a:r>
        </a:p>
      </cdr:txBody>
    </cdr:sp>
  </cdr:relSizeAnchor>
</c:userShapes>
</file>

<file path=xl/drawings/drawing66.xml><?xml version="1.0" encoding="utf-8"?>
<xdr:wsDr xmlns:xdr="http://schemas.openxmlformats.org/drawingml/2006/spreadsheetDrawing" xmlns:a="http://schemas.openxmlformats.org/drawingml/2006/main">
  <xdr:twoCellAnchor>
    <xdr:from>
      <xdr:col>0</xdr:col>
      <xdr:colOff>0</xdr:colOff>
      <xdr:row>5</xdr:row>
      <xdr:rowOff>95250</xdr:rowOff>
    </xdr:from>
    <xdr:to>
      <xdr:col>13</xdr:col>
      <xdr:colOff>857250</xdr:colOff>
      <xdr:row>49</xdr:row>
      <xdr:rowOff>68036</xdr:rowOff>
    </xdr:to>
    <xdr:graphicFrame macro="">
      <xdr:nvGraphicFramePr>
        <xdr:cNvPr id="3" name="2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1</xdr:row>
      <xdr:rowOff>44823</xdr:rowOff>
    </xdr:to>
    <xdr:sp macro="" textlink="">
      <xdr:nvSpPr>
        <xdr:cNvPr id="4" name="3 Rectángulo redondeado"/>
        <xdr:cNvSpPr/>
      </xdr:nvSpPr>
      <xdr:spPr>
        <a:xfrm>
          <a:off x="0" y="0"/>
          <a:ext cx="12830734" cy="90767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de Vejez, Discapacidad y Sobrevivencia (SVDS)</a:t>
          </a:r>
        </a:p>
        <a:p>
          <a:pPr algn="ctr" eaLnBrk="1" fontAlgn="auto" latinLnBrk="0" hangingPunct="1"/>
          <a:r>
            <a:rPr lang="es-DO" sz="1600" b="1">
              <a:solidFill>
                <a:schemeClr val="lt1"/>
              </a:solidFill>
              <a:effectLst/>
              <a:latin typeface="+mn-lt"/>
              <a:ea typeface="+mn-ea"/>
              <a:cs typeface="+mn-cs"/>
            </a:rPr>
            <a:t>Distribución de</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Cotizantes por AFP's y Fondos de Reparto</a:t>
          </a:r>
        </a:p>
        <a:p>
          <a:pPr algn="ctr" eaLnBrk="1" fontAlgn="auto" latinLnBrk="0" hangingPunct="1"/>
          <a:r>
            <a:rPr lang="es-DO" sz="1600" b="1">
              <a:solidFill>
                <a:schemeClr val="lt1"/>
              </a:solidFill>
              <a:effectLst/>
              <a:latin typeface="+mn-lt"/>
              <a:ea typeface="+mn-ea"/>
              <a:cs typeface="+mn-cs"/>
            </a:rPr>
            <a:t>Período: Enero 2019</a:t>
          </a:r>
          <a:endParaRPr lang="es-DO" sz="3600">
            <a:effectLst/>
          </a:endParaRPr>
        </a:p>
      </xdr:txBody>
    </xdr:sp>
    <xdr:clientData/>
  </xdr:twoCellAnchor>
  <xdr:twoCellAnchor editAs="oneCell">
    <xdr:from>
      <xdr:col>0</xdr:col>
      <xdr:colOff>382599</xdr:colOff>
      <xdr:row>0</xdr:row>
      <xdr:rowOff>174492</xdr:rowOff>
    </xdr:from>
    <xdr:to>
      <xdr:col>1</xdr:col>
      <xdr:colOff>285749</xdr:colOff>
      <xdr:row>0</xdr:row>
      <xdr:rowOff>838682</xdr:rowOff>
    </xdr:to>
    <xdr:pic>
      <xdr:nvPicPr>
        <xdr:cNvPr id="6" name="5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82599" y="174492"/>
          <a:ext cx="869257" cy="6641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7.xml><?xml version="1.0" encoding="utf-8"?>
<c:userShapes xmlns:c="http://schemas.openxmlformats.org/drawingml/2006/chart">
  <cdr:relSizeAnchor xmlns:cdr="http://schemas.openxmlformats.org/drawingml/2006/chartDrawing">
    <cdr:from>
      <cdr:x>0.01805</cdr:x>
      <cdr:y>0.91337</cdr:y>
    </cdr:from>
    <cdr:to>
      <cdr:x>0.81877</cdr:x>
      <cdr:y>0.96994</cdr:y>
    </cdr:to>
    <cdr:sp macro="" textlink="">
      <cdr:nvSpPr>
        <cdr:cNvPr id="3" name="1 CuadroTexto"/>
        <cdr:cNvSpPr txBox="1"/>
      </cdr:nvSpPr>
      <cdr:spPr>
        <a:xfrm xmlns:a="http://schemas.openxmlformats.org/drawingml/2006/main">
          <a:off x="243398" y="7854693"/>
          <a:ext cx="10797453" cy="48648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b="1"/>
            <a:t>Fuente: </a:t>
          </a:r>
          <a:r>
            <a:rPr lang="en-US" sz="1600"/>
            <a:t>Portal de SIPEN</a:t>
          </a:r>
        </a:p>
      </cdr:txBody>
    </cdr:sp>
  </cdr:relSizeAnchor>
</c:userShapes>
</file>

<file path=xl/drawings/drawing68.xml><?xml version="1.0" encoding="utf-8"?>
<xdr:wsDr xmlns:xdr="http://schemas.openxmlformats.org/drawingml/2006/spreadsheetDrawing" xmlns:a="http://schemas.openxmlformats.org/drawingml/2006/main">
  <xdr:twoCellAnchor>
    <xdr:from>
      <xdr:col>0</xdr:col>
      <xdr:colOff>38101</xdr:colOff>
      <xdr:row>19</xdr:row>
      <xdr:rowOff>19049</xdr:rowOff>
    </xdr:from>
    <xdr:to>
      <xdr:col>12</xdr:col>
      <xdr:colOff>514350</xdr:colOff>
      <xdr:row>48</xdr:row>
      <xdr:rowOff>76199</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298550</xdr:colOff>
      <xdr:row>48</xdr:row>
      <xdr:rowOff>68105</xdr:rowOff>
    </xdr:from>
    <xdr:to>
      <xdr:col>2</xdr:col>
      <xdr:colOff>600489</xdr:colOff>
      <xdr:row>50</xdr:row>
      <xdr:rowOff>36858</xdr:rowOff>
    </xdr:to>
    <xdr:sp macro="" textlink="">
      <xdr:nvSpPr>
        <xdr:cNvPr id="3" name="2 CuadroTexto"/>
        <xdr:cNvSpPr txBox="1"/>
      </xdr:nvSpPr>
      <xdr:spPr>
        <a:xfrm>
          <a:off x="298550" y="7516655"/>
          <a:ext cx="2102164" cy="25450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b="1"/>
            <a:t>Fuente:  </a:t>
          </a:r>
          <a:r>
            <a:rPr lang="en-US" sz="900"/>
            <a:t>Banco Central, SIPEN</a:t>
          </a:r>
        </a:p>
        <a:p>
          <a:endParaRPr lang="en-US" sz="1100"/>
        </a:p>
      </xdr:txBody>
    </xdr:sp>
    <xdr:clientData/>
  </xdr:twoCellAnchor>
  <xdr:twoCellAnchor>
    <xdr:from>
      <xdr:col>0</xdr:col>
      <xdr:colOff>0</xdr:colOff>
      <xdr:row>0</xdr:row>
      <xdr:rowOff>0</xdr:rowOff>
    </xdr:from>
    <xdr:to>
      <xdr:col>12</xdr:col>
      <xdr:colOff>638175</xdr:colOff>
      <xdr:row>1</xdr:row>
      <xdr:rowOff>0</xdr:rowOff>
    </xdr:to>
    <xdr:sp macro="" textlink="">
      <xdr:nvSpPr>
        <xdr:cNvPr id="4" name="3 Rectángulo redondeado"/>
        <xdr:cNvSpPr/>
      </xdr:nvSpPr>
      <xdr:spPr>
        <a:xfrm>
          <a:off x="0" y="0"/>
          <a:ext cx="9277350" cy="8382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200" b="1">
              <a:solidFill>
                <a:schemeClr val="lt1"/>
              </a:solidFill>
              <a:effectLst/>
              <a:latin typeface="+mn-lt"/>
              <a:ea typeface="+mn-ea"/>
              <a:cs typeface="+mn-cs"/>
            </a:rPr>
            <a:t>Seguro de Vejez. Discapacidad y Sobrevivencia (SVDS)</a:t>
          </a:r>
        </a:p>
        <a:p>
          <a:pPr algn="ctr" eaLnBrk="1" fontAlgn="auto" latinLnBrk="0" hangingPunct="1"/>
          <a:r>
            <a:rPr lang="es-DO" sz="1200" b="1">
              <a:solidFill>
                <a:schemeClr val="lt1"/>
              </a:solidFill>
              <a:effectLst/>
              <a:latin typeface="+mn-lt"/>
              <a:ea typeface="+mn-ea"/>
              <a:cs typeface="+mn-cs"/>
            </a:rPr>
            <a:t>Población Económicamente Activa Afiliada al SVDS por Género    </a:t>
          </a:r>
          <a:br>
            <a:rPr lang="es-DO" sz="1200" b="1">
              <a:solidFill>
                <a:schemeClr val="lt1"/>
              </a:solidFill>
              <a:effectLst/>
              <a:latin typeface="+mn-lt"/>
              <a:ea typeface="+mn-ea"/>
              <a:cs typeface="+mn-cs"/>
            </a:rPr>
          </a:br>
          <a:r>
            <a:rPr lang="es-DO" sz="1200" b="1">
              <a:solidFill>
                <a:schemeClr val="lt1"/>
              </a:solidFill>
              <a:effectLst/>
              <a:latin typeface="+mn-lt"/>
              <a:ea typeface="+mn-ea"/>
              <a:cs typeface="+mn-cs"/>
            </a:rPr>
            <a:t> Período: Diciembre 2005 -</a:t>
          </a:r>
          <a:r>
            <a:rPr lang="es-DO" sz="1200" b="1" baseline="0">
              <a:solidFill>
                <a:schemeClr val="lt1"/>
              </a:solidFill>
              <a:effectLst/>
              <a:latin typeface="+mn-lt"/>
              <a:ea typeface="+mn-ea"/>
              <a:cs typeface="+mn-cs"/>
            </a:rPr>
            <a:t>  Enero 2019</a:t>
          </a:r>
          <a:endParaRPr lang="es-DO" sz="2800">
            <a:effectLst/>
          </a:endParaRPr>
        </a:p>
      </xdr:txBody>
    </xdr:sp>
    <xdr:clientData/>
  </xdr:twoCellAnchor>
  <xdr:twoCellAnchor editAs="oneCell">
    <xdr:from>
      <xdr:col>0</xdr:col>
      <xdr:colOff>390526</xdr:colOff>
      <xdr:row>0</xdr:row>
      <xdr:rowOff>180975</xdr:rowOff>
    </xdr:from>
    <xdr:to>
      <xdr:col>1</xdr:col>
      <xdr:colOff>352426</xdr:colOff>
      <xdr:row>0</xdr:row>
      <xdr:rowOff>629386</xdr:rowOff>
    </xdr:to>
    <xdr:pic>
      <xdr:nvPicPr>
        <xdr:cNvPr id="5" name="1 Imagen">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390526" y="180975"/>
          <a:ext cx="628650" cy="448411"/>
        </a:xfrm>
        <a:prstGeom prst="rect">
          <a:avLst/>
        </a:prstGeom>
      </xdr:spPr>
    </xdr:pic>
    <xdr:clientData/>
  </xdr:twoCellAnchor>
</xdr:wsDr>
</file>

<file path=xl/drawings/drawing69.xml><?xml version="1.0" encoding="utf-8"?>
<xdr:wsDr xmlns:xdr="http://schemas.openxmlformats.org/drawingml/2006/spreadsheetDrawing" xmlns:a="http://schemas.openxmlformats.org/drawingml/2006/main">
  <xdr:twoCellAnchor>
    <xdr:from>
      <xdr:col>0</xdr:col>
      <xdr:colOff>40821</xdr:colOff>
      <xdr:row>24</xdr:row>
      <xdr:rowOff>13606</xdr:rowOff>
    </xdr:from>
    <xdr:to>
      <xdr:col>14</xdr:col>
      <xdr:colOff>639536</xdr:colOff>
      <xdr:row>62</xdr:row>
      <xdr:rowOff>176892</xdr:rowOff>
    </xdr:to>
    <xdr:graphicFrame macro="">
      <xdr:nvGraphicFramePr>
        <xdr:cNvPr id="3"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0</xdr:colOff>
      <xdr:row>0</xdr:row>
      <xdr:rowOff>1034142</xdr:rowOff>
    </xdr:to>
    <xdr:sp macro="" textlink="">
      <xdr:nvSpPr>
        <xdr:cNvPr id="4" name="3 Rectángulo redondeado"/>
        <xdr:cNvSpPr/>
      </xdr:nvSpPr>
      <xdr:spPr>
        <a:xfrm>
          <a:off x="0" y="0"/>
          <a:ext cx="13838464" cy="103414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de Vejez, Discapacidad y Sobrevivencia (SVDS)</a:t>
          </a:r>
        </a:p>
        <a:p>
          <a:pPr algn="ctr" eaLnBrk="1" fontAlgn="auto" latinLnBrk="0" hangingPunct="1"/>
          <a:r>
            <a:rPr lang="es-DO" sz="1600" b="1">
              <a:solidFill>
                <a:schemeClr val="lt1"/>
              </a:solidFill>
              <a:effectLst/>
              <a:latin typeface="+mn-lt"/>
              <a:ea typeface="+mn-ea"/>
              <a:cs typeface="+mn-cs"/>
            </a:rPr>
            <a:t>Afiliados y Cotizantes del SVDS por Género</a:t>
          </a:r>
        </a:p>
        <a:p>
          <a:pPr algn="ctr" eaLnBrk="1" fontAlgn="auto" latinLnBrk="0" hangingPunct="1"/>
          <a:r>
            <a:rPr lang="es-DO" sz="1600" b="1">
              <a:solidFill>
                <a:schemeClr val="lt1"/>
              </a:solidFill>
              <a:effectLst/>
              <a:latin typeface="+mn-lt"/>
              <a:ea typeface="+mn-ea"/>
              <a:cs typeface="+mn-cs"/>
            </a:rPr>
            <a:t>Periodo: Diciembre 2003 -</a:t>
          </a:r>
          <a:r>
            <a:rPr lang="es-DO" sz="1600" b="1" baseline="0">
              <a:solidFill>
                <a:schemeClr val="lt1"/>
              </a:solidFill>
              <a:effectLst/>
              <a:latin typeface="+mn-lt"/>
              <a:ea typeface="+mn-ea"/>
              <a:cs typeface="+mn-cs"/>
            </a:rPr>
            <a:t>  Enero 2019</a:t>
          </a:r>
          <a:endParaRPr lang="es-DO" sz="1600">
            <a:effectLst/>
          </a:endParaRPr>
        </a:p>
      </xdr:txBody>
    </xdr:sp>
    <xdr:clientData/>
  </xdr:twoCellAnchor>
  <xdr:twoCellAnchor editAs="oneCell">
    <xdr:from>
      <xdr:col>0</xdr:col>
      <xdr:colOff>387804</xdr:colOff>
      <xdr:row>0</xdr:row>
      <xdr:rowOff>153761</xdr:rowOff>
    </xdr:from>
    <xdr:to>
      <xdr:col>1</xdr:col>
      <xdr:colOff>588914</xdr:colOff>
      <xdr:row>0</xdr:row>
      <xdr:rowOff>789215</xdr:rowOff>
    </xdr:to>
    <xdr:pic>
      <xdr:nvPicPr>
        <xdr:cNvPr id="6"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87804" y="153761"/>
          <a:ext cx="963110" cy="6354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3</xdr:col>
      <xdr:colOff>68035</xdr:colOff>
      <xdr:row>7</xdr:row>
      <xdr:rowOff>108857</xdr:rowOff>
    </xdr:from>
    <xdr:to>
      <xdr:col>9</xdr:col>
      <xdr:colOff>666749</xdr:colOff>
      <xdr:row>36</xdr:row>
      <xdr:rowOff>163287</xdr:rowOff>
    </xdr:to>
    <xdr:pic>
      <xdr:nvPicPr>
        <xdr:cNvPr id="5" name="4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354035" y="1442357"/>
          <a:ext cx="5306785" cy="5578930"/>
        </a:xfrm>
        <a:prstGeom prst="rect">
          <a:avLst/>
        </a:prstGeom>
        <a:noFill/>
        <a:ln>
          <a:noFill/>
        </a:ln>
      </xdr:spPr>
    </xdr:pic>
    <xdr:clientData/>
  </xdr:twoCellAnchor>
  <xdr:twoCellAnchor>
    <xdr:from>
      <xdr:col>0</xdr:col>
      <xdr:colOff>554688</xdr:colOff>
      <xdr:row>7</xdr:row>
      <xdr:rowOff>75242</xdr:rowOff>
    </xdr:from>
    <xdr:to>
      <xdr:col>12</xdr:col>
      <xdr:colOff>68034</xdr:colOff>
      <xdr:row>36</xdr:row>
      <xdr:rowOff>40822</xdr:rowOff>
    </xdr:to>
    <xdr:sp macro="" textlink="">
      <xdr:nvSpPr>
        <xdr:cNvPr id="3" name="2 CuadroTexto"/>
        <xdr:cNvSpPr txBox="1"/>
      </xdr:nvSpPr>
      <xdr:spPr>
        <a:xfrm>
          <a:off x="554688" y="1408742"/>
          <a:ext cx="8793417" cy="54900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800" b="1">
              <a:solidFill>
                <a:schemeClr val="accent3">
                  <a:lumMod val="50000"/>
                </a:schemeClr>
              </a:solidFill>
              <a:latin typeface="+mn-lt"/>
              <a:ea typeface="+mn-ea"/>
              <a:cs typeface="+mn-cs"/>
            </a:rPr>
            <a:t>Estadísticas del Sistema Dominicano de la Seguridad Social (SDSS)</a:t>
          </a:r>
        </a:p>
      </xdr:txBody>
    </xdr:sp>
    <xdr:clientData/>
  </xdr:twoCellAnchor>
  <xdr:twoCellAnchor editAs="oneCell">
    <xdr:from>
      <xdr:col>0</xdr:col>
      <xdr:colOff>401732</xdr:colOff>
      <xdr:row>2</xdr:row>
      <xdr:rowOff>145118</xdr:rowOff>
    </xdr:from>
    <xdr:to>
      <xdr:col>2</xdr:col>
      <xdr:colOff>340299</xdr:colOff>
      <xdr:row>6</xdr:row>
      <xdr:rowOff>67236</xdr:rowOff>
    </xdr:to>
    <xdr:pic>
      <xdr:nvPicPr>
        <xdr:cNvPr id="4" name="1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4752" b="26507"/>
        <a:stretch/>
      </xdr:blipFill>
      <xdr:spPr bwMode="auto">
        <a:xfrm>
          <a:off x="401732" y="526118"/>
          <a:ext cx="1462567" cy="684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0.xml><?xml version="1.0" encoding="utf-8"?>
<c:userShapes xmlns:c="http://schemas.openxmlformats.org/drawingml/2006/chart">
  <cdr:relSizeAnchor xmlns:cdr="http://schemas.openxmlformats.org/drawingml/2006/chartDrawing">
    <cdr:from>
      <cdr:x>0.06552</cdr:x>
      <cdr:y>0.94114</cdr:y>
    </cdr:from>
    <cdr:to>
      <cdr:x>0.19892</cdr:x>
      <cdr:y>0.98757</cdr:y>
    </cdr:to>
    <cdr:sp macro="" textlink="">
      <cdr:nvSpPr>
        <cdr:cNvPr id="2" name="2 CuadroTexto"/>
        <cdr:cNvSpPr txBox="1"/>
      </cdr:nvSpPr>
      <cdr:spPr>
        <a:xfrm xmlns:a="http://schemas.openxmlformats.org/drawingml/2006/main">
          <a:off x="894443" y="7112907"/>
          <a:ext cx="1820946" cy="350935"/>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400" b="1"/>
            <a:t>Fuente: </a:t>
          </a:r>
          <a:r>
            <a:rPr lang="en-US" sz="1400"/>
            <a:t>SIPEN</a:t>
          </a:r>
        </a:p>
        <a:p xmlns:a="http://schemas.openxmlformats.org/drawingml/2006/main">
          <a:endParaRPr lang="en-US" sz="2000"/>
        </a:p>
      </cdr:txBody>
    </cdr:sp>
  </cdr:relSizeAnchor>
</c:userShapes>
</file>

<file path=xl/drawings/drawing71.xml><?xml version="1.0" encoding="utf-8"?>
<xdr:wsDr xmlns:xdr="http://schemas.openxmlformats.org/drawingml/2006/spreadsheetDrawing" xmlns:a="http://schemas.openxmlformats.org/drawingml/2006/main">
  <xdr:twoCellAnchor>
    <xdr:from>
      <xdr:col>0</xdr:col>
      <xdr:colOff>0</xdr:colOff>
      <xdr:row>20</xdr:row>
      <xdr:rowOff>86591</xdr:rowOff>
    </xdr:from>
    <xdr:to>
      <xdr:col>16</xdr:col>
      <xdr:colOff>900545</xdr:colOff>
      <xdr:row>64</xdr:row>
      <xdr:rowOff>121227</xdr:rowOff>
    </xdr:to>
    <xdr:graphicFrame macro="">
      <xdr:nvGraphicFramePr>
        <xdr:cNvPr id="2" name="5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17</xdr:col>
      <xdr:colOff>0</xdr:colOff>
      <xdr:row>0</xdr:row>
      <xdr:rowOff>1350818</xdr:rowOff>
    </xdr:to>
    <xdr:sp macro="" textlink="">
      <xdr:nvSpPr>
        <xdr:cNvPr id="4" name="3 Rectángulo redondeado"/>
        <xdr:cNvSpPr/>
      </xdr:nvSpPr>
      <xdr:spPr>
        <a:xfrm>
          <a:off x="0" y="0"/>
          <a:ext cx="17318182" cy="13508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Seguro de Vejez, Discapacidad y Sobrevivencia (SVDS)</a:t>
          </a:r>
        </a:p>
        <a:p>
          <a:pPr algn="ctr" eaLnBrk="1" fontAlgn="auto" latinLnBrk="0" hangingPunct="1"/>
          <a:r>
            <a:rPr lang="es-DO" sz="2400" b="1">
              <a:solidFill>
                <a:schemeClr val="lt1"/>
              </a:solidFill>
              <a:effectLst/>
              <a:latin typeface="+mn-lt"/>
              <a:ea typeface="+mn-ea"/>
              <a:cs typeface="+mn-cs"/>
            </a:rPr>
            <a:t>Traspasos Totales por Año</a:t>
          </a:r>
        </a:p>
        <a:p>
          <a:pPr algn="ctr" eaLnBrk="1" fontAlgn="auto" latinLnBrk="0" hangingPunct="1"/>
          <a:r>
            <a:rPr lang="es-DO" sz="2400" b="1">
              <a:solidFill>
                <a:schemeClr val="lt1"/>
              </a:solidFill>
              <a:effectLst/>
              <a:latin typeface="+mn-lt"/>
              <a:ea typeface="+mn-ea"/>
              <a:cs typeface="+mn-cs"/>
            </a:rPr>
            <a:t>Período:  Diciembre 2005 -</a:t>
          </a:r>
          <a:r>
            <a:rPr lang="es-DO" sz="2400" b="1" baseline="0">
              <a:solidFill>
                <a:schemeClr val="lt1"/>
              </a:solidFill>
              <a:effectLst/>
              <a:latin typeface="+mn-lt"/>
              <a:ea typeface="+mn-ea"/>
              <a:cs typeface="+mn-cs"/>
            </a:rPr>
            <a:t>  Enero 2019</a:t>
          </a:r>
          <a:endParaRPr lang="es-DO" sz="4800">
            <a:effectLst/>
          </a:endParaRPr>
        </a:p>
      </xdr:txBody>
    </xdr:sp>
    <xdr:clientData/>
  </xdr:twoCellAnchor>
  <xdr:twoCellAnchor editAs="oneCell">
    <xdr:from>
      <xdr:col>0</xdr:col>
      <xdr:colOff>675409</xdr:colOff>
      <xdr:row>0</xdr:row>
      <xdr:rowOff>329046</xdr:rowOff>
    </xdr:from>
    <xdr:to>
      <xdr:col>1</xdr:col>
      <xdr:colOff>239857</xdr:colOff>
      <xdr:row>0</xdr:row>
      <xdr:rowOff>1066766</xdr:rowOff>
    </xdr:to>
    <xdr:pic>
      <xdr:nvPicPr>
        <xdr:cNvPr id="5" name="3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75409" y="329046"/>
          <a:ext cx="1053812" cy="737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675409</xdr:colOff>
      <xdr:row>0</xdr:row>
      <xdr:rowOff>329045</xdr:rowOff>
    </xdr:from>
    <xdr:to>
      <xdr:col>1</xdr:col>
      <xdr:colOff>152012</xdr:colOff>
      <xdr:row>0</xdr:row>
      <xdr:rowOff>1018061</xdr:rowOff>
    </xdr:to>
    <xdr:pic>
      <xdr:nvPicPr>
        <xdr:cNvPr id="6" name="1 Imagen">
          <a:hlinkClick xmlns:r="http://schemas.openxmlformats.org/officeDocument/2006/relationships" r:id="rId4"/>
        </xdr:cNvPr>
        <xdr:cNvPicPr>
          <a:picLocks noChangeAspect="1"/>
        </xdr:cNvPicPr>
      </xdr:nvPicPr>
      <xdr:blipFill>
        <a:blip xmlns:r="http://schemas.openxmlformats.org/officeDocument/2006/relationships" r:embed="rId5"/>
        <a:stretch>
          <a:fillRect/>
        </a:stretch>
      </xdr:blipFill>
      <xdr:spPr>
        <a:xfrm>
          <a:off x="675409" y="329045"/>
          <a:ext cx="965967" cy="689016"/>
        </a:xfrm>
        <a:prstGeom prst="rect">
          <a:avLst/>
        </a:prstGeom>
      </xdr:spPr>
    </xdr:pic>
    <xdr:clientData/>
  </xdr:twoCellAnchor>
</xdr:wsDr>
</file>

<file path=xl/drawings/drawing72.xml><?xml version="1.0" encoding="utf-8"?>
<c:userShapes xmlns:c="http://schemas.openxmlformats.org/drawingml/2006/chart">
  <cdr:relSizeAnchor xmlns:cdr="http://schemas.openxmlformats.org/drawingml/2006/chartDrawing">
    <cdr:from>
      <cdr:x>0.05601</cdr:x>
      <cdr:y>0.92278</cdr:y>
    </cdr:from>
    <cdr:to>
      <cdr:x>0.17572</cdr:x>
      <cdr:y>0.98381</cdr:y>
    </cdr:to>
    <cdr:sp macro="" textlink="">
      <cdr:nvSpPr>
        <cdr:cNvPr id="2" name="1 CuadroTexto"/>
        <cdr:cNvSpPr txBox="1"/>
      </cdr:nvSpPr>
      <cdr:spPr>
        <a:xfrm xmlns:a="http://schemas.openxmlformats.org/drawingml/2006/main">
          <a:off x="796414" y="6253089"/>
          <a:ext cx="1702231" cy="41358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600" b="1"/>
            <a:t>Fuente: </a:t>
          </a:r>
          <a:r>
            <a:rPr lang="en-US" sz="1600"/>
            <a:t>SIPEN</a:t>
          </a:r>
        </a:p>
      </cdr:txBody>
    </cdr:sp>
  </cdr:relSizeAnchor>
</c:userShapes>
</file>

<file path=xl/drawings/drawing73.xml><?xml version="1.0" encoding="utf-8"?>
<xdr:wsDr xmlns:xdr="http://schemas.openxmlformats.org/drawingml/2006/spreadsheetDrawing" xmlns:a="http://schemas.openxmlformats.org/drawingml/2006/main">
  <xdr:twoCellAnchor>
    <xdr:from>
      <xdr:col>10</xdr:col>
      <xdr:colOff>639536</xdr:colOff>
      <xdr:row>19</xdr:row>
      <xdr:rowOff>40821</xdr:rowOff>
    </xdr:from>
    <xdr:to>
      <xdr:col>18</xdr:col>
      <xdr:colOff>911679</xdr:colOff>
      <xdr:row>55</xdr:row>
      <xdr:rowOff>95252</xdr:rowOff>
    </xdr:to>
    <xdr:graphicFrame macro="">
      <xdr:nvGraphicFramePr>
        <xdr:cNvPr id="2" name="1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95252</xdr:colOff>
      <xdr:row>19</xdr:row>
      <xdr:rowOff>149678</xdr:rowOff>
    </xdr:from>
    <xdr:to>
      <xdr:col>10</xdr:col>
      <xdr:colOff>653143</xdr:colOff>
      <xdr:row>55</xdr:row>
      <xdr:rowOff>95249</xdr:rowOff>
    </xdr:to>
    <xdr:graphicFrame macro="">
      <xdr:nvGraphicFramePr>
        <xdr:cNvPr id="3" name="1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0</xdr:row>
      <xdr:rowOff>0</xdr:rowOff>
    </xdr:from>
    <xdr:to>
      <xdr:col>18</xdr:col>
      <xdr:colOff>993322</xdr:colOff>
      <xdr:row>0</xdr:row>
      <xdr:rowOff>1034143</xdr:rowOff>
    </xdr:to>
    <xdr:sp macro="" textlink="">
      <xdr:nvSpPr>
        <xdr:cNvPr id="5" name="4 Rectángulo redondeado"/>
        <xdr:cNvSpPr/>
      </xdr:nvSpPr>
      <xdr:spPr>
        <a:xfrm>
          <a:off x="0" y="0"/>
          <a:ext cx="16627929" cy="1034143"/>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Traspasos Recibidos en Entidades de CCI/ Reparto</a:t>
          </a:r>
        </a:p>
        <a:p>
          <a:pPr algn="ctr" eaLnBrk="1" fontAlgn="auto" latinLnBrk="0" hangingPunct="1"/>
          <a:r>
            <a:rPr lang="es-DO" sz="1800" b="1">
              <a:solidFill>
                <a:schemeClr val="lt1"/>
              </a:solidFill>
              <a:effectLst/>
              <a:latin typeface="+mn-lt"/>
              <a:ea typeface="+mn-ea"/>
              <a:cs typeface="+mn-cs"/>
            </a:rPr>
            <a:t>Período: Diciembre</a:t>
          </a:r>
          <a:r>
            <a:rPr lang="es-DO" sz="1800" b="1" baseline="0">
              <a:solidFill>
                <a:schemeClr val="lt1"/>
              </a:solidFill>
              <a:effectLst/>
              <a:latin typeface="+mn-lt"/>
              <a:ea typeface="+mn-ea"/>
              <a:cs typeface="+mn-cs"/>
            </a:rPr>
            <a:t> </a:t>
          </a:r>
          <a:r>
            <a:rPr lang="es-DO" sz="1800" b="1">
              <a:solidFill>
                <a:schemeClr val="lt1"/>
              </a:solidFill>
              <a:effectLst/>
              <a:latin typeface="+mn-lt"/>
              <a:ea typeface="+mn-ea"/>
              <a:cs typeface="+mn-cs"/>
            </a:rPr>
            <a:t>2005 -</a:t>
          </a:r>
          <a:r>
            <a:rPr lang="es-DO" sz="1800" b="1" baseline="0">
              <a:solidFill>
                <a:schemeClr val="lt1"/>
              </a:solidFill>
              <a:effectLst/>
              <a:latin typeface="+mn-lt"/>
              <a:ea typeface="+mn-ea"/>
              <a:cs typeface="+mn-cs"/>
            </a:rPr>
            <a:t> Enero 2019</a:t>
          </a:r>
          <a:endParaRPr lang="es-DO" sz="4000">
            <a:effectLst/>
          </a:endParaRPr>
        </a:p>
      </xdr:txBody>
    </xdr:sp>
    <xdr:clientData/>
  </xdr:twoCellAnchor>
  <xdr:twoCellAnchor editAs="oneCell">
    <xdr:from>
      <xdr:col>0</xdr:col>
      <xdr:colOff>625929</xdr:colOff>
      <xdr:row>0</xdr:row>
      <xdr:rowOff>258536</xdr:rowOff>
    </xdr:from>
    <xdr:to>
      <xdr:col>1</xdr:col>
      <xdr:colOff>344117</xdr:colOff>
      <xdr:row>0</xdr:row>
      <xdr:rowOff>816429</xdr:rowOff>
    </xdr:to>
    <xdr:pic>
      <xdr:nvPicPr>
        <xdr:cNvPr id="6" name="5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25929" y="258536"/>
          <a:ext cx="820367" cy="5578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108857</xdr:colOff>
      <xdr:row>52</xdr:row>
      <xdr:rowOff>68035</xdr:rowOff>
    </xdr:from>
    <xdr:to>
      <xdr:col>4</xdr:col>
      <xdr:colOff>655039</xdr:colOff>
      <xdr:row>54</xdr:row>
      <xdr:rowOff>145893</xdr:rowOff>
    </xdr:to>
    <xdr:sp macro="" textlink="">
      <xdr:nvSpPr>
        <xdr:cNvPr id="7" name="1 CuadroTexto"/>
        <xdr:cNvSpPr txBox="1"/>
      </xdr:nvSpPr>
      <xdr:spPr>
        <a:xfrm>
          <a:off x="108857" y="10763249"/>
          <a:ext cx="2056575" cy="458858"/>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en-US" sz="1600" b="1"/>
            <a:t>Fuente: </a:t>
          </a:r>
          <a:r>
            <a:rPr lang="en-US" sz="1600"/>
            <a:t>SIPEN</a:t>
          </a:r>
        </a:p>
      </xdr:txBody>
    </xdr:sp>
    <xdr:clientData/>
  </xdr:twoCellAnchor>
</xdr:wsDr>
</file>

<file path=xl/drawings/drawing74.xml><?xml version="1.0" encoding="utf-8"?>
<xdr:wsDr xmlns:xdr="http://schemas.openxmlformats.org/drawingml/2006/spreadsheetDrawing" xmlns:a="http://schemas.openxmlformats.org/drawingml/2006/main">
  <xdr:twoCellAnchor>
    <xdr:from>
      <xdr:col>0</xdr:col>
      <xdr:colOff>28573</xdr:colOff>
      <xdr:row>21</xdr:row>
      <xdr:rowOff>54430</xdr:rowOff>
    </xdr:from>
    <xdr:to>
      <xdr:col>10</xdr:col>
      <xdr:colOff>693965</xdr:colOff>
      <xdr:row>56</xdr:row>
      <xdr:rowOff>57150</xdr:rowOff>
    </xdr:to>
    <xdr:graphicFrame macro="">
      <xdr:nvGraphicFramePr>
        <xdr:cNvPr id="3" name="8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571500</xdr:colOff>
      <xdr:row>20</xdr:row>
      <xdr:rowOff>149679</xdr:rowOff>
    </xdr:from>
    <xdr:to>
      <xdr:col>18</xdr:col>
      <xdr:colOff>952500</xdr:colOff>
      <xdr:row>56</xdr:row>
      <xdr:rowOff>81643</xdr:rowOff>
    </xdr:to>
    <xdr:graphicFrame macro="">
      <xdr:nvGraphicFramePr>
        <xdr:cNvPr id="4" name="9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0</xdr:row>
      <xdr:rowOff>0</xdr:rowOff>
    </xdr:from>
    <xdr:to>
      <xdr:col>18</xdr:col>
      <xdr:colOff>979714</xdr:colOff>
      <xdr:row>1</xdr:row>
      <xdr:rowOff>40821</xdr:rowOff>
    </xdr:to>
    <xdr:sp macro="" textlink="">
      <xdr:nvSpPr>
        <xdr:cNvPr id="5" name="4 Rectángulo redondeado"/>
        <xdr:cNvSpPr/>
      </xdr:nvSpPr>
      <xdr:spPr>
        <a:xfrm>
          <a:off x="0" y="0"/>
          <a:ext cx="15253607" cy="104775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Traspasos Cedidos en Entidades de CCI / Reparto</a:t>
          </a:r>
        </a:p>
        <a:p>
          <a:pPr algn="ctr" eaLnBrk="1" fontAlgn="auto" latinLnBrk="0" hangingPunct="1"/>
          <a:r>
            <a:rPr lang="es-DO" sz="1800" b="1">
              <a:solidFill>
                <a:schemeClr val="lt1"/>
              </a:solidFill>
              <a:effectLst/>
              <a:latin typeface="+mn-lt"/>
              <a:ea typeface="+mn-ea"/>
              <a:cs typeface="+mn-cs"/>
            </a:rPr>
            <a:t>Período: Diciembre 2005 -</a:t>
          </a:r>
          <a:r>
            <a:rPr lang="es-DO" sz="1800" b="1" baseline="0">
              <a:solidFill>
                <a:schemeClr val="lt1"/>
              </a:solidFill>
              <a:effectLst/>
              <a:latin typeface="+mn-lt"/>
              <a:ea typeface="+mn-ea"/>
              <a:cs typeface="+mn-cs"/>
            </a:rPr>
            <a:t> Enero 2019</a:t>
          </a:r>
          <a:endParaRPr lang="es-DO" sz="4000">
            <a:effectLst/>
          </a:endParaRPr>
        </a:p>
      </xdr:txBody>
    </xdr:sp>
    <xdr:clientData/>
  </xdr:twoCellAnchor>
  <xdr:twoCellAnchor editAs="oneCell">
    <xdr:from>
      <xdr:col>0</xdr:col>
      <xdr:colOff>421822</xdr:colOff>
      <xdr:row>0</xdr:row>
      <xdr:rowOff>235849</xdr:rowOff>
    </xdr:from>
    <xdr:to>
      <xdr:col>1</xdr:col>
      <xdr:colOff>225814</xdr:colOff>
      <xdr:row>0</xdr:row>
      <xdr:rowOff>789214</xdr:rowOff>
    </xdr:to>
    <xdr:pic>
      <xdr:nvPicPr>
        <xdr:cNvPr id="7" name="6 Imagen" descr="logo_2x4.bmp">
          <a:hlinkClick xmlns:r="http://schemas.openxmlformats.org/officeDocument/2006/relationships" r:id="rId3"/>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21822" y="235849"/>
          <a:ext cx="810921" cy="5533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5.xml><?xml version="1.0" encoding="utf-8"?>
<c:userShapes xmlns:c="http://schemas.openxmlformats.org/drawingml/2006/chart">
  <cdr:relSizeAnchor xmlns:cdr="http://schemas.openxmlformats.org/drawingml/2006/chartDrawing">
    <cdr:from>
      <cdr:x>0.01757</cdr:x>
      <cdr:y>0.92935</cdr:y>
    </cdr:from>
    <cdr:to>
      <cdr:x>0.3094</cdr:x>
      <cdr:y>0.98394</cdr:y>
    </cdr:to>
    <cdr:sp macro="" textlink="">
      <cdr:nvSpPr>
        <cdr:cNvPr id="2" name="1 CuadroTexto"/>
        <cdr:cNvSpPr txBox="1"/>
      </cdr:nvSpPr>
      <cdr:spPr>
        <a:xfrm xmlns:a="http://schemas.openxmlformats.org/drawingml/2006/main">
          <a:off x="141064" y="6300106"/>
          <a:ext cx="2342477" cy="3701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b="1"/>
            <a:t>Fuente: </a:t>
          </a:r>
          <a:r>
            <a:rPr lang="en-US" sz="1600"/>
            <a:t>SIPEN</a:t>
          </a:r>
        </a:p>
      </cdr:txBody>
    </cdr:sp>
  </cdr:relSizeAnchor>
</c:userShapes>
</file>

<file path=xl/drawings/drawing76.xml><?xml version="1.0" encoding="utf-8"?>
<c:userShapes xmlns:c="http://schemas.openxmlformats.org/drawingml/2006/chart">
  <cdr:relSizeAnchor xmlns:cdr="http://schemas.openxmlformats.org/drawingml/2006/chartDrawing">
    <cdr:from>
      <cdr:x>0.08818</cdr:x>
      <cdr:y>0.9279</cdr:y>
    </cdr:from>
    <cdr:to>
      <cdr:x>0.41299</cdr:x>
      <cdr:y>0.99495</cdr:y>
    </cdr:to>
    <cdr:sp macro="" textlink="">
      <cdr:nvSpPr>
        <cdr:cNvPr id="2" name="1 CuadroTexto"/>
        <cdr:cNvSpPr txBox="1"/>
      </cdr:nvSpPr>
      <cdr:spPr>
        <a:xfrm xmlns:a="http://schemas.openxmlformats.org/drawingml/2006/main">
          <a:off x="635912" y="6350890"/>
          <a:ext cx="2342460" cy="4589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b="1"/>
            <a:t>Fuente: </a:t>
          </a:r>
          <a:r>
            <a:rPr lang="en-US" sz="1600"/>
            <a:t>SIPEN</a:t>
          </a:r>
        </a:p>
      </cdr:txBody>
    </cdr:sp>
  </cdr:relSizeAnchor>
</c:userShapes>
</file>

<file path=xl/drawings/drawing77.xml><?xml version="1.0" encoding="utf-8"?>
<xdr:wsDr xmlns:xdr="http://schemas.openxmlformats.org/drawingml/2006/spreadsheetDrawing" xmlns:a="http://schemas.openxmlformats.org/drawingml/2006/main">
  <xdr:twoCellAnchor>
    <xdr:from>
      <xdr:col>0</xdr:col>
      <xdr:colOff>0</xdr:colOff>
      <xdr:row>22</xdr:row>
      <xdr:rowOff>40821</xdr:rowOff>
    </xdr:from>
    <xdr:to>
      <xdr:col>12</xdr:col>
      <xdr:colOff>421822</xdr:colOff>
      <xdr:row>60</xdr:row>
      <xdr:rowOff>61850</xdr:rowOff>
    </xdr:to>
    <xdr:graphicFrame macro="">
      <xdr:nvGraphicFramePr>
        <xdr:cNvPr id="2" name="5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381000</xdr:colOff>
      <xdr:row>20</xdr:row>
      <xdr:rowOff>68036</xdr:rowOff>
    </xdr:from>
    <xdr:to>
      <xdr:col>19</xdr:col>
      <xdr:colOff>680357</xdr:colOff>
      <xdr:row>59</xdr:row>
      <xdr:rowOff>95251</xdr:rowOff>
    </xdr:to>
    <xdr:graphicFrame macro="">
      <xdr:nvGraphicFramePr>
        <xdr:cNvPr id="3"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0</xdr:row>
      <xdr:rowOff>0</xdr:rowOff>
    </xdr:from>
    <xdr:to>
      <xdr:col>20</xdr:col>
      <xdr:colOff>0</xdr:colOff>
      <xdr:row>1</xdr:row>
      <xdr:rowOff>95249</xdr:rowOff>
    </xdr:to>
    <xdr:sp macro="" textlink="">
      <xdr:nvSpPr>
        <xdr:cNvPr id="5" name="4 Rectángulo redondeado"/>
        <xdr:cNvSpPr/>
      </xdr:nvSpPr>
      <xdr:spPr>
        <a:xfrm>
          <a:off x="0" y="0"/>
          <a:ext cx="17104179" cy="111578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Traspasos Netos en  Entidades de CCI (Reparto)</a:t>
          </a:r>
        </a:p>
        <a:p>
          <a:pPr algn="ctr" eaLnBrk="1" fontAlgn="auto" latinLnBrk="0" hangingPunct="1"/>
          <a:r>
            <a:rPr lang="es-DO" sz="1800" b="1">
              <a:solidFill>
                <a:schemeClr val="lt1"/>
              </a:solidFill>
              <a:effectLst/>
              <a:latin typeface="+mn-lt"/>
              <a:ea typeface="+mn-ea"/>
              <a:cs typeface="+mn-cs"/>
            </a:rPr>
            <a:t>Período:  Diciembre 2005 - Enero 2019</a:t>
          </a:r>
          <a:endParaRPr lang="es-DO" sz="4000">
            <a:effectLst/>
          </a:endParaRPr>
        </a:p>
      </xdr:txBody>
    </xdr:sp>
    <xdr:clientData/>
  </xdr:twoCellAnchor>
  <xdr:twoCellAnchor editAs="oneCell">
    <xdr:from>
      <xdr:col>0</xdr:col>
      <xdr:colOff>503464</xdr:colOff>
      <xdr:row>0</xdr:row>
      <xdr:rowOff>244930</xdr:rowOff>
    </xdr:from>
    <xdr:to>
      <xdr:col>1</xdr:col>
      <xdr:colOff>542116</xdr:colOff>
      <xdr:row>0</xdr:row>
      <xdr:rowOff>857250</xdr:rowOff>
    </xdr:to>
    <xdr:pic>
      <xdr:nvPicPr>
        <xdr:cNvPr id="7" name="6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03464" y="244930"/>
          <a:ext cx="882295" cy="612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8.xml><?xml version="1.0" encoding="utf-8"?>
<c:userShapes xmlns:c="http://schemas.openxmlformats.org/drawingml/2006/chart">
  <cdr:relSizeAnchor xmlns:cdr="http://schemas.openxmlformats.org/drawingml/2006/chartDrawing">
    <cdr:from>
      <cdr:x>0.09034</cdr:x>
      <cdr:y>0.92963</cdr:y>
    </cdr:from>
    <cdr:to>
      <cdr:x>0.27599</cdr:x>
      <cdr:y>0.98196</cdr:y>
    </cdr:to>
    <cdr:sp macro="" textlink="">
      <cdr:nvSpPr>
        <cdr:cNvPr id="3" name="2 CuadroTexto"/>
        <cdr:cNvSpPr txBox="1"/>
      </cdr:nvSpPr>
      <cdr:spPr>
        <a:xfrm xmlns:a="http://schemas.openxmlformats.org/drawingml/2006/main">
          <a:off x="766081" y="6171768"/>
          <a:ext cx="1574348" cy="34741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400" b="1"/>
            <a:t>Fuente: </a:t>
          </a:r>
          <a:r>
            <a:rPr lang="en-US" sz="1400"/>
            <a:t>SIPEN </a:t>
          </a:r>
        </a:p>
      </cdr:txBody>
    </cdr:sp>
  </cdr:relSizeAnchor>
</c:userShapes>
</file>

<file path=xl/drawings/drawing79.xml><?xml version="1.0" encoding="utf-8"?>
<xdr:wsDr xmlns:xdr="http://schemas.openxmlformats.org/drawingml/2006/spreadsheetDrawing" xmlns:a="http://schemas.openxmlformats.org/drawingml/2006/main">
  <xdr:twoCellAnchor editAs="oneCell">
    <xdr:from>
      <xdr:col>13</xdr:col>
      <xdr:colOff>0</xdr:colOff>
      <xdr:row>27</xdr:row>
      <xdr:rowOff>0</xdr:rowOff>
    </xdr:from>
    <xdr:to>
      <xdr:col>13</xdr:col>
      <xdr:colOff>9525</xdr:colOff>
      <xdr:row>27</xdr:row>
      <xdr:rowOff>9525</xdr:rowOff>
    </xdr:to>
    <xdr:pic>
      <xdr:nvPicPr>
        <xdr:cNvPr id="3" name="3 Imagen" descr="https://www.skymall.com/images/shop/borders/spac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115925" y="18478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xdr:colOff>
      <xdr:row>0</xdr:row>
      <xdr:rowOff>0</xdr:rowOff>
    </xdr:from>
    <xdr:to>
      <xdr:col>12</xdr:col>
      <xdr:colOff>1129393</xdr:colOff>
      <xdr:row>0</xdr:row>
      <xdr:rowOff>1115786</xdr:rowOff>
    </xdr:to>
    <xdr:sp macro="" textlink="">
      <xdr:nvSpPr>
        <xdr:cNvPr id="56" name="4 Rectángulo redondeado"/>
        <xdr:cNvSpPr/>
      </xdr:nvSpPr>
      <xdr:spPr>
        <a:xfrm>
          <a:off x="1" y="0"/>
          <a:ext cx="14205856" cy="111578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Distribución de Afiliados de las AFP por Provincia</a:t>
          </a:r>
          <a:br>
            <a:rPr lang="es-DO" sz="1800" b="1">
              <a:solidFill>
                <a:schemeClr val="lt1"/>
              </a:solidFill>
              <a:effectLst/>
              <a:latin typeface="+mn-lt"/>
              <a:ea typeface="+mn-ea"/>
              <a:cs typeface="+mn-cs"/>
            </a:rPr>
          </a:br>
          <a:r>
            <a:rPr lang="es-DO" sz="1800" b="1">
              <a:solidFill>
                <a:schemeClr val="lt1"/>
              </a:solidFill>
              <a:effectLst/>
              <a:latin typeface="+mn-lt"/>
              <a:ea typeface="+mn-ea"/>
              <a:cs typeface="+mn-cs"/>
            </a:rPr>
            <a:t>Diciembre </a:t>
          </a:r>
          <a:r>
            <a:rPr lang="es-DO" sz="1800" b="1" baseline="0">
              <a:solidFill>
                <a:schemeClr val="lt1"/>
              </a:solidFill>
              <a:effectLst/>
              <a:latin typeface="+mn-lt"/>
              <a:ea typeface="+mn-ea"/>
              <a:cs typeface="+mn-cs"/>
            </a:rPr>
            <a:t>2018</a:t>
          </a:r>
          <a:endParaRPr lang="es-DO" sz="1800" b="1">
            <a:solidFill>
              <a:schemeClr val="lt1"/>
            </a:solidFill>
            <a:effectLst/>
            <a:latin typeface="+mn-lt"/>
            <a:ea typeface="+mn-ea"/>
            <a:cs typeface="+mn-cs"/>
          </a:endParaRPr>
        </a:p>
      </xdr:txBody>
    </xdr:sp>
    <xdr:clientData/>
  </xdr:twoCellAnchor>
  <xdr:twoCellAnchor editAs="oneCell">
    <xdr:from>
      <xdr:col>0</xdr:col>
      <xdr:colOff>394607</xdr:colOff>
      <xdr:row>0</xdr:row>
      <xdr:rowOff>217714</xdr:rowOff>
    </xdr:from>
    <xdr:to>
      <xdr:col>0</xdr:col>
      <xdr:colOff>1247776</xdr:colOff>
      <xdr:row>0</xdr:row>
      <xdr:rowOff>817789</xdr:rowOff>
    </xdr:to>
    <xdr:pic>
      <xdr:nvPicPr>
        <xdr:cNvPr id="57" name="3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4607" y="217714"/>
          <a:ext cx="853169"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27214</xdr:colOff>
      <xdr:row>4</xdr:row>
      <xdr:rowOff>108857</xdr:rowOff>
    </xdr:from>
    <xdr:to>
      <xdr:col>13</xdr:col>
      <xdr:colOff>693964</xdr:colOff>
      <xdr:row>52</xdr:row>
      <xdr:rowOff>136070</xdr:rowOff>
    </xdr:to>
    <xdr:sp macro="" textlink="">
      <xdr:nvSpPr>
        <xdr:cNvPr id="2" name="1 CuadroTexto"/>
        <xdr:cNvSpPr txBox="1"/>
      </xdr:nvSpPr>
      <xdr:spPr>
        <a:xfrm>
          <a:off x="27214" y="870857"/>
          <a:ext cx="11361964" cy="9334499"/>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500" b="1" i="0" u="none" strike="noStrike" baseline="0">
              <a:solidFill>
                <a:schemeClr val="dk1"/>
              </a:solidFill>
              <a:latin typeface="+mn-lt"/>
              <a:ea typeface="+mn-ea"/>
              <a:cs typeface="+mn-cs"/>
            </a:rPr>
            <a:t>La Ley 87-01: </a:t>
          </a:r>
          <a:r>
            <a:rPr lang="es-DO" sz="1500" b="0" i="0" u="none" strike="noStrike" baseline="0">
              <a:solidFill>
                <a:schemeClr val="dk1"/>
              </a:solidFill>
              <a:latin typeface="+mn-lt"/>
              <a:ea typeface="+mn-ea"/>
              <a:cs typeface="+mn-cs"/>
            </a:rPr>
            <a:t>Crea el Sistema Dominicano  de Seguridad Social en el marco de la  Constitución de la República, para  regular  y desarrollar los derechos y deberes recíprocos del Estado y de los ciudadanos en lo concerniente al  financiamiento para la protección de lapoblación contra los riesgos de vejez, discapacidad, infancia  y riesgos laborales. </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i="0" u="none" strike="noStrike" baseline="0">
            <a:solidFill>
              <a:schemeClr val="dk1"/>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i="0" u="none" strike="noStrike" baseline="0">
              <a:solidFill>
                <a:schemeClr val="dk1"/>
              </a:solidFill>
              <a:latin typeface="+mn-lt"/>
              <a:ea typeface="+mn-ea"/>
              <a:cs typeface="+mn-cs"/>
            </a:rPr>
            <a:t>El SDSS comprende a todas las  instituciones públicas , privadas  y mixta  que realizan actividades principales o complementarias de seguridad social, en los recursos físicos y humanos, excepto la institución regida por la Ley 340-98, que crea  el Instituto de Previsión Social del Congresista Dominicano.</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i="0" u="none" strike="noStrike" baseline="0">
            <a:solidFill>
              <a:schemeClr val="dk1"/>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500" b="0" i="0" u="none" strike="noStrike" baseline="0" smtClean="0">
              <a:solidFill>
                <a:schemeClr val="dk1"/>
              </a:solidFill>
              <a:latin typeface="+mn-lt"/>
              <a:ea typeface="+mn-ea"/>
              <a:cs typeface="+mn-cs"/>
            </a:rPr>
            <a:t>De acuerdo a lo establecido en el artículo 7 de la Ley 87-01 el Sistema Dominicano de Seguridad Social (SDSS) está integrado por tres regímenes de financiamiento</a:t>
          </a:r>
          <a:r>
            <a:rPr lang="en-US" sz="1500" b="1" i="0" u="none" strike="noStrike" baseline="0" smtClean="0">
              <a:solidFill>
                <a:schemeClr val="dk1"/>
              </a:solidFill>
              <a:latin typeface="+mn-lt"/>
              <a:ea typeface="+mn-ea"/>
              <a:cs typeface="+mn-cs"/>
            </a:rPr>
            <a:t>:</a:t>
          </a:r>
        </a:p>
        <a:p>
          <a:endParaRPr lang="es-DO" sz="1500" b="1">
            <a:solidFill>
              <a:sysClr val="windowText" lastClr="000000"/>
            </a:solidFill>
            <a:latin typeface="+mn-lt"/>
          </a:endParaRPr>
        </a:p>
        <a:p>
          <a:r>
            <a:rPr lang="es-DO" sz="1500" b="1">
              <a:solidFill>
                <a:sysClr val="windowText" lastClr="000000"/>
              </a:solidFill>
              <a:latin typeface="+mn-lt"/>
            </a:rPr>
            <a:t>Régimen</a:t>
          </a:r>
          <a:r>
            <a:rPr lang="es-DO" sz="1500" b="1" baseline="0">
              <a:solidFill>
                <a:sysClr val="windowText" lastClr="000000"/>
              </a:solidFill>
              <a:latin typeface="+mn-lt"/>
            </a:rPr>
            <a:t> Contributivo</a:t>
          </a:r>
          <a:r>
            <a:rPr lang="es-DO" sz="1500" b="1" baseline="0">
              <a:solidFill>
                <a:schemeClr val="accent3">
                  <a:lumMod val="50000"/>
                </a:schemeClr>
              </a:solidFill>
              <a:latin typeface="+mn-lt"/>
            </a:rPr>
            <a:t>.- </a:t>
          </a:r>
          <a:r>
            <a:rPr lang="en-US" sz="1500" b="0" i="0" u="none" strike="noStrike" baseline="0" smtClean="0">
              <a:solidFill>
                <a:schemeClr val="dk1"/>
              </a:solidFill>
              <a:latin typeface="+mn-lt"/>
              <a:ea typeface="+mn-ea"/>
              <a:cs typeface="+mn-cs"/>
            </a:rPr>
            <a:t>Comprende a los trabajadores asalariados públicos y privados y a los empleadores, financiado por los trabajadores y empleadores, incluyendo al Estado como empleador.</a:t>
          </a:r>
        </a:p>
        <a:p>
          <a:endParaRPr lang="en-US" sz="1500" b="0" i="0" u="none" strike="noStrike" baseline="0" smtClean="0">
            <a:solidFill>
              <a:schemeClr val="dk1"/>
            </a:solidFill>
            <a:latin typeface="+mn-lt"/>
            <a:ea typeface="+mn-ea"/>
            <a:cs typeface="+mn-cs"/>
          </a:endParaRPr>
        </a:p>
        <a:p>
          <a:r>
            <a:rPr lang="en-US" sz="1500" b="1" i="0" u="none" strike="noStrike" baseline="0" smtClean="0">
              <a:solidFill>
                <a:schemeClr val="dk1"/>
              </a:solidFill>
              <a:latin typeface="+mn-lt"/>
              <a:ea typeface="+mn-ea"/>
              <a:cs typeface="+mn-cs"/>
            </a:rPr>
            <a:t>Régimen Subsidiado</a:t>
          </a:r>
          <a:r>
            <a:rPr lang="en-US" sz="1500" b="0" i="0" u="none" strike="noStrike" baseline="0" smtClean="0">
              <a:solidFill>
                <a:schemeClr val="dk1"/>
              </a:solidFill>
              <a:latin typeface="+mn-lt"/>
              <a:ea typeface="+mn-ea"/>
              <a:cs typeface="+mn-cs"/>
            </a:rPr>
            <a:t>.-  Protege a los trabajadores por cuenta propia con ingresos inestables e inferiores al salario mínimo nacional, así como a los desempleados, discapacitados e indigentes, financiado fundamentalmente por el Estado Dominicano.</a:t>
          </a:r>
        </a:p>
        <a:p>
          <a:endParaRPr lang="en-US" sz="1500" b="0" i="0" u="none" strike="noStrike" baseline="0" smtClean="0">
            <a:solidFill>
              <a:schemeClr val="dk1"/>
            </a:solidFill>
            <a:latin typeface="+mn-lt"/>
            <a:ea typeface="+mn-ea"/>
            <a:cs typeface="+mn-cs"/>
          </a:endParaRPr>
        </a:p>
        <a:p>
          <a:r>
            <a:rPr lang="en-US" sz="1500" b="1" i="0" u="none" strike="noStrike" baseline="0" smtClean="0">
              <a:solidFill>
                <a:schemeClr val="dk1"/>
              </a:solidFill>
              <a:latin typeface="+mn-lt"/>
              <a:ea typeface="+mn-ea"/>
              <a:cs typeface="+mn-cs"/>
            </a:rPr>
            <a:t>Régimen Contributivo Subsidiado.- </a:t>
          </a:r>
          <a:r>
            <a:rPr lang="en-US" sz="1500" b="0" i="0" u="none" strike="noStrike" baseline="0" smtClean="0">
              <a:solidFill>
                <a:schemeClr val="dk1"/>
              </a:solidFill>
              <a:latin typeface="+mn-lt"/>
              <a:ea typeface="+mn-ea"/>
              <a:cs typeface="+mn-cs"/>
            </a:rPr>
            <a:t>Protegerá a los profesionales y técnicos independientes y a los trabajadores por cuenta propia con ingresos promedio, iguales o superiores a un salario mínimo nacional, financiado con aportes del trabajador y un subsidio estatal para suplir la falta de empleador. </a:t>
          </a:r>
        </a:p>
        <a:p>
          <a:endParaRPr lang="en-US" sz="1500" b="0" i="0" u="none" strike="noStrike" baseline="0" smtClean="0">
            <a:solidFill>
              <a:schemeClr val="dk1"/>
            </a:solidFill>
            <a:latin typeface="+mn-lt"/>
            <a:ea typeface="+mn-ea"/>
            <a:cs typeface="+mn-cs"/>
          </a:endParaRPr>
        </a:p>
        <a:p>
          <a:r>
            <a:rPr lang="es-DO" sz="1500" b="0" i="0" u="none" strike="noStrike" baseline="0">
              <a:solidFill>
                <a:schemeClr val="dk1"/>
              </a:solidFill>
              <a:latin typeface="+mn-lt"/>
              <a:ea typeface="+mn-ea"/>
              <a:cs typeface="+mn-cs"/>
            </a:rPr>
            <a:t>Tienen derecho a ser afiliados al Sistema dominicano de Seguridad  Social  todos los ciudadanos  dominicanos y los residentes legales en el territorio nacional . Las normas complementarias de la Ley 87-01 regularán la inclusión de los dominicanos residentes en el exterior.</a:t>
          </a:r>
        </a:p>
        <a:p>
          <a:endParaRPr lang="es-DO" sz="1500" b="0" i="0" u="none" strike="noStrike" baseline="0">
            <a:solidFill>
              <a:schemeClr val="dk1"/>
            </a:solidFill>
            <a:latin typeface="+mn-lt"/>
            <a:ea typeface="+mn-ea"/>
            <a:cs typeface="+mn-cs"/>
          </a:endParaRPr>
        </a:p>
        <a:p>
          <a:r>
            <a:rPr lang="es-DO" sz="1500" b="1" i="0" u="none" strike="noStrike" baseline="0">
              <a:solidFill>
                <a:schemeClr val="dk1"/>
              </a:solidFill>
              <a:latin typeface="+mn-lt"/>
              <a:ea typeface="+mn-ea"/>
              <a:cs typeface="+mn-cs"/>
            </a:rPr>
            <a:t>El Sistema Dominicano de Seguridad Social Proporciona Tres Tipos de Aseguramiento:</a:t>
          </a:r>
        </a:p>
        <a:p>
          <a:endParaRPr lang="es-DO" sz="1500" b="0" i="0" u="none" strike="noStrike" baseline="0">
            <a:solidFill>
              <a:schemeClr val="dk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s-DO" sz="1500" b="1" i="0" u="none" strike="noStrike" baseline="0">
              <a:solidFill>
                <a:schemeClr val="dk1"/>
              </a:solidFill>
              <a:latin typeface="+mn-lt"/>
              <a:ea typeface="+mn-ea"/>
              <a:cs typeface="+mn-cs"/>
            </a:rPr>
            <a:t>Seguro Familiar de Salud (SFS) .- </a:t>
          </a:r>
          <a:r>
            <a:rPr lang="en-US" sz="1500" b="0" i="0" u="none" strike="noStrike" baseline="0">
              <a:solidFill>
                <a:schemeClr val="dk1"/>
              </a:solidFill>
              <a:latin typeface="+mn-lt"/>
              <a:ea typeface="+mn-ea"/>
              <a:cs typeface="+mn-cs"/>
            </a:rPr>
            <a:t>Tiene por finalidad la protección integral  de la salud física y mental del afiliado y su familia , así como alcanzar una cobertura universal sin exclusiones por edad, sexo, condición social, laboral o territorial, garantizando el acceso regular de los grupos sociales más vulnerables y velando por el equilibrio financiero, mediante la racionalización del costo de las prestaciones y de la administración del sistema.</a:t>
          </a:r>
        </a:p>
        <a:p>
          <a:pPr lvl="0"/>
          <a:endParaRPr lang="en-US" sz="1500" b="0" i="0" u="none" strike="noStrike" baseline="0">
            <a:solidFill>
              <a:schemeClr val="dk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sz="1500" b="1" i="0" u="none" strike="noStrike" baseline="0">
              <a:solidFill>
                <a:schemeClr val="dk1"/>
              </a:solidFill>
              <a:latin typeface="+mn-lt"/>
              <a:ea typeface="+mn-ea"/>
              <a:cs typeface="+mn-cs"/>
            </a:rPr>
            <a:t>Seguro de Vejez, Discapacidad y Sobrevivencia.- </a:t>
          </a:r>
          <a:r>
            <a:rPr lang="en-US" sz="1500" b="0" i="0" u="none" strike="noStrike" baseline="0">
              <a:solidFill>
                <a:schemeClr val="dk1"/>
              </a:solidFill>
              <a:latin typeface="+mn-lt"/>
              <a:ea typeface="+mn-ea"/>
              <a:cs typeface="+mn-cs"/>
            </a:rPr>
            <a:t> Tener como objetivo reemplazar la pérdida o reducción del ingreso por vejez, fallecimiento, discapacidad, cesantía en edad avanzada y sobrevivencia.</a:t>
          </a:r>
        </a:p>
        <a:p>
          <a:pPr marL="0" marR="0" lvl="0" indent="0" algn="l" defTabSz="914400" eaLnBrk="1" fontAlgn="auto" latinLnBrk="0" hangingPunct="1">
            <a:lnSpc>
              <a:spcPct val="100000"/>
            </a:lnSpc>
            <a:spcBef>
              <a:spcPts val="0"/>
            </a:spcBef>
            <a:spcAft>
              <a:spcPts val="0"/>
            </a:spcAft>
            <a:buClrTx/>
            <a:buSzTx/>
            <a:buFontTx/>
            <a:buNone/>
            <a:tabLst/>
            <a:defRPr/>
          </a:pPr>
          <a:endParaRPr lang="en-US" sz="1500" b="0" i="0" u="none" strike="noStrike" baseline="0">
            <a:solidFill>
              <a:schemeClr val="dk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sz="1500" b="1" i="0" u="none" strike="noStrike" baseline="0">
              <a:solidFill>
                <a:schemeClr val="dk1"/>
              </a:solidFill>
              <a:latin typeface="+mn-lt"/>
              <a:ea typeface="+mn-ea"/>
              <a:cs typeface="+mn-cs"/>
            </a:rPr>
            <a:t>Seguro de Riesgos Laborales.-  </a:t>
          </a:r>
          <a:r>
            <a:rPr lang="en-US" sz="1500" b="0" i="0" u="none" strike="noStrike" baseline="0">
              <a:solidFill>
                <a:schemeClr val="dk1"/>
              </a:solidFill>
              <a:latin typeface="+mn-lt"/>
              <a:ea typeface="+mn-ea"/>
              <a:cs typeface="+mn-cs"/>
            </a:rPr>
            <a:t>Tiene como propósito prevenir y cubrir los daños ocasionados por accidentes de trabajo y/o enfermedades profesionales. Comprende toda lesión corporal y todo estado mórbido que el trabajador sufra con ocasión o por consecuencia del trabajo que presta por cuenta ajena. Incluye los tratamientos por accidentes de tránsito en horas laborables y/o en la ruta hacia o desde el centro de trabajo.</a:t>
          </a:r>
        </a:p>
      </xdr:txBody>
    </xdr:sp>
    <xdr:clientData/>
  </xdr:twoCellAnchor>
  <xdr:twoCellAnchor>
    <xdr:from>
      <xdr:col>0</xdr:col>
      <xdr:colOff>0</xdr:colOff>
      <xdr:row>0</xdr:row>
      <xdr:rowOff>0</xdr:rowOff>
    </xdr:from>
    <xdr:to>
      <xdr:col>14</xdr:col>
      <xdr:colOff>11205</xdr:colOff>
      <xdr:row>3</xdr:row>
      <xdr:rowOff>168088</xdr:rowOff>
    </xdr:to>
    <xdr:sp macro="" textlink="">
      <xdr:nvSpPr>
        <xdr:cNvPr id="4" name="3 Rectángulo redondeado"/>
        <xdr:cNvSpPr/>
      </xdr:nvSpPr>
      <xdr:spPr>
        <a:xfrm>
          <a:off x="0" y="0"/>
          <a:ext cx="11486029" cy="73958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Sistema Dominicano de Seguridad Social (SDSS)</a:t>
          </a:r>
          <a:endParaRPr lang="es-DO" sz="6600">
            <a:effectLst/>
          </a:endParaRPr>
        </a:p>
      </xdr:txBody>
    </xdr:sp>
    <xdr:clientData/>
  </xdr:twoCellAnchor>
  <xdr:twoCellAnchor editAs="oneCell">
    <xdr:from>
      <xdr:col>0</xdr:col>
      <xdr:colOff>448236</xdr:colOff>
      <xdr:row>0</xdr:row>
      <xdr:rowOff>123265</xdr:rowOff>
    </xdr:from>
    <xdr:to>
      <xdr:col>1</xdr:col>
      <xdr:colOff>414618</xdr:colOff>
      <xdr:row>3</xdr:row>
      <xdr:rowOff>67168</xdr:rowOff>
    </xdr:to>
    <xdr:pic>
      <xdr:nvPicPr>
        <xdr:cNvPr id="6" name="40 Imagen" descr="Logo_2x4.bmp">
          <a:hlinkClick xmlns:r="http://schemas.openxmlformats.org/officeDocument/2006/relationships" r:id="rId1"/>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448236" y="123265"/>
          <a:ext cx="728382" cy="515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0.xml><?xml version="1.0" encoding="utf-8"?>
<xdr:wsDr xmlns:xdr="http://schemas.openxmlformats.org/drawingml/2006/spreadsheetDrawing" xmlns:a="http://schemas.openxmlformats.org/drawingml/2006/main">
  <xdr:twoCellAnchor editAs="oneCell">
    <xdr:from>
      <xdr:col>3</xdr:col>
      <xdr:colOff>488672</xdr:colOff>
      <xdr:row>6</xdr:row>
      <xdr:rowOff>6334</xdr:rowOff>
    </xdr:from>
    <xdr:to>
      <xdr:col>8</xdr:col>
      <xdr:colOff>437029</xdr:colOff>
      <xdr:row>28</xdr:row>
      <xdr:rowOff>145676</xdr:rowOff>
    </xdr:to>
    <xdr:pic>
      <xdr:nvPicPr>
        <xdr:cNvPr id="5" name="4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774672" y="1149334"/>
          <a:ext cx="3590269" cy="4330342"/>
        </a:xfrm>
        <a:prstGeom prst="rect">
          <a:avLst/>
        </a:prstGeom>
        <a:noFill/>
        <a:ln>
          <a:noFill/>
        </a:ln>
      </xdr:spPr>
    </xdr:pic>
    <xdr:clientData/>
  </xdr:twoCellAnchor>
  <xdr:twoCellAnchor>
    <xdr:from>
      <xdr:col>0</xdr:col>
      <xdr:colOff>123265</xdr:colOff>
      <xdr:row>8</xdr:row>
      <xdr:rowOff>11205</xdr:rowOff>
    </xdr:from>
    <xdr:to>
      <xdr:col>11</xdr:col>
      <xdr:colOff>493059</xdr:colOff>
      <xdr:row>23</xdr:row>
      <xdr:rowOff>156882</xdr:rowOff>
    </xdr:to>
    <xdr:sp macro="" textlink="">
      <xdr:nvSpPr>
        <xdr:cNvPr id="3" name="2 CuadroTexto"/>
        <xdr:cNvSpPr txBox="1"/>
      </xdr:nvSpPr>
      <xdr:spPr>
        <a:xfrm>
          <a:off x="123265" y="1535205"/>
          <a:ext cx="8583706" cy="30031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latin typeface="+mn-lt"/>
              <a:ea typeface="+mn-ea"/>
              <a:cs typeface="+mn-cs"/>
            </a:rPr>
            <a:t>Afiliación del Seguro de Riesgos L</a:t>
          </a:r>
          <a:r>
            <a:rPr lang="es-DO" sz="3200" b="1">
              <a:solidFill>
                <a:schemeClr val="accent3">
                  <a:lumMod val="50000"/>
                </a:schemeClr>
              </a:solidFill>
            </a:rPr>
            <a:t>aborales del RC</a:t>
          </a:r>
        </a:p>
      </xdr:txBody>
    </xdr:sp>
    <xdr:clientData/>
  </xdr:twoCellAnchor>
  <xdr:twoCellAnchor editAs="oneCell">
    <xdr:from>
      <xdr:col>0</xdr:col>
      <xdr:colOff>240196</xdr:colOff>
      <xdr:row>1</xdr:row>
      <xdr:rowOff>182218</xdr:rowOff>
    </xdr:from>
    <xdr:to>
      <xdr:col>1</xdr:col>
      <xdr:colOff>552270</xdr:colOff>
      <xdr:row>5</xdr:row>
      <xdr:rowOff>182218</xdr:rowOff>
    </xdr:to>
    <xdr:pic>
      <xdr:nvPicPr>
        <xdr:cNvPr id="4" name="4 Imagen" descr="logo_2x4.bmp"/>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40196" y="372718"/>
          <a:ext cx="1074074"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1.xml><?xml version="1.0" encoding="utf-8"?>
<xdr:wsDr xmlns:xdr="http://schemas.openxmlformats.org/drawingml/2006/spreadsheetDrawing" xmlns:a="http://schemas.openxmlformats.org/drawingml/2006/main">
  <xdr:twoCellAnchor editAs="oneCell">
    <xdr:from>
      <xdr:col>3</xdr:col>
      <xdr:colOff>176894</xdr:colOff>
      <xdr:row>10</xdr:row>
      <xdr:rowOff>68837</xdr:rowOff>
    </xdr:from>
    <xdr:to>
      <xdr:col>9</xdr:col>
      <xdr:colOff>176893</xdr:colOff>
      <xdr:row>34</xdr:row>
      <xdr:rowOff>27215</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462894" y="1973837"/>
          <a:ext cx="4708070" cy="4530378"/>
        </a:xfrm>
        <a:prstGeom prst="rect">
          <a:avLst/>
        </a:prstGeom>
        <a:noFill/>
        <a:ln>
          <a:noFill/>
        </a:ln>
      </xdr:spPr>
    </xdr:pic>
    <xdr:clientData/>
  </xdr:twoCellAnchor>
  <xdr:twoCellAnchor>
    <xdr:from>
      <xdr:col>0</xdr:col>
      <xdr:colOff>0</xdr:colOff>
      <xdr:row>0</xdr:row>
      <xdr:rowOff>27214</xdr:rowOff>
    </xdr:from>
    <xdr:to>
      <xdr:col>12</xdr:col>
      <xdr:colOff>721179</xdr:colOff>
      <xdr:row>48</xdr:row>
      <xdr:rowOff>122464</xdr:rowOff>
    </xdr:to>
    <xdr:sp macro="" textlink="">
      <xdr:nvSpPr>
        <xdr:cNvPr id="2" name="1 CuadroTexto"/>
        <xdr:cNvSpPr txBox="1"/>
      </xdr:nvSpPr>
      <xdr:spPr>
        <a:xfrm>
          <a:off x="0" y="27214"/>
          <a:ext cx="10382250" cy="9239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i="0" u="none" strike="noStrike" baseline="0">
              <a:solidFill>
                <a:sysClr val="windowText" lastClr="000000"/>
              </a:solidFill>
              <a:latin typeface="+mn-lt"/>
              <a:ea typeface="+mn-ea"/>
              <a:cs typeface="+mn-cs"/>
            </a:rPr>
            <a:t>El propósito del Seguro de Riesgos Laborales es prevenir y cubrir daños ocasionados por accidentes de trabajo  y/o  enfermedades profesionales. Comprenden toda lesión corporal y todo estado mórbido que el trabajador sufra con ocasión o por consecuencia del trabajo que presta por cuenta ajena . Incluye los tratamientos por accidentes de tránsito  en horas laborables y/o en la ruta hacia o desde el centro de trabajo.</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i="0" u="none" strike="noStrike" baseline="0">
            <a:solidFill>
              <a:sysClr val="windowText" lastClr="000000"/>
            </a:solidFill>
            <a:latin typeface="+mn-lt"/>
            <a:ea typeface="+mn-ea"/>
            <a:cs typeface="+mn-cs"/>
          </a:endParaRPr>
        </a:p>
        <a:p>
          <a:r>
            <a:rPr lang="en-US" sz="1400" b="1" i="0" u="none" strike="noStrike" baseline="0" smtClean="0">
              <a:solidFill>
                <a:sysClr val="windowText" lastClr="000000"/>
              </a:solidFill>
              <a:latin typeface="+mn-lt"/>
              <a:ea typeface="+mn-ea"/>
              <a:cs typeface="+mn-cs"/>
            </a:rPr>
            <a:t>Son beneficiarios del Seguro de Riesgos Laborales:</a:t>
          </a:r>
        </a:p>
        <a:p>
          <a:pPr lvl="1"/>
          <a:r>
            <a:rPr lang="en-US" sz="1400" b="0" i="0" u="none" strike="noStrike" baseline="0" smtClean="0">
              <a:solidFill>
                <a:sysClr val="windowText" lastClr="000000"/>
              </a:solidFill>
              <a:latin typeface="+mn-lt"/>
              <a:ea typeface="+mn-ea"/>
              <a:cs typeface="+mn-cs"/>
            </a:rPr>
            <a:t>a) El(la) afiliado(a);</a:t>
          </a:r>
        </a:p>
        <a:p>
          <a:pPr lvl="1"/>
          <a:r>
            <a:rPr lang="en-US" sz="1400" b="0" i="0" u="none" strike="noStrike" baseline="0" smtClean="0">
              <a:solidFill>
                <a:sysClr val="windowText" lastClr="000000"/>
              </a:solidFill>
              <a:latin typeface="+mn-lt"/>
              <a:ea typeface="+mn-ea"/>
              <a:cs typeface="+mn-cs"/>
            </a:rPr>
            <a:t>b) Los dependientes señalados a continuación, en caso de pensión de sobrevivencia;</a:t>
          </a:r>
        </a:p>
        <a:p>
          <a:pPr lvl="1"/>
          <a:r>
            <a:rPr lang="en-US" sz="1400" b="0" i="0" u="none" strike="noStrike" baseline="0" smtClean="0">
              <a:solidFill>
                <a:sysClr val="windowText" lastClr="000000"/>
              </a:solidFill>
              <a:latin typeface="+mn-lt"/>
              <a:ea typeface="+mn-ea"/>
              <a:cs typeface="+mn-cs"/>
            </a:rPr>
            <a:t>c) La(el) esposa(o) del afiliado(a) y del(a) pensionado(a) o, a falta de éste(a) la(el) compañera(o) de vida con quien haya mantenido una vida marital durante los tres años anteriores a su inscripción, o haya procreado hijos, siempre que ambos no tengan impedimento legal para el matrimonio;</a:t>
          </a:r>
        </a:p>
        <a:p>
          <a:pPr lvl="1"/>
          <a:r>
            <a:rPr lang="en-US" sz="1400" b="0" i="0" u="none" strike="noStrike" baseline="0" smtClean="0">
              <a:solidFill>
                <a:sysClr val="windowText" lastClr="000000"/>
              </a:solidFill>
              <a:latin typeface="+mn-lt"/>
              <a:ea typeface="+mn-ea"/>
              <a:cs typeface="+mn-cs"/>
            </a:rPr>
            <a:t>d) Los hijos menores de 18 años del afiliado;</a:t>
          </a:r>
        </a:p>
        <a:p>
          <a:pPr lvl="1"/>
          <a:r>
            <a:rPr lang="en-US" sz="1400" b="0" i="0" u="none" strike="noStrike" baseline="0" smtClean="0">
              <a:solidFill>
                <a:sysClr val="windowText" lastClr="000000"/>
              </a:solidFill>
              <a:latin typeface="+mn-lt"/>
              <a:ea typeface="+mn-ea"/>
              <a:cs typeface="+mn-cs"/>
            </a:rPr>
            <a:t>e) Los hijos menores de 21 años del afiliado que sean estudiantes;</a:t>
          </a:r>
        </a:p>
        <a:p>
          <a:pPr lvl="1"/>
          <a:r>
            <a:rPr lang="en-US" sz="1400" b="0" i="0" u="none" strike="noStrike" baseline="0" smtClean="0">
              <a:solidFill>
                <a:sysClr val="windowText" lastClr="000000"/>
              </a:solidFill>
              <a:latin typeface="+mn-lt"/>
              <a:ea typeface="+mn-ea"/>
              <a:cs typeface="+mn-cs"/>
            </a:rPr>
            <a:t>f ) Los hijos discapacitados, independientemente de su edad, que dependan del afiliado o del pensionado.</a:t>
          </a:r>
        </a:p>
        <a:p>
          <a:pPr lvl="1"/>
          <a:endParaRPr lang="en-US" sz="1400" b="0" i="0" u="none" strike="noStrike" baseline="0" smtClean="0">
            <a:solidFill>
              <a:sysClr val="windowText" lastClr="000000"/>
            </a:solidFill>
            <a:latin typeface="+mn-lt"/>
            <a:ea typeface="+mn-ea"/>
            <a:cs typeface="+mn-cs"/>
          </a:endParaRPr>
        </a:p>
        <a:p>
          <a:pPr indent="0"/>
          <a:r>
            <a:rPr lang="en-US" sz="1400" b="1" i="0" u="none" strike="noStrike" baseline="0" smtClean="0">
              <a:solidFill>
                <a:sysClr val="windowText" lastClr="000000"/>
              </a:solidFill>
              <a:latin typeface="+mn-lt"/>
              <a:ea typeface="+mn-ea"/>
              <a:cs typeface="+mn-cs"/>
            </a:rPr>
            <a:t>El Seguro de Riesgos Laborales cubre los siguientes eventos:</a:t>
          </a:r>
        </a:p>
        <a:p>
          <a:pPr lvl="1" indent="0"/>
          <a:r>
            <a:rPr lang="en-US" sz="1400" b="0" i="0" u="none" strike="noStrike" baseline="0" smtClean="0">
              <a:solidFill>
                <a:sysClr val="windowText" lastClr="000000"/>
              </a:solidFill>
              <a:latin typeface="+mn-lt"/>
              <a:ea typeface="+mn-ea"/>
              <a:cs typeface="+mn-cs"/>
            </a:rPr>
            <a:t>a) Toda lesión corporal y todo estado mórbido que el trabajador o aprendiz sufra por consecuencia del trabajo que realiza;</a:t>
          </a:r>
        </a:p>
        <a:p>
          <a:pPr lvl="1" indent="0"/>
          <a:r>
            <a:rPr lang="en-US" sz="1400" b="0" i="0" u="none" strike="noStrike" baseline="0" smtClean="0">
              <a:solidFill>
                <a:sysClr val="windowText" lastClr="000000"/>
              </a:solidFill>
              <a:latin typeface="+mn-lt"/>
              <a:ea typeface="+mn-ea"/>
              <a:cs typeface="+mn-cs"/>
            </a:rPr>
            <a:t>b) Las lesiones del trabajador durante el tiempo y en el lugar del trabajo, salvo prueba en contrario;</a:t>
          </a:r>
        </a:p>
        <a:p>
          <a:pPr lvl="1" indent="0"/>
          <a:r>
            <a:rPr lang="en-US" sz="1400" b="0" i="0" u="none" strike="noStrike" baseline="0" smtClean="0">
              <a:solidFill>
                <a:sysClr val="windowText" lastClr="000000"/>
              </a:solidFill>
              <a:latin typeface="+mn-lt"/>
              <a:ea typeface="+mn-ea"/>
              <a:cs typeface="+mn-cs"/>
            </a:rPr>
            <a:t>c) Los accidentes de trabajo ocurridos con conexión o por consecuencia de las tareas encomendadas por el empleador, aunque estas fuesen distintas de la categoría profesional del trabajador;</a:t>
          </a:r>
        </a:p>
        <a:p>
          <a:pPr lvl="1" indent="0"/>
          <a:r>
            <a:rPr lang="en-US" sz="1400" b="0" i="0" u="none" strike="noStrike" baseline="0" smtClean="0">
              <a:solidFill>
                <a:sysClr val="windowText" lastClr="000000"/>
              </a:solidFill>
              <a:latin typeface="+mn-lt"/>
              <a:ea typeface="+mn-ea"/>
              <a:cs typeface="+mn-cs"/>
            </a:rPr>
            <a:t>d) Los accidentes acaecidos en actos de salvamento y en otros de naturaleza análoga, cuando unos y otros tengan conexión con el trabajo;</a:t>
          </a:r>
        </a:p>
        <a:p>
          <a:pPr lvl="1" indent="0"/>
          <a:r>
            <a:rPr lang="en-US" sz="1400" b="0" i="0" u="none" strike="noStrike" baseline="0" smtClean="0">
              <a:solidFill>
                <a:sysClr val="windowText" lastClr="000000"/>
              </a:solidFill>
              <a:latin typeface="+mn-lt"/>
              <a:ea typeface="+mn-ea"/>
              <a:cs typeface="+mn-cs"/>
            </a:rPr>
            <a:t>e) Los accidentes de tránsito dentro de la ruta y de la jornada normal de trabajo;</a:t>
          </a:r>
        </a:p>
        <a:p>
          <a:pPr lvl="1" indent="0"/>
          <a:r>
            <a:rPr lang="en-US" sz="1400" b="0" i="0" u="none" strike="noStrike" baseline="0" smtClean="0">
              <a:solidFill>
                <a:sysClr val="windowText" lastClr="000000"/>
              </a:solidFill>
              <a:latin typeface="+mn-lt"/>
              <a:ea typeface="+mn-ea"/>
              <a:cs typeface="+mn-cs"/>
            </a:rPr>
            <a:t>f ) Las enfermedades cuya causa directa provenga del ejercicio de la profesión o el trabajo que realice una persona y que le ocasione discapacidad o muerte.</a:t>
          </a:r>
        </a:p>
        <a:p>
          <a:pPr lvl="1" indent="0"/>
          <a:endParaRPr lang="en-US" sz="1400" b="1" i="0" u="none" strike="noStrike" baseline="0" smtClean="0">
            <a:solidFill>
              <a:sysClr val="windowText" lastClr="000000"/>
            </a:solidFill>
            <a:latin typeface="+mn-lt"/>
            <a:ea typeface="+mn-ea"/>
            <a:cs typeface="+mn-cs"/>
          </a:endParaRPr>
        </a:p>
        <a:p>
          <a:pPr marL="0" lvl="0" indent="0"/>
          <a:r>
            <a:rPr lang="en-US" sz="1400" b="1" i="0" u="none" strike="noStrike" baseline="0" smtClean="0">
              <a:solidFill>
                <a:sysClr val="windowText" lastClr="000000"/>
              </a:solidFill>
              <a:latin typeface="+mn-lt"/>
              <a:ea typeface="+mn-ea"/>
              <a:cs typeface="+mn-cs"/>
            </a:rPr>
            <a:t>El Seguro de Riesgos Laborales garantizará las siguientes prestaciones:</a:t>
          </a:r>
        </a:p>
        <a:p>
          <a:pPr marL="0" lvl="0" indent="0"/>
          <a:r>
            <a:rPr lang="en-US" sz="1400" b="1" i="0" u="none" strike="noStrike" baseline="0" smtClean="0">
              <a:solidFill>
                <a:sysClr val="windowText" lastClr="000000"/>
              </a:solidFill>
              <a:latin typeface="+mn-lt"/>
              <a:ea typeface="+mn-ea"/>
              <a:cs typeface="+mn-cs"/>
            </a:rPr>
            <a:t>I. Prestaciones en especie:</a:t>
          </a:r>
        </a:p>
        <a:p>
          <a:pPr marL="457200" lvl="1" indent="0"/>
          <a:r>
            <a:rPr lang="en-US" sz="1400" b="0" i="0" u="none" strike="noStrike" baseline="0" smtClean="0">
              <a:solidFill>
                <a:sysClr val="windowText" lastClr="000000"/>
              </a:solidFill>
              <a:latin typeface="+mn-lt"/>
              <a:ea typeface="+mn-ea"/>
              <a:cs typeface="+mn-cs"/>
            </a:rPr>
            <a:t>a) Atención médica y asistencia odontológica;</a:t>
          </a:r>
        </a:p>
        <a:p>
          <a:pPr marL="457200" lvl="1" indent="0"/>
          <a:r>
            <a:rPr lang="en-US" sz="1400" b="0" i="0" u="none" strike="noStrike" baseline="0" smtClean="0">
              <a:solidFill>
                <a:sysClr val="windowText" lastClr="000000"/>
              </a:solidFill>
              <a:latin typeface="+mn-lt"/>
              <a:ea typeface="+mn-ea"/>
              <a:cs typeface="+mn-cs"/>
            </a:rPr>
            <a:t>b) Prótesis, anteojos y aparatos ortopédicos, y su reparación.</a:t>
          </a:r>
        </a:p>
        <a:p>
          <a:pPr marL="0" lvl="0" indent="0"/>
          <a:r>
            <a:rPr lang="en-US" sz="1400" b="1" i="0" u="none" strike="noStrike" baseline="0" smtClean="0">
              <a:solidFill>
                <a:sysClr val="windowText" lastClr="000000"/>
              </a:solidFill>
              <a:latin typeface="+mn-lt"/>
              <a:ea typeface="+mn-ea"/>
              <a:cs typeface="+mn-cs"/>
            </a:rPr>
            <a:t>II. Prestaciones en dinero:</a:t>
          </a:r>
        </a:p>
        <a:p>
          <a:pPr marL="457200" lvl="1" indent="0"/>
          <a:r>
            <a:rPr lang="en-US" sz="1400" b="0" i="0" u="none" strike="noStrike" baseline="0" smtClean="0">
              <a:solidFill>
                <a:sysClr val="windowText" lastClr="000000"/>
              </a:solidFill>
              <a:latin typeface="+mn-lt"/>
              <a:ea typeface="+mn-ea"/>
              <a:cs typeface="+mn-cs"/>
            </a:rPr>
            <a:t>a) Subsidio por discapacidad temporal, cuando el riesgo del trabajo hubiese ocasionado una discapacidad temporal para trabajar conforme a lo establecido en el Código de Trabajo;</a:t>
          </a:r>
        </a:p>
        <a:p>
          <a:pPr marL="457200" lvl="1" indent="0"/>
          <a:r>
            <a:rPr lang="en-US" sz="1400" b="0" i="0" u="none" strike="noStrike" baseline="0" smtClean="0">
              <a:solidFill>
                <a:sysClr val="windowText" lastClr="000000"/>
              </a:solidFill>
              <a:latin typeface="+mn-lt"/>
              <a:ea typeface="+mn-ea"/>
              <a:cs typeface="+mn-cs"/>
            </a:rPr>
            <a:t>b) Indemnización por discapacidad;</a:t>
          </a:r>
        </a:p>
        <a:p>
          <a:pPr marL="457200" lvl="1" indent="0"/>
          <a:r>
            <a:rPr lang="en-US" sz="1400" b="0" i="0" u="none" strike="noStrike" baseline="0" smtClean="0">
              <a:solidFill>
                <a:sysClr val="windowText" lastClr="000000"/>
              </a:solidFill>
              <a:latin typeface="+mn-lt"/>
              <a:ea typeface="+mn-ea"/>
              <a:cs typeface="+mn-cs"/>
            </a:rPr>
            <a:t>c) Pensión por discapacidad.</a:t>
          </a:r>
        </a:p>
      </xdr:txBody>
    </xdr:sp>
    <xdr:clientData/>
  </xdr:twoCellAnchor>
  <xdr:twoCellAnchor>
    <xdr:from>
      <xdr:col>0</xdr:col>
      <xdr:colOff>0</xdr:colOff>
      <xdr:row>0</xdr:row>
      <xdr:rowOff>1</xdr:rowOff>
    </xdr:from>
    <xdr:to>
      <xdr:col>12</xdr:col>
      <xdr:colOff>748393</xdr:colOff>
      <xdr:row>4</xdr:row>
      <xdr:rowOff>136071</xdr:rowOff>
    </xdr:to>
    <xdr:sp macro="" textlink="">
      <xdr:nvSpPr>
        <xdr:cNvPr id="5" name="4 Rectángulo redondeado"/>
        <xdr:cNvSpPr/>
      </xdr:nvSpPr>
      <xdr:spPr>
        <a:xfrm>
          <a:off x="0" y="1"/>
          <a:ext cx="10409464" cy="89807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Afiliación al Seguro de Riesgos Laborales(SRL)</a:t>
          </a:r>
        </a:p>
      </xdr:txBody>
    </xdr:sp>
    <xdr:clientData/>
  </xdr:twoCellAnchor>
  <xdr:twoCellAnchor editAs="oneCell">
    <xdr:from>
      <xdr:col>0</xdr:col>
      <xdr:colOff>476251</xdr:colOff>
      <xdr:row>0</xdr:row>
      <xdr:rowOff>149680</xdr:rowOff>
    </xdr:from>
    <xdr:to>
      <xdr:col>1</xdr:col>
      <xdr:colOff>625928</xdr:colOff>
      <xdr:row>3</xdr:row>
      <xdr:rowOff>185544</xdr:rowOff>
    </xdr:to>
    <xdr:pic>
      <xdr:nvPicPr>
        <xdr:cNvPr id="6" name="1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476251" y="149680"/>
          <a:ext cx="911677" cy="6073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2.xml><?xml version="1.0" encoding="utf-8"?>
<xdr:wsDr xmlns:xdr="http://schemas.openxmlformats.org/drawingml/2006/spreadsheetDrawing" xmlns:a="http://schemas.openxmlformats.org/drawingml/2006/main">
  <xdr:twoCellAnchor editAs="oneCell">
    <xdr:from>
      <xdr:col>2</xdr:col>
      <xdr:colOff>269135</xdr:colOff>
      <xdr:row>8</xdr:row>
      <xdr:rowOff>0</xdr:rowOff>
    </xdr:from>
    <xdr:to>
      <xdr:col>6</xdr:col>
      <xdr:colOff>466725</xdr:colOff>
      <xdr:row>27</xdr:row>
      <xdr:rowOff>85665</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1983635" y="1524000"/>
          <a:ext cx="3664690" cy="3705165"/>
        </a:xfrm>
        <a:prstGeom prst="rect">
          <a:avLst/>
        </a:prstGeom>
        <a:noFill/>
        <a:ln>
          <a:noFill/>
        </a:ln>
      </xdr:spPr>
    </xdr:pic>
    <xdr:clientData/>
  </xdr:twoCellAnchor>
  <xdr:twoCellAnchor>
    <xdr:from>
      <xdr:col>0</xdr:col>
      <xdr:colOff>57977</xdr:colOff>
      <xdr:row>4</xdr:row>
      <xdr:rowOff>0</xdr:rowOff>
    </xdr:from>
    <xdr:to>
      <xdr:col>8</xdr:col>
      <xdr:colOff>1134716</xdr:colOff>
      <xdr:row>28</xdr:row>
      <xdr:rowOff>115957</xdr:rowOff>
    </xdr:to>
    <xdr:sp macro="" textlink="">
      <xdr:nvSpPr>
        <xdr:cNvPr id="2" name="1 CuadroTexto"/>
        <xdr:cNvSpPr txBox="1"/>
      </xdr:nvSpPr>
      <xdr:spPr>
        <a:xfrm>
          <a:off x="57977" y="762000"/>
          <a:ext cx="8232913" cy="4687957"/>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El Seguro de Riesgos Laborales (SRL) inició en febrero de 2004, al mes de diciembre 2018 se presenta una afiliación de 2,173,990  trabajadores asalariados, equivalente al 100% de la población ocupada del sector formal, de acuerdo a los datos de la Encuesta Nacional Continua</a:t>
          </a:r>
          <a:r>
            <a:rPr lang="es-DO" sz="1400" b="0" baseline="0">
              <a:solidFill>
                <a:sysClr val="windowText" lastClr="000000"/>
              </a:solidFill>
            </a:rPr>
            <a:t> </a:t>
          </a:r>
          <a:r>
            <a:rPr lang="es-DO" sz="1400" b="0">
              <a:solidFill>
                <a:sysClr val="windowText" lastClr="000000"/>
              </a:solidFill>
            </a:rPr>
            <a:t>de Fuerza de Trabajo (ENCFT) del Banco Central (BC) para</a:t>
          </a:r>
          <a:r>
            <a:rPr lang="es-DO" sz="1400" b="0" baseline="0">
              <a:solidFill>
                <a:sysClr val="windowText" lastClr="000000"/>
              </a:solidFill>
            </a:rPr>
            <a:t> 2018</a:t>
          </a:r>
          <a:r>
            <a:rPr lang="es-DO" sz="1400" b="0">
              <a:solidFill>
                <a:sysClr val="windowText" lastClr="000000"/>
              </a:solidFill>
            </a:rPr>
            <a:t>.</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De acuerdo a la participación de los trabajadores afiliados por rango de edad, al mes de</a:t>
          </a:r>
          <a:r>
            <a:rPr lang="es-DO" sz="1400" b="0" baseline="0">
              <a:solidFill>
                <a:sysClr val="windowText" lastClr="000000"/>
              </a:solidFill>
            </a:rPr>
            <a:t> enero 2019</a:t>
          </a:r>
          <a:r>
            <a:rPr lang="es-DO" sz="1400" b="0">
              <a:solidFill>
                <a:sysClr val="windowText" lastClr="000000"/>
              </a:solidFill>
            </a:rPr>
            <a:t>, el  1.7% de los afiliados al SRL es menor o igual a 19 años; el 90.4% está entre las edades de 20 -59 años y se destaca que el 7.9% es mayor de 60 años.</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El porcentaje de afiliados activos al SRL por tipo de riesgos laborales de las empresas, el 20.3% realizan actividades de riesgos I,  aquel en el cual su gravedad potencial es la de generar lesiones que solo requieren de primeros auxilios); el 41.7% de riesgo de tipo II (cuya gravedad potencial es la de generar lesiones serias no incapacitantes y que solo requieran atención médica o produzcan una incapacidad de corta duración);  y el 38.0% realizan actividades con riesgos de tipo III y IV, que son las categorías de mayor peligro en las cuales los accidentes pueden causar lesiones graves, incapacitantes o pueden ser fatales.</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En cuanto a la composición de la afiliación por sexo al mes de </a:t>
          </a:r>
          <a:r>
            <a:rPr lang="es-DO" sz="1400" b="0" baseline="0">
              <a:solidFill>
                <a:sysClr val="windowText" lastClr="000000"/>
              </a:solidFill>
            </a:rPr>
            <a:t>enero 2019</a:t>
          </a:r>
          <a:r>
            <a:rPr lang="es-DO" sz="1400" b="0">
              <a:solidFill>
                <a:sysClr val="windowText" lastClr="000000"/>
              </a:solidFill>
            </a:rPr>
            <a:t>, habían 1,227,025 hombres y  961,523 mujeres para una participación de 56.1%  y 43.9% respectivamente.  En ambos sexo la mayor concentración de afiliados se encuentra entre las edades de 20 a 59, observándose por género que el 89.6% de los hombres y el 91.5% de mujeres están entre las edades antes mencionadas.</a:t>
          </a:r>
        </a:p>
      </xdr:txBody>
    </xdr:sp>
    <xdr:clientData/>
  </xdr:twoCellAnchor>
  <xdr:twoCellAnchor>
    <xdr:from>
      <xdr:col>0</xdr:col>
      <xdr:colOff>0</xdr:colOff>
      <xdr:row>0</xdr:row>
      <xdr:rowOff>0</xdr:rowOff>
    </xdr:from>
    <xdr:to>
      <xdr:col>9</xdr:col>
      <xdr:colOff>0</xdr:colOff>
      <xdr:row>3</xdr:row>
      <xdr:rowOff>161925</xdr:rowOff>
    </xdr:to>
    <xdr:sp macro="" textlink="">
      <xdr:nvSpPr>
        <xdr:cNvPr id="5" name="4 Rectángulo redondeado"/>
        <xdr:cNvSpPr/>
      </xdr:nvSpPr>
      <xdr:spPr>
        <a:xfrm>
          <a:off x="0" y="0"/>
          <a:ext cx="8143875" cy="733425"/>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400" b="1">
              <a:solidFill>
                <a:schemeClr val="lt1"/>
              </a:solidFill>
              <a:effectLst/>
              <a:latin typeface="+mn-lt"/>
              <a:ea typeface="+mn-ea"/>
              <a:cs typeface="+mn-cs"/>
            </a:rPr>
            <a:t>Sistema Dominicano de Seguridad Social (SDSS)</a:t>
          </a:r>
        </a:p>
        <a:p>
          <a:pPr algn="ctr" eaLnBrk="1" fontAlgn="auto" latinLnBrk="0" hangingPunct="1"/>
          <a:r>
            <a:rPr lang="es-DO" sz="1400" b="1">
              <a:solidFill>
                <a:schemeClr val="lt1"/>
              </a:solidFill>
              <a:effectLst/>
              <a:latin typeface="+mn-lt"/>
              <a:ea typeface="+mn-ea"/>
              <a:cs typeface="+mn-cs"/>
            </a:rPr>
            <a:t>Afiliación al Seguro</a:t>
          </a:r>
          <a:r>
            <a:rPr lang="es-DO" sz="1400" b="1" baseline="0">
              <a:solidFill>
                <a:schemeClr val="lt1"/>
              </a:solidFill>
              <a:effectLst/>
              <a:latin typeface="+mn-lt"/>
              <a:ea typeface="+mn-ea"/>
              <a:cs typeface="+mn-cs"/>
            </a:rPr>
            <a:t> de Riesgos Laborales Régimen Contributivo</a:t>
          </a:r>
          <a:endParaRPr lang="es-DO" sz="1400">
            <a:effectLst/>
          </a:endParaRPr>
        </a:p>
      </xdr:txBody>
    </xdr:sp>
    <xdr:clientData/>
  </xdr:twoCellAnchor>
  <xdr:twoCellAnchor editAs="oneCell">
    <xdr:from>
      <xdr:col>0</xdr:col>
      <xdr:colOff>225346</xdr:colOff>
      <xdr:row>0</xdr:row>
      <xdr:rowOff>133039</xdr:rowOff>
    </xdr:from>
    <xdr:to>
      <xdr:col>1</xdr:col>
      <xdr:colOff>59329</xdr:colOff>
      <xdr:row>2</xdr:row>
      <xdr:rowOff>149087</xdr:rowOff>
    </xdr:to>
    <xdr:pic>
      <xdr:nvPicPr>
        <xdr:cNvPr id="6" name="1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225346" y="133039"/>
          <a:ext cx="595983" cy="3970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3.xml><?xml version="1.0" encoding="utf-8"?>
<xdr:wsDr xmlns:xdr="http://schemas.openxmlformats.org/drawingml/2006/spreadsheetDrawing" xmlns:a="http://schemas.openxmlformats.org/drawingml/2006/main">
  <xdr:twoCellAnchor>
    <xdr:from>
      <xdr:col>0</xdr:col>
      <xdr:colOff>69273</xdr:colOff>
      <xdr:row>15</xdr:row>
      <xdr:rowOff>69273</xdr:rowOff>
    </xdr:from>
    <xdr:to>
      <xdr:col>14</xdr:col>
      <xdr:colOff>1004454</xdr:colOff>
      <xdr:row>65</xdr:row>
      <xdr:rowOff>138545</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0</xdr:colOff>
      <xdr:row>1</xdr:row>
      <xdr:rowOff>138545</xdr:rowOff>
    </xdr:to>
    <xdr:sp macro="" textlink="">
      <xdr:nvSpPr>
        <xdr:cNvPr id="4" name="3 Rectángulo redondeado"/>
        <xdr:cNvSpPr/>
      </xdr:nvSpPr>
      <xdr:spPr>
        <a:xfrm>
          <a:off x="0" y="0"/>
          <a:ext cx="20071773" cy="152400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Seguro de Riesgos Laborales</a:t>
          </a:r>
        </a:p>
        <a:p>
          <a:pPr algn="ctr" eaLnBrk="1" fontAlgn="auto" latinLnBrk="0" hangingPunct="1"/>
          <a:r>
            <a:rPr lang="es-DO" sz="2400" b="1">
              <a:solidFill>
                <a:schemeClr val="lt1"/>
              </a:solidFill>
              <a:effectLst/>
              <a:latin typeface="+mn-lt"/>
              <a:ea typeface="+mn-ea"/>
              <a:cs typeface="+mn-cs"/>
            </a:rPr>
            <a:t>Comparativo Afiliación al SRL en Relación a la Población Ocupada en el Sector Formal </a:t>
          </a:r>
        </a:p>
        <a:p>
          <a:pPr algn="ctr" eaLnBrk="1" fontAlgn="auto" latinLnBrk="0" hangingPunct="1"/>
          <a:r>
            <a:rPr lang="es-DO" sz="2400" b="1">
              <a:solidFill>
                <a:schemeClr val="lt1"/>
              </a:solidFill>
              <a:effectLst/>
              <a:latin typeface="+mn-lt"/>
              <a:ea typeface="+mn-ea"/>
              <a:cs typeface="+mn-cs"/>
            </a:rPr>
            <a:t>Período: Diciembre</a:t>
          </a:r>
          <a:r>
            <a:rPr lang="es-DO" sz="2400" b="1" baseline="0">
              <a:solidFill>
                <a:schemeClr val="lt1"/>
              </a:solidFill>
              <a:effectLst/>
              <a:latin typeface="+mn-lt"/>
              <a:ea typeface="+mn-ea"/>
              <a:cs typeface="+mn-cs"/>
            </a:rPr>
            <a:t> </a:t>
          </a:r>
          <a:r>
            <a:rPr lang="es-DO" sz="2400" b="1">
              <a:solidFill>
                <a:schemeClr val="lt1"/>
              </a:solidFill>
              <a:effectLst/>
              <a:latin typeface="+mn-lt"/>
              <a:ea typeface="+mn-ea"/>
              <a:cs typeface="+mn-cs"/>
            </a:rPr>
            <a:t>2008 -</a:t>
          </a:r>
          <a:r>
            <a:rPr lang="es-DO" sz="2400" b="1" baseline="0">
              <a:solidFill>
                <a:schemeClr val="lt1"/>
              </a:solidFill>
              <a:effectLst/>
              <a:latin typeface="+mn-lt"/>
              <a:ea typeface="+mn-ea"/>
              <a:cs typeface="+mn-cs"/>
            </a:rPr>
            <a:t>  Enero 2019</a:t>
          </a:r>
          <a:endParaRPr lang="es-DO" sz="4800">
            <a:effectLst/>
          </a:endParaRPr>
        </a:p>
      </xdr:txBody>
    </xdr:sp>
    <xdr:clientData/>
  </xdr:twoCellAnchor>
  <xdr:twoCellAnchor editAs="oneCell">
    <xdr:from>
      <xdr:col>0</xdr:col>
      <xdr:colOff>554181</xdr:colOff>
      <xdr:row>0</xdr:row>
      <xdr:rowOff>294409</xdr:rowOff>
    </xdr:from>
    <xdr:to>
      <xdr:col>1</xdr:col>
      <xdr:colOff>543707</xdr:colOff>
      <xdr:row>0</xdr:row>
      <xdr:rowOff>1160318</xdr:rowOff>
    </xdr:to>
    <xdr:pic>
      <xdr:nvPicPr>
        <xdr:cNvPr id="6" name="5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4181" y="294409"/>
          <a:ext cx="1219117" cy="8659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4.xml><?xml version="1.0" encoding="utf-8"?>
<c:userShapes xmlns:c="http://schemas.openxmlformats.org/drawingml/2006/chart">
  <cdr:relSizeAnchor xmlns:cdr="http://schemas.openxmlformats.org/drawingml/2006/chartDrawing">
    <cdr:from>
      <cdr:x>0.04519</cdr:x>
      <cdr:y>0.93783</cdr:y>
    </cdr:from>
    <cdr:to>
      <cdr:x>0.54609</cdr:x>
      <cdr:y>0.98543</cdr:y>
    </cdr:to>
    <cdr:sp macro="" textlink="">
      <cdr:nvSpPr>
        <cdr:cNvPr id="2" name="1 CuadroTexto"/>
        <cdr:cNvSpPr txBox="1"/>
      </cdr:nvSpPr>
      <cdr:spPr>
        <a:xfrm xmlns:a="http://schemas.openxmlformats.org/drawingml/2006/main">
          <a:off x="828088" y="8965313"/>
          <a:ext cx="9177808" cy="45503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s-ES" sz="1800" b="1">
              <a:latin typeface="Calibri"/>
              <a:ea typeface="+mn-ea"/>
              <a:cs typeface="+mn-cs"/>
            </a:rPr>
            <a:t>Fuente: </a:t>
          </a:r>
          <a:r>
            <a:rPr lang="es-ES" sz="1800" b="0">
              <a:latin typeface="Calibri"/>
              <a:ea typeface="+mn-ea"/>
              <a:cs typeface="+mn-cs"/>
            </a:rPr>
            <a:t>Banco Central (BCRD) e Informaciones</a:t>
          </a:r>
          <a:r>
            <a:rPr lang="es-ES" sz="1800" b="0" baseline="0">
              <a:latin typeface="Calibri"/>
              <a:ea typeface="+mn-ea"/>
              <a:cs typeface="+mn-cs"/>
            </a:rPr>
            <a:t> </a:t>
          </a:r>
          <a:r>
            <a:rPr lang="es-ES" sz="1800" b="0">
              <a:latin typeface="Calibri"/>
              <a:ea typeface="+mn-ea"/>
              <a:cs typeface="+mn-cs"/>
            </a:rPr>
            <a:t>Estadísticas  del Portal de SISALRIL. </a:t>
          </a:r>
        </a:p>
        <a:p xmlns:a="http://schemas.openxmlformats.org/drawingml/2006/main">
          <a:endParaRPr lang="es-ES" sz="1800"/>
        </a:p>
      </cdr:txBody>
    </cdr:sp>
  </cdr:relSizeAnchor>
</c:userShapes>
</file>

<file path=xl/drawings/drawing85.xml><?xml version="1.0" encoding="utf-8"?>
<xdr:wsDr xmlns:xdr="http://schemas.openxmlformats.org/drawingml/2006/spreadsheetDrawing" xmlns:a="http://schemas.openxmlformats.org/drawingml/2006/main">
  <xdr:twoCellAnchor>
    <xdr:from>
      <xdr:col>0</xdr:col>
      <xdr:colOff>54430</xdr:colOff>
      <xdr:row>18</xdr:row>
      <xdr:rowOff>68034</xdr:rowOff>
    </xdr:from>
    <xdr:to>
      <xdr:col>13</xdr:col>
      <xdr:colOff>653143</xdr:colOff>
      <xdr:row>56</xdr:row>
      <xdr:rowOff>108857</xdr:rowOff>
    </xdr:to>
    <xdr:graphicFrame macro="">
      <xdr:nvGraphicFramePr>
        <xdr:cNvPr id="2"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13606</xdr:colOff>
      <xdr:row>0</xdr:row>
      <xdr:rowOff>1020536</xdr:rowOff>
    </xdr:to>
    <xdr:sp macro="" textlink="">
      <xdr:nvSpPr>
        <xdr:cNvPr id="4" name="3 Rectángulo redondeado"/>
        <xdr:cNvSpPr/>
      </xdr:nvSpPr>
      <xdr:spPr>
        <a:xfrm>
          <a:off x="0" y="0"/>
          <a:ext cx="14592459" cy="102053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Empleados Afiliados Activos al SDSS por Tipo de Riesgos Laborales de sus Empresas</a:t>
          </a:r>
        </a:p>
        <a:p>
          <a:pPr algn="ctr" eaLnBrk="1" fontAlgn="auto" latinLnBrk="0" hangingPunct="1"/>
          <a:r>
            <a:rPr lang="es-DO" sz="1600" b="1">
              <a:solidFill>
                <a:schemeClr val="lt1"/>
              </a:solidFill>
              <a:effectLst/>
              <a:latin typeface="+mn-lt"/>
              <a:ea typeface="+mn-ea"/>
              <a:cs typeface="+mn-cs"/>
            </a:rPr>
            <a:t>Período:</a:t>
          </a:r>
          <a:r>
            <a:rPr lang="es-DO" sz="1600" b="1" baseline="0">
              <a:solidFill>
                <a:schemeClr val="lt1"/>
              </a:solidFill>
              <a:effectLst/>
              <a:latin typeface="+mn-lt"/>
              <a:ea typeface="+mn-ea"/>
              <a:cs typeface="+mn-cs"/>
            </a:rPr>
            <a:t>  Enero 2018 </a:t>
          </a:r>
          <a:r>
            <a:rPr lang="es-DO" sz="1600" b="1">
              <a:solidFill>
                <a:schemeClr val="lt1"/>
              </a:solidFill>
              <a:effectLst/>
              <a:latin typeface="+mn-lt"/>
              <a:ea typeface="+mn-ea"/>
              <a:cs typeface="+mn-cs"/>
            </a:rPr>
            <a:t>-</a:t>
          </a:r>
          <a:r>
            <a:rPr lang="es-DO" sz="1600" b="1" baseline="0">
              <a:solidFill>
                <a:schemeClr val="lt1"/>
              </a:solidFill>
              <a:effectLst/>
              <a:latin typeface="+mn-lt"/>
              <a:ea typeface="+mn-ea"/>
              <a:cs typeface="+mn-cs"/>
            </a:rPr>
            <a:t>  Enero 2019</a:t>
          </a:r>
          <a:endParaRPr lang="es-DO" sz="3600">
            <a:effectLst/>
          </a:endParaRPr>
        </a:p>
      </xdr:txBody>
    </xdr:sp>
    <xdr:clientData/>
  </xdr:twoCellAnchor>
  <xdr:twoCellAnchor editAs="oneCell">
    <xdr:from>
      <xdr:col>0</xdr:col>
      <xdr:colOff>585107</xdr:colOff>
      <xdr:row>0</xdr:row>
      <xdr:rowOff>204107</xdr:rowOff>
    </xdr:from>
    <xdr:to>
      <xdr:col>1</xdr:col>
      <xdr:colOff>366591</xdr:colOff>
      <xdr:row>0</xdr:row>
      <xdr:rowOff>769524</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85107" y="204107"/>
          <a:ext cx="706770" cy="5654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6.xml><?xml version="1.0" encoding="utf-8"?>
<c:userShapes xmlns:c="http://schemas.openxmlformats.org/drawingml/2006/chart">
  <cdr:relSizeAnchor xmlns:cdr="http://schemas.openxmlformats.org/drawingml/2006/chartDrawing">
    <cdr:from>
      <cdr:x>0.02222</cdr:x>
      <cdr:y>0.9395</cdr:y>
    </cdr:from>
    <cdr:to>
      <cdr:x>0.43775</cdr:x>
      <cdr:y>0.96449</cdr:y>
    </cdr:to>
    <cdr:pic>
      <cdr:nvPicPr>
        <cdr:cNvPr id="2"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298420" y="6839394"/>
          <a:ext cx="5580671" cy="181894"/>
        </a:xfrm>
        <a:prstGeom xmlns:a="http://schemas.openxmlformats.org/drawingml/2006/main" prst="rect">
          <a:avLst/>
        </a:prstGeom>
      </cdr:spPr>
    </cdr:pic>
  </cdr:relSizeAnchor>
</c:userShapes>
</file>

<file path=xl/drawings/drawing87.xml><?xml version="1.0" encoding="utf-8"?>
<xdr:wsDr xmlns:xdr="http://schemas.openxmlformats.org/drawingml/2006/spreadsheetDrawing" xmlns:a="http://schemas.openxmlformats.org/drawingml/2006/main">
  <xdr:twoCellAnchor>
    <xdr:from>
      <xdr:col>0</xdr:col>
      <xdr:colOff>0</xdr:colOff>
      <xdr:row>19</xdr:row>
      <xdr:rowOff>231322</xdr:rowOff>
    </xdr:from>
    <xdr:to>
      <xdr:col>9</xdr:col>
      <xdr:colOff>1265463</xdr:colOff>
      <xdr:row>57</xdr:row>
      <xdr:rowOff>13606</xdr:rowOff>
    </xdr:to>
    <xdr:graphicFrame macro="">
      <xdr:nvGraphicFramePr>
        <xdr:cNvPr id="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10</xdr:col>
      <xdr:colOff>0</xdr:colOff>
      <xdr:row>0</xdr:row>
      <xdr:rowOff>1143000</xdr:rowOff>
    </xdr:to>
    <xdr:sp macro="" textlink="">
      <xdr:nvSpPr>
        <xdr:cNvPr id="6" name="5 Rectángulo redondeado"/>
        <xdr:cNvSpPr/>
      </xdr:nvSpPr>
      <xdr:spPr>
        <a:xfrm>
          <a:off x="0" y="0"/>
          <a:ext cx="13226143" cy="114300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de Riesgos Laborales</a:t>
          </a:r>
        </a:p>
        <a:p>
          <a:pPr algn="ctr" eaLnBrk="1" fontAlgn="auto" latinLnBrk="0" hangingPunct="1"/>
          <a:r>
            <a:rPr lang="es-DO" sz="2000" b="1">
              <a:solidFill>
                <a:schemeClr val="lt1"/>
              </a:solidFill>
              <a:effectLst/>
              <a:latin typeface="+mn-lt"/>
              <a:ea typeface="+mn-ea"/>
              <a:cs typeface="+mn-cs"/>
            </a:rPr>
            <a:t>Accidentabilidad Laboral de los Afiliados al SRL</a:t>
          </a:r>
        </a:p>
        <a:p>
          <a:pPr algn="ctr" eaLnBrk="1" fontAlgn="auto" latinLnBrk="0" hangingPunct="1"/>
          <a:r>
            <a:rPr lang="es-DO" sz="2000" b="1">
              <a:solidFill>
                <a:schemeClr val="lt1"/>
              </a:solidFill>
              <a:effectLst/>
              <a:latin typeface="+mn-lt"/>
              <a:ea typeface="+mn-ea"/>
              <a:cs typeface="+mn-cs"/>
            </a:rPr>
            <a:t>Período: Diciembre 2005 - Diciembre 2018</a:t>
          </a:r>
          <a:endParaRPr lang="es-DO" sz="4400">
            <a:effectLst/>
          </a:endParaRPr>
        </a:p>
      </xdr:txBody>
    </xdr:sp>
    <xdr:clientData/>
  </xdr:twoCellAnchor>
  <xdr:twoCellAnchor editAs="oneCell">
    <xdr:from>
      <xdr:col>0</xdr:col>
      <xdr:colOff>427785</xdr:colOff>
      <xdr:row>0</xdr:row>
      <xdr:rowOff>244929</xdr:rowOff>
    </xdr:from>
    <xdr:to>
      <xdr:col>1</xdr:col>
      <xdr:colOff>267604</xdr:colOff>
      <xdr:row>0</xdr:row>
      <xdr:rowOff>858703</xdr:rowOff>
    </xdr:to>
    <xdr:pic>
      <xdr:nvPicPr>
        <xdr:cNvPr id="7" name="4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27785" y="244929"/>
          <a:ext cx="873962" cy="6137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8.xml><?xml version="1.0" encoding="utf-8"?>
<c:userShapes xmlns:c="http://schemas.openxmlformats.org/drawingml/2006/chart">
  <cdr:relSizeAnchor xmlns:cdr="http://schemas.openxmlformats.org/drawingml/2006/chartDrawing">
    <cdr:from>
      <cdr:x>0.04671</cdr:x>
      <cdr:y>0.92652</cdr:y>
    </cdr:from>
    <cdr:to>
      <cdr:x>0.48434</cdr:x>
      <cdr:y>0.97601</cdr:y>
    </cdr:to>
    <cdr:sp macro="" textlink="">
      <cdr:nvSpPr>
        <cdr:cNvPr id="2" name="CuadroTexto 4"/>
        <cdr:cNvSpPr txBox="1"/>
      </cdr:nvSpPr>
      <cdr:spPr>
        <a:xfrm xmlns:a="http://schemas.openxmlformats.org/drawingml/2006/main">
          <a:off x="672474" y="7034892"/>
          <a:ext cx="6300278" cy="375767"/>
        </a:xfrm>
        <a:prstGeom xmlns:a="http://schemas.openxmlformats.org/drawingml/2006/main" prst="rect">
          <a:avLst/>
        </a:prstGeom>
        <a:solidFill xmlns:a="http://schemas.openxmlformats.org/drawingml/2006/main">
          <a:schemeClr val="lt1"/>
        </a:solidFill>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 </a:t>
          </a:r>
          <a:r>
            <a:rPr lang="es-ES" sz="1600"/>
            <a:t>Portal de la SISARIL y ARL.</a:t>
          </a:r>
        </a:p>
      </cdr:txBody>
    </cdr:sp>
  </cdr:relSizeAnchor>
</c:userShapes>
</file>

<file path=xl/drawings/drawing89.xml><?xml version="1.0" encoding="utf-8"?>
<xdr:wsDr xmlns:xdr="http://schemas.openxmlformats.org/drawingml/2006/spreadsheetDrawing" xmlns:a="http://schemas.openxmlformats.org/drawingml/2006/main">
  <xdr:twoCellAnchor editAs="oneCell">
    <xdr:from>
      <xdr:col>3</xdr:col>
      <xdr:colOff>323851</xdr:colOff>
      <xdr:row>4</xdr:row>
      <xdr:rowOff>152401</xdr:rowOff>
    </xdr:from>
    <xdr:to>
      <xdr:col>8</xdr:col>
      <xdr:colOff>276225</xdr:colOff>
      <xdr:row>25</xdr:row>
      <xdr:rowOff>171451</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609851" y="914401"/>
          <a:ext cx="3590924" cy="4019550"/>
        </a:xfrm>
        <a:prstGeom prst="rect">
          <a:avLst/>
        </a:prstGeom>
        <a:noFill/>
        <a:ln>
          <a:noFill/>
        </a:ln>
      </xdr:spPr>
    </xdr:pic>
    <xdr:clientData/>
  </xdr:twoCellAnchor>
  <xdr:twoCellAnchor>
    <xdr:from>
      <xdr:col>0</xdr:col>
      <xdr:colOff>66675</xdr:colOff>
      <xdr:row>9</xdr:row>
      <xdr:rowOff>123825</xdr:rowOff>
    </xdr:from>
    <xdr:to>
      <xdr:col>12</xdr:col>
      <xdr:colOff>47625</xdr:colOff>
      <xdr:row>22</xdr:row>
      <xdr:rowOff>95250</xdr:rowOff>
    </xdr:to>
    <xdr:sp macro="" textlink="">
      <xdr:nvSpPr>
        <xdr:cNvPr id="2" name="1 CuadroTexto"/>
        <xdr:cNvSpPr txBox="1"/>
      </xdr:nvSpPr>
      <xdr:spPr>
        <a:xfrm>
          <a:off x="66675" y="1838325"/>
          <a:ext cx="8953500" cy="2447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2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latin typeface="+mn-lt"/>
              <a:ea typeface="+mn-ea"/>
              <a:cs typeface="+mn-cs"/>
            </a:rPr>
            <a:t>Ingresos y Egresos del SDSS</a:t>
          </a:r>
        </a:p>
      </xdr:txBody>
    </xdr:sp>
    <xdr:clientData/>
  </xdr:twoCellAnchor>
  <xdr:twoCellAnchor editAs="oneCell">
    <xdr:from>
      <xdr:col>0</xdr:col>
      <xdr:colOff>240196</xdr:colOff>
      <xdr:row>1</xdr:row>
      <xdr:rowOff>182218</xdr:rowOff>
    </xdr:from>
    <xdr:to>
      <xdr:col>1</xdr:col>
      <xdr:colOff>552270</xdr:colOff>
      <xdr:row>5</xdr:row>
      <xdr:rowOff>182218</xdr:rowOff>
    </xdr:to>
    <xdr:pic>
      <xdr:nvPicPr>
        <xdr:cNvPr id="3" name="4 Imagen" descr="logo_2x4.bmp"/>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40196" y="372718"/>
          <a:ext cx="1074074"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123264</xdr:colOff>
      <xdr:row>4</xdr:row>
      <xdr:rowOff>168088</xdr:rowOff>
    </xdr:from>
    <xdr:to>
      <xdr:col>10</xdr:col>
      <xdr:colOff>638735</xdr:colOff>
      <xdr:row>39</xdr:row>
      <xdr:rowOff>100853</xdr:rowOff>
    </xdr:to>
    <xdr:sp macro="" textlink="">
      <xdr:nvSpPr>
        <xdr:cNvPr id="2" name="1 CuadroTexto"/>
        <xdr:cNvSpPr txBox="1"/>
      </xdr:nvSpPr>
      <xdr:spPr>
        <a:xfrm>
          <a:off x="123264" y="974912"/>
          <a:ext cx="10275795" cy="6533029"/>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r>
            <a:rPr lang="es-DO" sz="1600" baseline="0">
              <a:solidFill>
                <a:sysClr val="windowText" lastClr="000000"/>
              </a:solidFill>
              <a:effectLst/>
              <a:latin typeface="+mn-lt"/>
              <a:ea typeface="+mn-ea"/>
              <a:cs typeface="+mn-cs"/>
            </a:rPr>
            <a:t>Conforme a los datos registrados en el Sistema Único de Información y Recaudo (SUIR),  al finalizar el año 2018el total de empresas registradas en el Sistema Dominicano de Seguridad Social era de 85,513, de las cuales  85,962 pertenecían al sector privado y 673 instituciones públicas (Pública 597y 76 públicas centralizadas).  El total de empresas privadas constituían el 99.2% del total.  En cuanto al total de empleados afiliados en ese mismo año fue de 2,173,990 de los cuales 1,546,593 pertenecían al sector privado, representando el 71.1%; 281,553 del sector público y 294,564 para el sector descentralizado.   </a:t>
          </a:r>
        </a:p>
        <a:p>
          <a:pPr marL="0" indent="0"/>
          <a:endParaRPr lang="es-DO" sz="1600" baseline="0">
            <a:solidFill>
              <a:sysClr val="windowText" lastClr="000000"/>
            </a:solidFill>
            <a:effectLst/>
            <a:latin typeface="+mn-lt"/>
            <a:ea typeface="+mn-ea"/>
            <a:cs typeface="+mn-cs"/>
          </a:endParaRPr>
        </a:p>
        <a:p>
          <a:pPr marL="0" indent="0"/>
          <a:r>
            <a:rPr lang="es-DO" sz="1600" baseline="0">
              <a:solidFill>
                <a:sysClr val="windowText" lastClr="000000"/>
              </a:solidFill>
              <a:effectLst/>
              <a:latin typeface="+mn-lt"/>
              <a:ea typeface="+mn-ea"/>
              <a:cs typeface="+mn-cs"/>
            </a:rPr>
            <a:t>Al mes de diciembre 2008, el total de empresas era de 41,757 y para el mes de enero 2019 fue de 85,964 observándose un crecimiento mayor del 100%.  En el mismo período, el número total de trabajadores afiliados fue de 1,188,229 y 2,188,548 respectivamente,  observándose una tasa de crecimiento de 84.19%.  Para el mes de  enero 2019,  las cifras dan cuenta que un número significativo de empresas registradas tienen entre uno y cinco empleados,  representando el 58.9% del total de empresas registradas.  Dicho grupo, constituido por 50,658 unidades, cuenta con un total de 127,564trabajadores, lo que representa el 6.0% de los trabajadores asalariados afiliados.  Mientras que el número de empresas que poseen de 1 a 20 empleados representa un 87.49% del total.  </a:t>
          </a:r>
        </a:p>
        <a:p>
          <a:pPr marL="0" indent="0"/>
          <a:endParaRPr lang="es-DO" sz="1600" baseline="0">
            <a:solidFill>
              <a:sysClr val="windowText" lastClr="000000"/>
            </a:solidFill>
            <a:effectLst/>
            <a:latin typeface="+mn-lt"/>
            <a:ea typeface="+mn-ea"/>
            <a:cs typeface="+mn-cs"/>
          </a:endParaRPr>
        </a:p>
        <a:p>
          <a:pPr marL="0" indent="0"/>
          <a:r>
            <a:rPr lang="es-DO" sz="1600" baseline="0">
              <a:solidFill>
                <a:sysClr val="windowText" lastClr="000000"/>
              </a:solidFill>
              <a:effectLst/>
              <a:latin typeface="+mn-lt"/>
              <a:ea typeface="+mn-ea"/>
              <a:cs typeface="+mn-cs"/>
            </a:rPr>
            <a:t>Es importante destacar que existen once (11) instituciones de gran tamaño, que emplean un total de 397,526 personas, y su empleomanía representa el 18.2% del total de trabajadores asalariados registrados en el SDSS (el número de empleados es uno de los criterios utilizados para definir el tamaño de la unidad de producción de bienes y servicios,  junto con otros parámetros como son volumen de ventas, capital social, valor de la producción, valor de los activos fijos, calificación de su personal, etc.). </a:t>
          </a:r>
        </a:p>
        <a:p>
          <a:pPr marL="0" indent="0"/>
          <a:r>
            <a:rPr lang="es-DO" sz="1600" baseline="0">
              <a:solidFill>
                <a:sysClr val="windowText" lastClr="000000"/>
              </a:solidFill>
              <a:effectLst/>
              <a:latin typeface="+mn-lt"/>
              <a:ea typeface="+mn-ea"/>
              <a:cs typeface="+mn-cs"/>
            </a:rPr>
            <a:t> </a:t>
          </a:r>
        </a:p>
        <a:p>
          <a:pPr marL="0" indent="0"/>
          <a:r>
            <a:rPr lang="es-DO" sz="1600" baseline="0">
              <a:solidFill>
                <a:sysClr val="windowText" lastClr="000000"/>
              </a:solidFill>
              <a:effectLst/>
              <a:latin typeface="+mn-lt"/>
              <a:ea typeface="+mn-ea"/>
              <a:cs typeface="+mn-cs"/>
            </a:rPr>
            <a:t>El salario promedio registrado de las empresas por sector económico al mes de enero 2019 es de RD$19,387.00 para el sector privado;  RD$24,490.00 para el sector público y de RD$28,653.00 para el público centralizado. </a:t>
          </a:r>
        </a:p>
      </xdr:txBody>
    </xdr:sp>
    <xdr:clientData/>
  </xdr:twoCellAnchor>
  <xdr:twoCellAnchor>
    <xdr:from>
      <xdr:col>0</xdr:col>
      <xdr:colOff>0</xdr:colOff>
      <xdr:row>0</xdr:row>
      <xdr:rowOff>0</xdr:rowOff>
    </xdr:from>
    <xdr:to>
      <xdr:col>11</xdr:col>
      <xdr:colOff>0</xdr:colOff>
      <xdr:row>3</xdr:row>
      <xdr:rowOff>179294</xdr:rowOff>
    </xdr:to>
    <xdr:sp macro="" textlink="">
      <xdr:nvSpPr>
        <xdr:cNvPr id="3" name="2 Rectángulo redondeado"/>
        <xdr:cNvSpPr/>
      </xdr:nvSpPr>
      <xdr:spPr>
        <a:xfrm>
          <a:off x="0" y="0"/>
          <a:ext cx="9805147" cy="795618"/>
        </a:xfrm>
        <a:prstGeom prst="roundRect">
          <a:avLst/>
        </a:prstGeom>
        <a:solidFill>
          <a:schemeClr val="accent3">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Sistema Dominicano de Seguridad Social (SDSS)</a:t>
          </a:r>
          <a:endParaRPr lang="es-DO" sz="6000">
            <a:effectLst/>
          </a:endParaRPr>
        </a:p>
      </xdr:txBody>
    </xdr:sp>
    <xdr:clientData/>
  </xdr:twoCellAnchor>
  <xdr:twoCellAnchor editAs="oneCell">
    <xdr:from>
      <xdr:col>0</xdr:col>
      <xdr:colOff>364752</xdr:colOff>
      <xdr:row>0</xdr:row>
      <xdr:rowOff>100852</xdr:rowOff>
    </xdr:from>
    <xdr:to>
      <xdr:col>1</xdr:col>
      <xdr:colOff>333335</xdr:colOff>
      <xdr:row>2</xdr:row>
      <xdr:rowOff>224117</xdr:rowOff>
    </xdr:to>
    <xdr:pic>
      <xdr:nvPicPr>
        <xdr:cNvPr id="5" name="40 Imagen" descr="Logo_2x4.bmp">
          <a:hlinkClick xmlns:r="http://schemas.openxmlformats.org/officeDocument/2006/relationships" r:id="rId1"/>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364752" y="100852"/>
          <a:ext cx="730583" cy="5042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0.xml><?xml version="1.0" encoding="utf-8"?>
<xdr:wsDr xmlns:xdr="http://schemas.openxmlformats.org/drawingml/2006/spreadsheetDrawing" xmlns:a="http://schemas.openxmlformats.org/drawingml/2006/main">
  <xdr:twoCellAnchor editAs="oneCell">
    <xdr:from>
      <xdr:col>4</xdr:col>
      <xdr:colOff>67235</xdr:colOff>
      <xdr:row>11</xdr:row>
      <xdr:rowOff>89646</xdr:rowOff>
    </xdr:from>
    <xdr:to>
      <xdr:col>9</xdr:col>
      <xdr:colOff>542267</xdr:colOff>
      <xdr:row>38</xdr:row>
      <xdr:rowOff>27283</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115235" y="2185146"/>
          <a:ext cx="4419503" cy="5081137"/>
        </a:xfrm>
        <a:prstGeom prst="rect">
          <a:avLst/>
        </a:prstGeom>
        <a:noFill/>
        <a:ln>
          <a:noFill/>
        </a:ln>
      </xdr:spPr>
    </xdr:pic>
    <xdr:clientData/>
  </xdr:twoCellAnchor>
  <xdr:twoCellAnchor>
    <xdr:from>
      <xdr:col>0</xdr:col>
      <xdr:colOff>0</xdr:colOff>
      <xdr:row>0</xdr:row>
      <xdr:rowOff>0</xdr:rowOff>
    </xdr:from>
    <xdr:to>
      <xdr:col>13</xdr:col>
      <xdr:colOff>721177</xdr:colOff>
      <xdr:row>52</xdr:row>
      <xdr:rowOff>108856</xdr:rowOff>
    </xdr:to>
    <xdr:sp macro="" textlink="">
      <xdr:nvSpPr>
        <xdr:cNvPr id="2" name="1 CuadroTexto"/>
        <xdr:cNvSpPr txBox="1"/>
      </xdr:nvSpPr>
      <xdr:spPr>
        <a:xfrm>
          <a:off x="0" y="0"/>
          <a:ext cx="11253106" cy="100828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rPr>
            <a:t>Ingresos</a:t>
          </a:r>
        </a:p>
        <a:p>
          <a:pPr marL="0" marR="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rPr>
            <a:t>Los ingresos del Sistema Dominicano  de Seguridad Social provienen de:</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latin typeface="+mn-lt"/>
              <a:ea typeface="+mn-ea"/>
              <a:cs typeface="+mn-cs"/>
            </a:rPr>
            <a:t>a) Recaudo por pago de cotizaciones por los Trabajadores y Empleadores; (Notificaciones del período corriente, atrasos, </a:t>
          </a:r>
          <a:r>
            <a:rPr lang="en-US" sz="1400" b="0">
              <a:solidFill>
                <a:sysClr val="windowText" lastClr="000000"/>
              </a:solidFill>
              <a:latin typeface="+mn-lt"/>
              <a:ea typeface="+mn-ea"/>
              <a:cs typeface="+mn-cs"/>
            </a:rPr>
            <a:t>multas, intereses y recargo)</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latin typeface="+mn-lt"/>
              <a:ea typeface="+mn-ea"/>
              <a:cs typeface="+mn-cs"/>
            </a:rPr>
            <a:t>b) Aportes del Gobierno Central;</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latin typeface="+mn-lt"/>
              <a:ea typeface="+mn-ea"/>
              <a:cs typeface="+mn-cs"/>
            </a:rPr>
            <a:t>c) Rendimientos de Inversiones</a:t>
          </a:r>
        </a:p>
        <a:p>
          <a:pPr marL="0" marR="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rPr>
            <a:t>Recaudación</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El Sistema Dominicano de Seguridad Social (SDSS) se basa en un modelo</a:t>
          </a:r>
          <a:r>
            <a:rPr lang="es-DO" sz="1400" b="0" baseline="0">
              <a:solidFill>
                <a:sysClr val="windowText" lastClr="000000"/>
              </a:solidFill>
            </a:rPr>
            <a:t> </a:t>
          </a:r>
          <a:r>
            <a:rPr lang="es-DO" sz="1400" b="0">
              <a:solidFill>
                <a:sysClr val="windowText" lastClr="000000"/>
              </a:solidFill>
            </a:rPr>
            <a:t>de recaudación centralizada a cargo exclusivo de la TSS.  La TSS por mandato de la Ley 87-01 opera el Sistema de Recaudación,</a:t>
          </a:r>
          <a:r>
            <a:rPr lang="es-DO" sz="1400" b="0" baseline="0">
              <a:solidFill>
                <a:sysClr val="windowText" lastClr="000000"/>
              </a:solidFill>
            </a:rPr>
            <a:t> </a:t>
          </a:r>
          <a:r>
            <a:rPr lang="es-DO" sz="1400" b="0">
              <a:solidFill>
                <a:sysClr val="windowText" lastClr="000000"/>
              </a:solidFill>
            </a:rPr>
            <a:t>Distribución y Pago (SUIR), el cual es el sistema informático que permite a</a:t>
          </a:r>
          <a:r>
            <a:rPr lang="es-DO" sz="1400" b="0" baseline="0">
              <a:solidFill>
                <a:sysClr val="windowText" lastClr="000000"/>
              </a:solidFill>
            </a:rPr>
            <a:t> </a:t>
          </a:r>
          <a:r>
            <a:rPr lang="es-DO" sz="1400" b="0">
              <a:solidFill>
                <a:sysClr val="windowText" lastClr="000000"/>
              </a:solidFill>
            </a:rPr>
            <a:t>los empleadores registrar sus nóminas y novedades (altas,</a:t>
          </a:r>
          <a:r>
            <a:rPr lang="es-DO" sz="1400" b="0" baseline="0">
              <a:solidFill>
                <a:sysClr val="windowText" lastClr="000000"/>
              </a:solidFill>
            </a:rPr>
            <a:t> </a:t>
          </a:r>
          <a:r>
            <a:rPr lang="es-DO" sz="1400" b="0">
              <a:solidFill>
                <a:sysClr val="windowText" lastClr="000000"/>
              </a:solidFill>
            </a:rPr>
            <a:t>cambios de</a:t>
          </a:r>
          <a:r>
            <a:rPr lang="es-DO" sz="1400" b="0" baseline="0">
              <a:solidFill>
                <a:sysClr val="windowText" lastClr="000000"/>
              </a:solidFill>
            </a:rPr>
            <a:t> </a:t>
          </a:r>
          <a:r>
            <a:rPr lang="es-DO" sz="1400" b="0">
              <a:solidFill>
                <a:sysClr val="windowText" lastClr="000000"/>
              </a:solidFill>
            </a:rPr>
            <a:t>salario y bajas), así como realizar los pagos correspondientes a través de la</a:t>
          </a:r>
          <a:r>
            <a:rPr lang="es-DO" sz="1400" b="0" baseline="0">
              <a:solidFill>
                <a:sysClr val="windowText" lastClr="000000"/>
              </a:solidFill>
            </a:rPr>
            <a:t> </a:t>
          </a:r>
          <a:r>
            <a:rPr lang="es-DO" sz="1400" b="0">
              <a:solidFill>
                <a:sysClr val="windowText" lastClr="000000"/>
              </a:solidFill>
            </a:rPr>
            <a:t>red financiera nacional.</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lvl="1"/>
          <a:r>
            <a:rPr lang="es-DO" sz="1400" b="0">
              <a:solidFill>
                <a:sysClr val="windowText" lastClr="000000"/>
              </a:solidFill>
            </a:rPr>
            <a:t>A partir de las informaciones de las nóminas registradas por los empleadores</a:t>
          </a:r>
          <a:r>
            <a:rPr lang="es-DO" sz="1400" b="0" baseline="0">
              <a:solidFill>
                <a:sysClr val="windowText" lastClr="000000"/>
              </a:solidFill>
            </a:rPr>
            <a:t> </a:t>
          </a:r>
          <a:r>
            <a:rPr lang="es-DO" sz="1400" b="0">
              <a:solidFill>
                <a:sysClr val="windowText" lastClr="000000"/>
              </a:solidFill>
            </a:rPr>
            <a:t>tanto públicos como privados, la TSS genera mensualmente una liquidación o</a:t>
          </a:r>
          <a:r>
            <a:rPr lang="es-DO" sz="1400" b="0" baseline="0">
              <a:solidFill>
                <a:sysClr val="windowText" lastClr="000000"/>
              </a:solidFill>
            </a:rPr>
            <a:t> </a:t>
          </a:r>
          <a:r>
            <a:rPr lang="es-DO" sz="1400" b="0">
              <a:solidFill>
                <a:sysClr val="windowText" lastClr="000000"/>
              </a:solidFill>
            </a:rPr>
            <a:t>notificación de pago en la cual se calculan los aportes de cada trabajador, en</a:t>
          </a:r>
          <a:r>
            <a:rPr lang="es-DO" sz="1400" b="0" baseline="0">
              <a:solidFill>
                <a:sysClr val="windowText" lastClr="000000"/>
              </a:solidFill>
            </a:rPr>
            <a:t> </a:t>
          </a:r>
          <a:r>
            <a:rPr lang="es-DO" sz="1400" b="0">
              <a:solidFill>
                <a:sysClr val="windowText" lastClr="000000"/>
              </a:solidFill>
            </a:rPr>
            <a:t>función de su salario cotizable y los porcentajes de contribución y aporte</a:t>
          </a:r>
          <a:r>
            <a:rPr lang="es-DO" sz="1400" b="0" baseline="0">
              <a:solidFill>
                <a:sysClr val="windowText" lastClr="000000"/>
              </a:solidFill>
            </a:rPr>
            <a:t> </a:t>
          </a:r>
          <a:r>
            <a:rPr lang="es-DO" sz="1400" b="0">
              <a:solidFill>
                <a:sysClr val="windowText" lastClr="000000"/>
              </a:solidFill>
            </a:rPr>
            <a:t>contemplados en la Ley.  Antes del tercer día hábil (laborable) del mes siguiente, el empleador debe</a:t>
          </a:r>
          <a:r>
            <a:rPr lang="es-DO" sz="1400" b="0" baseline="0">
              <a:solidFill>
                <a:sysClr val="windowText" lastClr="000000"/>
              </a:solidFill>
            </a:rPr>
            <a:t> </a:t>
          </a:r>
          <a:r>
            <a:rPr lang="es-DO" sz="1400" b="0">
              <a:solidFill>
                <a:sysClr val="windowText" lastClr="000000"/>
              </a:solidFill>
            </a:rPr>
            <a:t>realizar el pago de su notificación en los bancos recaudadores autorizados. </a:t>
          </a:r>
          <a:r>
            <a:rPr lang="en-US" sz="1400" b="0" smtClean="0">
              <a:solidFill>
                <a:sysClr val="windowText" lastClr="000000"/>
              </a:solidFill>
              <a:latin typeface="+mn-lt"/>
              <a:ea typeface="+mn-ea"/>
              <a:cs typeface="+mn-cs"/>
            </a:rPr>
            <a:t>Si el empleador no paga antes de la fecha límite de pago, se generan recargos e</a:t>
          </a:r>
          <a:r>
            <a:rPr lang="en-US" sz="1400" b="0" baseline="0" smtClean="0">
              <a:solidFill>
                <a:sysClr val="windowText" lastClr="000000"/>
              </a:solidFill>
              <a:latin typeface="+mn-lt"/>
              <a:ea typeface="+mn-ea"/>
              <a:cs typeface="+mn-cs"/>
            </a:rPr>
            <a:t> </a:t>
          </a:r>
          <a:r>
            <a:rPr lang="en-US" sz="1400" b="0" smtClean="0">
              <a:solidFill>
                <a:sysClr val="windowText" lastClr="000000"/>
              </a:solidFill>
              <a:latin typeface="+mn-lt"/>
              <a:ea typeface="+mn-ea"/>
              <a:cs typeface="+mn-cs"/>
            </a:rPr>
            <a:t>intereses acumulativos por cada mes de atraso.</a:t>
          </a:r>
        </a:p>
        <a:p>
          <a:endParaRPr lang="en-US" sz="1400" b="0" smtClean="0">
            <a:solidFill>
              <a:sysClr val="windowText" lastClr="000000"/>
            </a:solidFill>
            <a:latin typeface="+mn-lt"/>
            <a:ea typeface="+mn-ea"/>
            <a:cs typeface="+mn-cs"/>
          </a:endParaRPr>
        </a:p>
        <a:p>
          <a:r>
            <a:rPr lang="en-US" sz="1400" b="1" smtClean="0">
              <a:solidFill>
                <a:sysClr val="windowText" lastClr="000000"/>
              </a:solidFill>
              <a:latin typeface="+mn-lt"/>
              <a:ea typeface="+mn-ea"/>
              <a:cs typeface="+mn-cs"/>
            </a:rPr>
            <a:t>Intereses, Recargo y Multas </a:t>
          </a:r>
        </a:p>
        <a:p>
          <a:pPr marL="457200" marR="0" lvl="1" indent="0" defTabSz="914400" eaLnBrk="1" fontAlgn="auto" latinLnBrk="0" hangingPunct="1">
            <a:lnSpc>
              <a:spcPct val="100000"/>
            </a:lnSpc>
            <a:spcBef>
              <a:spcPts val="0"/>
            </a:spcBef>
            <a:spcAft>
              <a:spcPts val="0"/>
            </a:spcAft>
            <a:buClrTx/>
            <a:buSzTx/>
            <a:buFontTx/>
            <a:buNone/>
            <a:tabLst/>
            <a:defRPr/>
          </a:pPr>
          <a:r>
            <a:rPr lang="en-US" sz="1400" b="0" smtClean="0">
              <a:solidFill>
                <a:sysClr val="windowText" lastClr="000000"/>
              </a:solidFill>
              <a:latin typeface="+mn-lt"/>
              <a:ea typeface="+mn-ea"/>
              <a:cs typeface="+mn-cs"/>
            </a:rPr>
            <a:t>Con relación  al Seguro de Vejez, Discapacidad y Sobrevivencia (</a:t>
          </a:r>
          <a:r>
            <a:rPr lang="en-US" sz="1400" b="0">
              <a:solidFill>
                <a:schemeClr val="dk1"/>
              </a:solidFill>
              <a:effectLst/>
              <a:latin typeface="+mn-lt"/>
              <a:ea typeface="+mn-ea"/>
              <a:cs typeface="+mn-cs"/>
            </a:rPr>
            <a:t>SVDS),</a:t>
          </a:r>
          <a:r>
            <a:rPr lang="en-US" sz="1400" b="0" baseline="0">
              <a:solidFill>
                <a:schemeClr val="dk1"/>
              </a:solidFill>
              <a:effectLst/>
              <a:latin typeface="+mn-lt"/>
              <a:ea typeface="+mn-ea"/>
              <a:cs typeface="+mn-cs"/>
            </a:rPr>
            <a:t> e</a:t>
          </a:r>
          <a:r>
            <a:rPr lang="en-US" sz="1400" b="0"/>
            <a:t>l empleador </a:t>
          </a:r>
          <a:r>
            <a:rPr lang="en-US" sz="1400"/>
            <a:t>que comete una infracción debe pagar</a:t>
          </a:r>
          <a:r>
            <a:rPr lang="en-US" sz="1400" baseline="0"/>
            <a:t> </a:t>
          </a:r>
          <a:r>
            <a:rPr lang="en-US" sz="1400"/>
            <a:t>un recargo de</a:t>
          </a:r>
          <a:r>
            <a:rPr lang="en-US" sz="1400" baseline="0"/>
            <a:t> un </a:t>
          </a:r>
          <a:r>
            <a:rPr lang="en-US" sz="1400"/>
            <a:t>5% mensual acumulativo del monto involucrado en la retención indebida. En adición, el retraso en el pago y/o el hacerlo en forma incompleta, da</a:t>
          </a:r>
          <a:r>
            <a:rPr lang="en-US" sz="1400" baseline="0"/>
            <a:t> </a:t>
          </a:r>
          <a:r>
            <a:rPr lang="en-US" sz="1400"/>
            <a:t>lugar al inicio de una acción penal por parte de la Administradora de Fondos de Pensiones (AFP) correspondiente. Las AFP que incurran en infracciones señaladas en la ley 87-01 y sus normas complementarias son sancionadas con una multa no menor a 50 veces ni mayor de 300 veces al salario mínimo nacional. </a:t>
          </a:r>
        </a:p>
        <a:p>
          <a:pPr marL="457200" marR="0" lvl="1" indent="0" defTabSz="914400" eaLnBrk="1" fontAlgn="auto" latinLnBrk="0" hangingPunct="1">
            <a:lnSpc>
              <a:spcPct val="100000"/>
            </a:lnSpc>
            <a:spcBef>
              <a:spcPts val="0"/>
            </a:spcBef>
            <a:spcAft>
              <a:spcPts val="0"/>
            </a:spcAft>
            <a:buClrTx/>
            <a:buSzTx/>
            <a:buFontTx/>
            <a:buNone/>
            <a:tabLst/>
            <a:defRPr/>
          </a:pPr>
          <a:r>
            <a:rPr lang="en-US" sz="1400">
              <a:solidFill>
                <a:schemeClr val="dk1"/>
              </a:solidFill>
              <a:latin typeface="+mn-lt"/>
              <a:ea typeface="+mn-ea"/>
              <a:cs typeface="+mn-cs"/>
            </a:rPr>
            <a:t>El monto de los recargos es abonado en la cuenta personal del afiliado; Los intereses por el recargo de la comisión de la Administradora de Fondos de Pensiones (AFP) corresponde a ésta y las multas son depositadas en el Fondo de Solidaridad Social</a:t>
          </a:r>
          <a:r>
            <a:rPr lang="en-US" sz="1400"/>
            <a:t>. </a:t>
          </a:r>
        </a:p>
        <a:p>
          <a:pPr marL="457200" marR="0" lvl="1" indent="0" defTabSz="914400" eaLnBrk="1" fontAlgn="auto" latinLnBrk="0" hangingPunct="1">
            <a:lnSpc>
              <a:spcPct val="100000"/>
            </a:lnSpc>
            <a:spcBef>
              <a:spcPts val="0"/>
            </a:spcBef>
            <a:spcAft>
              <a:spcPts val="0"/>
            </a:spcAft>
            <a:buClrTx/>
            <a:buSzTx/>
            <a:buFontTx/>
            <a:buNone/>
            <a:tabLst/>
            <a:defRPr/>
          </a:pPr>
          <a:r>
            <a:rPr lang="en-US" sz="1400" b="0">
              <a:solidFill>
                <a:sysClr val="windowText" lastClr="000000"/>
              </a:solidFill>
              <a:latin typeface="+mn-lt"/>
              <a:ea typeface="+mn-ea"/>
              <a:cs typeface="+mn-cs"/>
            </a:rPr>
            <a:t>En cuanto a </a:t>
          </a:r>
          <a:r>
            <a:rPr lang="en-US" sz="1400"/>
            <a:t>el Seguro Familiar de Salud (SFS) y el Seguro de Riesgos Laborales (SRL), </a:t>
          </a:r>
          <a:r>
            <a:rPr lang="en-US" sz="1400" b="0">
              <a:solidFill>
                <a:sysClr val="windowText" lastClr="000000"/>
              </a:solidFill>
              <a:latin typeface="+mn-lt"/>
              <a:ea typeface="+mn-ea"/>
              <a:cs typeface="+mn-cs"/>
            </a:rPr>
            <a:t> el</a:t>
          </a:r>
          <a:r>
            <a:rPr lang="en-US" sz="1400" b="0" baseline="0">
              <a:solidFill>
                <a:sysClr val="windowText" lastClr="000000"/>
              </a:solidFill>
              <a:latin typeface="+mn-lt"/>
              <a:ea typeface="+mn-ea"/>
              <a:cs typeface="+mn-cs"/>
            </a:rPr>
            <a:t> </a:t>
          </a:r>
          <a:r>
            <a:rPr lang="en-US" sz="1400"/>
            <a:t>empleador público o privado que incurra en cualquiera de las infracciones señaladas en el artículo 181 de la ley, debe pagar un recargo del 5% mensual acumulativo del monto involucrado en la retención indebida. La Administradora de Riesgos de Salud (ARS) que incurra en cualquiera de las infracciones debe pagar una multa no menor de 50 veces ni mayor de 200 veces el salario mínimo nacional. </a:t>
          </a:r>
        </a:p>
        <a:p>
          <a:pPr marL="457200" marR="0" lvl="1" indent="0" defTabSz="914400" eaLnBrk="1" fontAlgn="auto" latinLnBrk="0" hangingPunct="1">
            <a:lnSpc>
              <a:spcPct val="100000"/>
            </a:lnSpc>
            <a:spcBef>
              <a:spcPts val="0"/>
            </a:spcBef>
            <a:spcAft>
              <a:spcPts val="0"/>
            </a:spcAft>
            <a:buClrTx/>
            <a:buSzTx/>
            <a:buFontTx/>
            <a:buNone/>
            <a:tabLst/>
            <a:defRPr/>
          </a:pPr>
          <a:r>
            <a:rPr lang="en-US" sz="1400"/>
            <a:t>En lo que respecta al Seguro Familiar de Salud y al Seguro de Riesgos Laborales, el monto de los recargos es abonado a la cuenta de subsidi</a:t>
          </a:r>
          <a:r>
            <a:rPr lang="es-DO" sz="1400">
              <a:solidFill>
                <a:schemeClr val="dk1"/>
              </a:solidFill>
              <a:latin typeface="+mn-lt"/>
              <a:ea typeface="+mn-ea"/>
              <a:cs typeface="+mn-cs"/>
            </a:rPr>
            <a:t>os</a:t>
          </a:r>
        </a:p>
        <a:p>
          <a:pPr marL="457200" marR="0" lvl="1" indent="0" defTabSz="914400" eaLnBrk="1" fontAlgn="auto" latinLnBrk="0" hangingPunct="1">
            <a:lnSpc>
              <a:spcPct val="100000"/>
            </a:lnSpc>
            <a:spcBef>
              <a:spcPts val="0"/>
            </a:spcBef>
            <a:spcAft>
              <a:spcPts val="0"/>
            </a:spcAft>
            <a:buClrTx/>
            <a:buSzTx/>
            <a:buFontTx/>
            <a:buNone/>
            <a:tabLst/>
            <a:defRPr/>
          </a:pPr>
          <a:endParaRPr lang="es-DO" sz="1400" b="1">
            <a:solidFill>
              <a:schemeClr val="dk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latin typeface="+mn-lt"/>
              <a:ea typeface="+mn-ea"/>
              <a:cs typeface="+mn-cs"/>
            </a:rPr>
            <a:t>Rendimientos, </a:t>
          </a:r>
          <a:r>
            <a:rPr lang="es-DO" sz="1400" b="0">
              <a:solidFill>
                <a:sysClr val="windowText" lastClr="000000"/>
              </a:solidFill>
              <a:latin typeface="+mn-lt"/>
              <a:ea typeface="+mn-ea"/>
              <a:cs typeface="+mn-cs"/>
            </a:rPr>
            <a:t>se refiere a los beneficio percibidos a través de las inversiones de los recursos disponibles en las cuentas del Seguro Familiar de Salud.</a:t>
          </a:r>
        </a:p>
        <a:p>
          <a:pPr marL="457200" marR="0" lvl="1" indent="0" defTabSz="914400" eaLnBrk="1" fontAlgn="auto" latinLnBrk="0" hangingPunct="1">
            <a:lnSpc>
              <a:spcPct val="100000"/>
            </a:lnSpc>
            <a:spcBef>
              <a:spcPts val="0"/>
            </a:spcBef>
            <a:spcAft>
              <a:spcPts val="0"/>
            </a:spcAft>
            <a:buClrTx/>
            <a:buSzTx/>
            <a:buFontTx/>
            <a:buNone/>
            <a:tabLst/>
            <a:defRPr/>
          </a:pPr>
          <a:endParaRPr lang="en-US" sz="140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400" b="1">
              <a:solidFill>
                <a:sysClr val="windowText" lastClr="000000"/>
              </a:solidFill>
              <a:latin typeface="+mn-lt"/>
              <a:ea typeface="+mn-ea"/>
              <a:cs typeface="+mn-cs"/>
            </a:rPr>
            <a:t>Aportes del Gobierno.- </a:t>
          </a:r>
          <a:r>
            <a:rPr lang="en-US" sz="1400" b="1" baseline="0">
              <a:solidFill>
                <a:sysClr val="windowText" lastClr="000000"/>
              </a:solidFill>
              <a:latin typeface="+mn-lt"/>
              <a:ea typeface="+mn-ea"/>
              <a:cs typeface="+mn-cs"/>
            </a:rPr>
            <a:t> </a:t>
          </a:r>
          <a:r>
            <a:rPr lang="en-US" sz="1400" b="0">
              <a:solidFill>
                <a:sysClr val="windowText" lastClr="000000"/>
              </a:solidFill>
              <a:latin typeface="+mn-lt"/>
              <a:ea typeface="+mn-ea"/>
              <a:cs typeface="+mn-cs"/>
            </a:rPr>
            <a:t>El Estado Dominicano</a:t>
          </a:r>
          <a:r>
            <a:rPr lang="en-US" sz="1400" b="0" baseline="0">
              <a:solidFill>
                <a:sysClr val="windowText" lastClr="000000"/>
              </a:solidFill>
              <a:latin typeface="+mn-lt"/>
              <a:ea typeface="+mn-ea"/>
              <a:cs typeface="+mn-cs"/>
            </a:rPr>
            <a:t> participa por diferentes vías en el financiamiento del Sistema Dominicano de Seguridad Social:</a:t>
          </a:r>
        </a:p>
        <a:p>
          <a:pPr marL="457200" marR="0" lvl="1" indent="0" defTabSz="914400" eaLnBrk="1" fontAlgn="auto" latinLnBrk="0" hangingPunct="1">
            <a:lnSpc>
              <a:spcPct val="100000"/>
            </a:lnSpc>
            <a:spcBef>
              <a:spcPts val="0"/>
            </a:spcBef>
            <a:spcAft>
              <a:spcPts val="0"/>
            </a:spcAft>
            <a:buClrTx/>
            <a:buSzTx/>
            <a:buFontTx/>
            <a:buNone/>
            <a:tabLst/>
            <a:defRPr/>
          </a:pPr>
          <a:endParaRPr lang="en-US" sz="1400" b="0" baseline="0">
            <a:solidFill>
              <a:sysClr val="windowText" lastClr="000000"/>
            </a:solidFill>
            <a:latin typeface="+mn-lt"/>
            <a:ea typeface="+mn-ea"/>
            <a:cs typeface="+mn-cs"/>
          </a:endParaRPr>
        </a:p>
        <a:p>
          <a:pPr marL="457200" marR="0" lvl="1" indent="0" defTabSz="914400" eaLnBrk="1" fontAlgn="auto" latinLnBrk="0" hangingPunct="1">
            <a:lnSpc>
              <a:spcPct val="100000"/>
            </a:lnSpc>
            <a:spcBef>
              <a:spcPts val="0"/>
            </a:spcBef>
            <a:spcAft>
              <a:spcPts val="0"/>
            </a:spcAft>
            <a:buClrTx/>
            <a:buSzTx/>
            <a:buFontTx/>
            <a:buNone/>
            <a:tabLst/>
            <a:defRPr/>
          </a:pPr>
          <a:r>
            <a:rPr lang="en-US" sz="1400" b="0" baseline="0">
              <a:solidFill>
                <a:sysClr val="windowText" lastClr="000000"/>
              </a:solidFill>
              <a:latin typeface="+mn-lt"/>
              <a:ea typeface="+mn-ea"/>
              <a:cs typeface="+mn-cs"/>
            </a:rPr>
            <a:t>a) En el Régimen contributivo  realiza su aporte como empleador  para financiar la cobertura de los trabajadores del sector público, además desde septiembre del 2007 hasta diciembre del 2009 proporcionó los recursos para cubrir las atenciones médicas por  accidentes de tránsito las cuales  están excluidas de la cobertura del Seguro Familiar de Salud.</a:t>
          </a:r>
          <a:endParaRPr lang="es-DO" sz="1400" b="0">
            <a:solidFill>
              <a:sysClr val="windowText" lastClr="000000"/>
            </a:solidFill>
            <a:latin typeface="+mn-lt"/>
            <a:ea typeface="+mn-ea"/>
            <a:cs typeface="+mn-cs"/>
          </a:endParaRPr>
        </a:p>
      </xdr:txBody>
    </xdr:sp>
    <xdr:clientData/>
  </xdr:twoCellAnchor>
  <xdr:twoCellAnchor>
    <xdr:from>
      <xdr:col>0</xdr:col>
      <xdr:colOff>0</xdr:colOff>
      <xdr:row>0</xdr:row>
      <xdr:rowOff>0</xdr:rowOff>
    </xdr:from>
    <xdr:to>
      <xdr:col>14</xdr:col>
      <xdr:colOff>11205</xdr:colOff>
      <xdr:row>4</xdr:row>
      <xdr:rowOff>67235</xdr:rowOff>
    </xdr:to>
    <xdr:sp macro="" textlink="">
      <xdr:nvSpPr>
        <xdr:cNvPr id="5" name="4 Rectángulo redondeado"/>
        <xdr:cNvSpPr/>
      </xdr:nvSpPr>
      <xdr:spPr>
        <a:xfrm>
          <a:off x="0" y="0"/>
          <a:ext cx="11306734" cy="82923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Sistema Dominicano de Seguridad Social</a:t>
          </a:r>
          <a:endParaRPr lang="es-DO" sz="3200">
            <a:effectLst/>
          </a:endParaRPr>
        </a:p>
        <a:p>
          <a:pPr algn="ctr" eaLnBrk="1" fontAlgn="auto" latinLnBrk="0" hangingPunct="1"/>
          <a:r>
            <a:rPr lang="es-DO" sz="2000" b="1">
              <a:solidFill>
                <a:schemeClr val="lt1"/>
              </a:solidFill>
              <a:effectLst/>
              <a:latin typeface="+mn-lt"/>
              <a:ea typeface="+mn-ea"/>
              <a:cs typeface="+mn-cs"/>
            </a:rPr>
            <a:t>Ingresos y Egresos</a:t>
          </a:r>
          <a:endParaRPr lang="es-DO" sz="3200">
            <a:effectLst/>
          </a:endParaRPr>
        </a:p>
      </xdr:txBody>
    </xdr:sp>
    <xdr:clientData/>
  </xdr:twoCellAnchor>
  <xdr:twoCellAnchor editAs="oneCell">
    <xdr:from>
      <xdr:col>0</xdr:col>
      <xdr:colOff>537881</xdr:colOff>
      <xdr:row>1</xdr:row>
      <xdr:rowOff>33619</xdr:rowOff>
    </xdr:from>
    <xdr:to>
      <xdr:col>1</xdr:col>
      <xdr:colOff>515978</xdr:colOff>
      <xdr:row>3</xdr:row>
      <xdr:rowOff>145676</xdr:rowOff>
    </xdr:to>
    <xdr:pic>
      <xdr:nvPicPr>
        <xdr:cNvPr id="7" name="1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537881" y="224119"/>
          <a:ext cx="740097" cy="4930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1.xml><?xml version="1.0" encoding="utf-8"?>
<xdr:wsDr xmlns:xdr="http://schemas.openxmlformats.org/drawingml/2006/spreadsheetDrawing" xmlns:a="http://schemas.openxmlformats.org/drawingml/2006/main">
  <xdr:twoCellAnchor editAs="oneCell">
    <xdr:from>
      <xdr:col>4</xdr:col>
      <xdr:colOff>257735</xdr:colOff>
      <xdr:row>10</xdr:row>
      <xdr:rowOff>100853</xdr:rowOff>
    </xdr:from>
    <xdr:to>
      <xdr:col>9</xdr:col>
      <xdr:colOff>732767</xdr:colOff>
      <xdr:row>37</xdr:row>
      <xdr:rowOff>38490</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305735" y="2005853"/>
          <a:ext cx="4419503" cy="5081137"/>
        </a:xfrm>
        <a:prstGeom prst="rect">
          <a:avLst/>
        </a:prstGeom>
        <a:noFill/>
        <a:ln>
          <a:noFill/>
        </a:ln>
      </xdr:spPr>
    </xdr:pic>
    <xdr:clientData/>
  </xdr:twoCellAnchor>
  <xdr:twoCellAnchor>
    <xdr:from>
      <xdr:col>0</xdr:col>
      <xdr:colOff>0</xdr:colOff>
      <xdr:row>0</xdr:row>
      <xdr:rowOff>0</xdr:rowOff>
    </xdr:from>
    <xdr:to>
      <xdr:col>13</xdr:col>
      <xdr:colOff>739590</xdr:colOff>
      <xdr:row>48</xdr:row>
      <xdr:rowOff>168088</xdr:rowOff>
    </xdr:to>
    <xdr:sp macro="" textlink="">
      <xdr:nvSpPr>
        <xdr:cNvPr id="2" name="1 CuadroTexto"/>
        <xdr:cNvSpPr txBox="1"/>
      </xdr:nvSpPr>
      <xdr:spPr>
        <a:xfrm>
          <a:off x="0" y="0"/>
          <a:ext cx="11273119" cy="93120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457200" marR="0" lvl="1" indent="0" algn="l" defTabSz="914400" eaLnBrk="1" fontAlgn="auto" latinLnBrk="0" hangingPunct="1">
            <a:lnSpc>
              <a:spcPct val="100000"/>
            </a:lnSpc>
            <a:spcBef>
              <a:spcPts val="0"/>
            </a:spcBef>
            <a:spcAft>
              <a:spcPts val="0"/>
            </a:spcAft>
            <a:buClrTx/>
            <a:buSzTx/>
            <a:buFontTx/>
            <a:buNone/>
            <a:tabLst/>
            <a:defRPr/>
          </a:pPr>
          <a:endParaRPr lang="es-DO" sz="700" b="0" baseline="0">
            <a:solidFill>
              <a:sysClr val="windowText" lastClr="000000"/>
            </a:solidFill>
            <a:latin typeface="+mn-lt"/>
            <a:ea typeface="+mn-ea"/>
            <a:cs typeface="+mn-cs"/>
          </a:endParaRP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b) El Régimen Subsidiado es financiado totalmente por el gobierno  para proteger a las personas que viven en condiciones de vulnerabilidad  y que no tienen capacidad contributiva, en la actualidad a través del  Seguro Familiar de Salud y próximamente con la implementación de las pensiones solidarias.</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 Régimen Contributivo Subsidiado (no ha iniciado) se financiará con aportes del trabajador y un subsidio estatal para suplir la falta de empleador.</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d) Aportes realizados por el Gobierno par financiar  el Plan de Servicios  de Salud Especial Transitorio para los Pensionados y Jubilados que reciben  su pensión a través de la Dirección General de jubilaciones y Pensiones del Ministerio de Hacienda, conjuntamente con los aportes de los pensionados y jubilados.</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Por otro lado otro aporte del Gobierno Central a la Seguridad Social es  la asignación  presupuestal anual para las operaciones de las entidades del sistema y la implementación de proyectos.</a:t>
          </a:r>
          <a:endParaRPr lang="en-US" sz="14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latin typeface="+mn-lt"/>
              <a:ea typeface="+mn-ea"/>
              <a:cs typeface="+mn-cs"/>
            </a:rPr>
            <a:t>Egresos</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Los egresos del SDSS corresponden a los pagos que realiza el sistema para cubrir a los afiliados a las Administradoras de Fondos de Pensiones (AFP), Administradoras de Riesgos de Salud (ARS), Administradora de Riesgos Laborales, Superintendencias de </a:t>
          </a:r>
          <a:r>
            <a:rPr lang="es-DO" sz="1400" b="0" baseline="0">
              <a:solidFill>
                <a:schemeClr val="dk1"/>
              </a:solidFill>
              <a:effectLst/>
              <a:latin typeface="+mn-lt"/>
              <a:ea typeface="+mn-ea"/>
              <a:cs typeface="+mn-cs"/>
            </a:rPr>
            <a:t> Pensiones y de </a:t>
          </a:r>
          <a:r>
            <a:rPr lang="es-DO" sz="1400" b="0" baseline="0">
              <a:solidFill>
                <a:sysClr val="windowText" lastClr="000000"/>
              </a:solidFill>
              <a:latin typeface="+mn-lt"/>
              <a:ea typeface="+mn-ea"/>
              <a:cs typeface="+mn-cs"/>
            </a:rPr>
            <a:t>Salud y Riesgos Laborales y a la Administradora de Estancias Infantiles.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Dichos recursos son destinados por seguro de la manera siguiente:</a:t>
          </a:r>
        </a:p>
        <a:p>
          <a:pPr marL="457200" marR="0" lvl="1"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1" baseline="0">
              <a:solidFill>
                <a:sysClr val="windowText" lastClr="000000"/>
              </a:solidFill>
              <a:latin typeface="+mn-lt"/>
              <a:ea typeface="+mn-ea"/>
              <a:cs typeface="+mn-cs"/>
            </a:rPr>
            <a:t>a. Seguro de Vejez, Discapacidad y Sobrevivencia a las cuentas  de :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Capitalización Individual,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Reparto,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Seguro de Vida,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Comisión  de la AFP,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Comisión  de SIPEN y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Fondo de Solidaridad Social. </a:t>
          </a:r>
        </a:p>
        <a:p>
          <a:pPr marL="0" marR="0" indent="0" algn="l" defTabSz="914400" eaLnBrk="1" fontAlgn="auto" latinLnBrk="0" hangingPunct="1">
            <a:lnSpc>
              <a:spcPct val="100000"/>
            </a:lnSpc>
            <a:spcBef>
              <a:spcPts val="0"/>
            </a:spcBef>
            <a:spcAft>
              <a:spcPts val="0"/>
            </a:spcAft>
            <a:buClrTx/>
            <a:buSzTx/>
            <a:buFontTx/>
            <a:buNone/>
            <a:tabLst/>
            <a:defRPr/>
          </a:pPr>
          <a:r>
            <a:rPr lang="es-DO" sz="1400" b="1" baseline="0">
              <a:solidFill>
                <a:sysClr val="windowText" lastClr="000000"/>
              </a:solidFill>
              <a:latin typeface="+mn-lt"/>
              <a:ea typeface="+mn-ea"/>
              <a:cs typeface="+mn-cs"/>
            </a:rPr>
            <a:t>b. Seguro Familiar de Salud a las cuentas de :</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              Cuidado de la Salud,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Fonamat,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Subsidios de Enfermedad y de Maternidad y Lactancia,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Comisión SISALRL y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Estancias Infantiles; </a:t>
          </a:r>
        </a:p>
        <a:p>
          <a:pPr marL="0" marR="0" lvl="0" indent="0" algn="l" defTabSz="914400" eaLnBrk="1" fontAlgn="auto" latinLnBrk="0" hangingPunct="1">
            <a:lnSpc>
              <a:spcPct val="100000"/>
            </a:lnSpc>
            <a:spcBef>
              <a:spcPts val="0"/>
            </a:spcBef>
            <a:spcAft>
              <a:spcPts val="0"/>
            </a:spcAft>
            <a:buClrTx/>
            <a:buSzTx/>
            <a:buFontTx/>
            <a:buNone/>
            <a:tabLst/>
            <a:defRPr/>
          </a:pPr>
          <a:r>
            <a:rPr lang="es-DO" sz="1400" b="1" baseline="0">
              <a:solidFill>
                <a:sysClr val="windowText" lastClr="000000"/>
              </a:solidFill>
              <a:latin typeface="+mn-lt"/>
              <a:ea typeface="+mn-ea"/>
              <a:cs typeface="+mn-cs"/>
            </a:rPr>
            <a:t>c. Seguro de Riesgos Laborales  a las cuentas de :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Prestaciones a Beneficiario  ARL Salud Segura,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Comisión SISALRIL y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Fondo de solidaridad Social.</a:t>
          </a:r>
        </a:p>
        <a:p>
          <a:pPr marL="457200" marR="0" lvl="1"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Y por último en el Régimen Especial Transitorio a las Administradoras de Riesgos de Salud ARS Salud Segura, SENASA y SEMMA, para cubrir la afiliación al seguro de salud de los pensionados y jubilados del ministerio de Hacienda.</a:t>
          </a:r>
        </a:p>
      </xdr:txBody>
    </xdr:sp>
    <xdr:clientData/>
  </xdr:twoCellAnchor>
  <xdr:twoCellAnchor>
    <xdr:from>
      <xdr:col>0</xdr:col>
      <xdr:colOff>0</xdr:colOff>
      <xdr:row>0</xdr:row>
      <xdr:rowOff>0</xdr:rowOff>
    </xdr:from>
    <xdr:to>
      <xdr:col>13</xdr:col>
      <xdr:colOff>750795</xdr:colOff>
      <xdr:row>4</xdr:row>
      <xdr:rowOff>89647</xdr:rowOff>
    </xdr:to>
    <xdr:sp macro="" textlink="">
      <xdr:nvSpPr>
        <xdr:cNvPr id="5" name="4 Rectángulo redondeado"/>
        <xdr:cNvSpPr/>
      </xdr:nvSpPr>
      <xdr:spPr>
        <a:xfrm>
          <a:off x="0" y="0"/>
          <a:ext cx="11284324" cy="851647"/>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Sistema Dominicano de Seguridad Social</a:t>
          </a:r>
          <a:r>
            <a:rPr lang="es-DO" sz="2000" b="1" baseline="0">
              <a:solidFill>
                <a:schemeClr val="lt1"/>
              </a:solidFill>
              <a:effectLst/>
              <a:latin typeface="+mn-lt"/>
              <a:ea typeface="+mn-ea"/>
              <a:cs typeface="+mn-cs"/>
            </a:rPr>
            <a:t> (SDSS)</a:t>
          </a:r>
          <a:endParaRPr lang="es-DO" sz="3200">
            <a:effectLst/>
          </a:endParaRPr>
        </a:p>
        <a:p>
          <a:pPr algn="ctr" eaLnBrk="1" fontAlgn="auto" latinLnBrk="0" hangingPunct="1"/>
          <a:r>
            <a:rPr lang="es-DO" sz="2000" b="1">
              <a:solidFill>
                <a:schemeClr val="lt1"/>
              </a:solidFill>
              <a:effectLst/>
              <a:latin typeface="+mn-lt"/>
              <a:ea typeface="+mn-ea"/>
              <a:cs typeface="+mn-cs"/>
            </a:rPr>
            <a:t>Ingresos y Egresos</a:t>
          </a:r>
          <a:endParaRPr lang="es-DO" sz="3200">
            <a:effectLst/>
          </a:endParaRPr>
        </a:p>
      </xdr:txBody>
    </xdr:sp>
    <xdr:clientData/>
  </xdr:twoCellAnchor>
  <xdr:twoCellAnchor editAs="oneCell">
    <xdr:from>
      <xdr:col>0</xdr:col>
      <xdr:colOff>549090</xdr:colOff>
      <xdr:row>0</xdr:row>
      <xdr:rowOff>156882</xdr:rowOff>
    </xdr:from>
    <xdr:to>
      <xdr:col>1</xdr:col>
      <xdr:colOff>678062</xdr:colOff>
      <xdr:row>3</xdr:row>
      <xdr:rowOff>178953</xdr:rowOff>
    </xdr:to>
    <xdr:pic>
      <xdr:nvPicPr>
        <xdr:cNvPr id="8" name="1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549090" y="156882"/>
          <a:ext cx="890972" cy="5935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2.xml><?xml version="1.0" encoding="utf-8"?>
<xdr:wsDr xmlns:xdr="http://schemas.openxmlformats.org/drawingml/2006/spreadsheetDrawing" xmlns:a="http://schemas.openxmlformats.org/drawingml/2006/main">
  <xdr:twoCellAnchor editAs="oneCell">
    <xdr:from>
      <xdr:col>3</xdr:col>
      <xdr:colOff>70291</xdr:colOff>
      <xdr:row>9</xdr:row>
      <xdr:rowOff>78441</xdr:rowOff>
    </xdr:from>
    <xdr:to>
      <xdr:col>7</xdr:col>
      <xdr:colOff>791292</xdr:colOff>
      <xdr:row>32</xdr:row>
      <xdr:rowOff>58863</xdr:rowOff>
    </xdr:to>
    <xdr:pic>
      <xdr:nvPicPr>
        <xdr:cNvPr id="2" name="1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356291" y="1714500"/>
          <a:ext cx="4418942" cy="4384334"/>
        </a:xfrm>
        <a:prstGeom prst="rect">
          <a:avLst/>
        </a:prstGeom>
        <a:noFill/>
        <a:ln>
          <a:noFill/>
        </a:ln>
      </xdr:spPr>
    </xdr:pic>
    <xdr:clientData/>
  </xdr:twoCellAnchor>
  <xdr:twoCellAnchor>
    <xdr:from>
      <xdr:col>0</xdr:col>
      <xdr:colOff>78440</xdr:colOff>
      <xdr:row>6</xdr:row>
      <xdr:rowOff>0</xdr:rowOff>
    </xdr:from>
    <xdr:to>
      <xdr:col>11</xdr:col>
      <xdr:colOff>784411</xdr:colOff>
      <xdr:row>38</xdr:row>
      <xdr:rowOff>123263</xdr:rowOff>
    </xdr:to>
    <xdr:sp macro="" textlink="">
      <xdr:nvSpPr>
        <xdr:cNvPr id="3" name="2 CuadroTexto"/>
        <xdr:cNvSpPr txBox="1"/>
      </xdr:nvSpPr>
      <xdr:spPr>
        <a:xfrm>
          <a:off x="78440" y="1120588"/>
          <a:ext cx="11037795" cy="66450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ysClr val="windowText" lastClr="000000"/>
              </a:solidFill>
              <a:latin typeface="+mn-lt"/>
              <a:ea typeface="+mn-ea"/>
              <a:cs typeface="+mn-cs"/>
            </a:rPr>
            <a:t>El proceso de recaudo del Régimen Contributivo inició en julio de 2003 con el Seguro de Vejez, Discapacidad y Sobrevivencia (SVDS), luego en febrero de 2004 con el inicio del Seguro de Riesgos Laborales (SRL) y por último en septiembre de 2007 con el SeguroFamiliar de Salud (SFS).</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ysClr val="windowText" lastClr="000000"/>
              </a:solidFill>
              <a:latin typeface="+mn-lt"/>
              <a:ea typeface="+mn-ea"/>
              <a:cs typeface="+mn-cs"/>
            </a:rPr>
            <a:t>Desde el año 2003 hasta</a:t>
          </a:r>
          <a:r>
            <a:rPr lang="es-DO" sz="1500" b="0" baseline="0">
              <a:solidFill>
                <a:sysClr val="windowText" lastClr="000000"/>
              </a:solidFill>
              <a:latin typeface="+mn-lt"/>
              <a:ea typeface="+mn-ea"/>
              <a:cs typeface="+mn-cs"/>
            </a:rPr>
            <a:t> enero 2019 </a:t>
          </a:r>
          <a:r>
            <a:rPr lang="es-DO" sz="1500" b="0">
              <a:solidFill>
                <a:sysClr val="windowText" lastClr="000000"/>
              </a:solidFill>
              <a:latin typeface="+mn-lt"/>
              <a:ea typeface="+mn-ea"/>
              <a:cs typeface="+mn-cs"/>
            </a:rPr>
            <a:t>ha ingresado al Sistema Dominicano de la Seguridad Social (SDSS) por concepto de recaudo (incluyendo intereses recargo y multas),  aportes del Gobierno Central y rendimiento de inversiones, la suma de  RD$870,104,83,069.66 de los cuales el 91% (RD$791,760,275,925.14)</a:t>
          </a:r>
          <a:r>
            <a:rPr lang="es-DO" sz="1500" b="0" baseline="0">
              <a:solidFill>
                <a:sysClr val="windowText" lastClr="000000"/>
              </a:solidFill>
              <a:latin typeface="+mn-lt"/>
              <a:ea typeface="+mn-ea"/>
              <a:cs typeface="+mn-cs"/>
            </a:rPr>
            <a:t> </a:t>
          </a:r>
          <a:r>
            <a:rPr lang="es-DO" sz="1500" b="0">
              <a:solidFill>
                <a:sysClr val="windowText" lastClr="000000"/>
              </a:solidFill>
              <a:latin typeface="+mn-lt"/>
              <a:ea typeface="+mn-ea"/>
              <a:cs typeface="+mn-cs"/>
            </a:rPr>
            <a:t>pertenece al recaudo del Régimen Contributivo (RC); el 7.75% (RD$67,417,314,084.99) aportes del gobierno para cubrir a los afiliados del Seguro Familiar de Salud del RégimenSubsidiado y el 1.3% (RD$10,927,246,059.53) de rendimiento de las diferentes inversiones del SFS y aportes.</a:t>
          </a:r>
        </a:p>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ysClr val="windowText" lastClr="000000"/>
              </a:solidFill>
              <a:latin typeface="+mn-lt"/>
              <a:ea typeface="+mn-ea"/>
              <a:cs typeface="+mn-cs"/>
            </a:rPr>
            <a:t>    </a:t>
          </a:r>
        </a:p>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ysClr val="windowText" lastClr="000000"/>
              </a:solidFill>
              <a:latin typeface="+mn-lt"/>
              <a:ea typeface="+mn-ea"/>
              <a:cs typeface="+mn-cs"/>
            </a:rPr>
            <a:t>Los aportes del gobierno entre el año 2003 hasta</a:t>
          </a:r>
          <a:r>
            <a:rPr lang="es-DO" sz="1500" b="0" baseline="0">
              <a:solidFill>
                <a:sysClr val="windowText" lastClr="000000"/>
              </a:solidFill>
              <a:latin typeface="+mn-lt"/>
              <a:ea typeface="+mn-ea"/>
              <a:cs typeface="+mn-cs"/>
            </a:rPr>
            <a:t> enero 2019 </a:t>
          </a:r>
          <a:r>
            <a:rPr lang="es-DO" sz="1500" b="0">
              <a:solidFill>
                <a:sysClr val="windowText" lastClr="000000"/>
              </a:solidFill>
              <a:latin typeface="+mn-lt"/>
              <a:ea typeface="+mn-ea"/>
              <a:cs typeface="+mn-cs"/>
            </a:rPr>
            <a:t>ascienden a un monto de RD$71,709,672,123.52 distribuido de la siguiente manera: RD$67,417,314,084.99,  para cubrir a los afiliados del Seguro Familiar de Salud del Régimen Subsidiado;  RD$400,000,000.00 para la cobertura del Fondo de Atenciones Médicas por Accidentes de Tránsito (FONAMAT) en el períodocomprendido entre septiembre 2007 y diciembre 2009 y RD$3,892,358,038.53 para cubrir la afiliación al Régimen Especial Transitorio de  salud de los pensionados</a:t>
          </a:r>
          <a:r>
            <a:rPr lang="es-DO" sz="1500" b="0" baseline="0">
              <a:solidFill>
                <a:sysClr val="windowText" lastClr="000000"/>
              </a:solidFill>
              <a:latin typeface="+mn-lt"/>
              <a:ea typeface="+mn-ea"/>
              <a:cs typeface="+mn-cs"/>
            </a:rPr>
            <a:t> del  </a:t>
          </a:r>
          <a:r>
            <a:rPr lang="es-DO" sz="1500" b="0">
              <a:solidFill>
                <a:sysClr val="windowText" lastClr="000000"/>
              </a:solidFill>
              <a:latin typeface="+mn-lt"/>
              <a:ea typeface="+mn-ea"/>
              <a:cs typeface="+mn-cs"/>
            </a:rPr>
            <a:t>Ministerio de Hacienda.</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ysClr val="windowText" lastClr="000000"/>
              </a:solidFill>
              <a:latin typeface="+mn-lt"/>
              <a:ea typeface="+mn-ea"/>
              <a:cs typeface="+mn-cs"/>
            </a:rPr>
            <a:t>Del total recaudado desde 2003 al mes de </a:t>
          </a:r>
          <a:r>
            <a:rPr lang="es-DO" sz="1500" b="0" baseline="0">
              <a:solidFill>
                <a:sysClr val="windowText" lastClr="000000"/>
              </a:solidFill>
              <a:latin typeface="+mn-lt"/>
              <a:ea typeface="+mn-ea"/>
              <a:cs typeface="+mn-cs"/>
            </a:rPr>
            <a:t>enero 2019</a:t>
          </a:r>
          <a:r>
            <a:rPr lang="es-DO" sz="1500" b="0">
              <a:solidFill>
                <a:sysClr val="windowText" lastClr="000000"/>
              </a:solidFill>
              <a:latin typeface="+mn-lt"/>
              <a:ea typeface="+mn-ea"/>
              <a:cs typeface="+mn-cs"/>
            </a:rPr>
            <a:t>, un 65.0%  (RD$514,959,877,599.33) proviene del sector privado y el 35.0% (RD$276,800,398,325.81) del sector público.</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a:solidFill>
              <a:srgbClr val="FF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ysClr val="windowText" lastClr="000000"/>
              </a:solidFill>
              <a:latin typeface="+mn-lt"/>
              <a:ea typeface="+mn-ea"/>
              <a:cs typeface="+mn-cs"/>
            </a:rPr>
            <a:t>Del recaudo por origen de los aportes, el 28.37% proviene de los trabajadores (el 9.93% sectores público y el 18.45% privados) y el 71.63% del sector empleador (25.03% público y el 46.59% privado), para el mismo período.  </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ysClr val="windowText" lastClr="000000"/>
              </a:solidFill>
              <a:latin typeface="+mn-lt"/>
              <a:ea typeface="+mn-ea"/>
              <a:cs typeface="+mn-cs"/>
            </a:rPr>
            <a:t>Para</a:t>
          </a:r>
          <a:r>
            <a:rPr lang="es-DO" sz="1500" b="0" baseline="0">
              <a:solidFill>
                <a:sysClr val="windowText" lastClr="000000"/>
              </a:solidFill>
              <a:latin typeface="+mn-lt"/>
              <a:ea typeface="+mn-ea"/>
              <a:cs typeface="+mn-cs"/>
            </a:rPr>
            <a:t> enero 2019</a:t>
          </a:r>
          <a:r>
            <a:rPr lang="es-DO" sz="1500" b="0">
              <a:solidFill>
                <a:sysClr val="windowText" lastClr="000000"/>
              </a:solidFill>
              <a:latin typeface="+mn-lt"/>
              <a:ea typeface="+mn-ea"/>
              <a:cs typeface="+mn-cs"/>
            </a:rPr>
            <a:t>, los fondos ingresados al Sistema Dominicano de Seguridad Social (SDSS) por concepto de recaudo del Régimen Contributivo ascendieron a RD$9,582,586,658.81</a:t>
          </a:r>
          <a:r>
            <a:rPr lang="es-DO" sz="1500" b="0" baseline="0">
              <a:solidFill>
                <a:sysClr val="windowText" lastClr="000000"/>
              </a:solidFill>
              <a:latin typeface="+mn-lt"/>
              <a:ea typeface="+mn-ea"/>
              <a:cs typeface="+mn-cs"/>
            </a:rPr>
            <a:t> </a:t>
          </a:r>
          <a:r>
            <a:rPr lang="es-DO" sz="1500" b="0">
              <a:solidFill>
                <a:sysClr val="windowText" lastClr="000000"/>
              </a:solidFill>
              <a:latin typeface="+mn-lt"/>
              <a:ea typeface="+mn-ea"/>
              <a:cs typeface="+mn-cs"/>
            </a:rPr>
            <a:t>y los pagos a las diferentes entidades que lo componen para cubrir los diferentes seguros alcanzaron un monto total de RD$9,650,452,620.48.  En el mismo período, para el Régimen Subsidiado se recibieron aportes del gobierno central  por la suma de RD$778,377,666.67 </a:t>
          </a:r>
          <a:r>
            <a:rPr lang="es-DO" sz="1500" b="0" baseline="0">
              <a:solidFill>
                <a:sysClr val="windowText" lastClr="000000"/>
              </a:solidFill>
              <a:latin typeface="+mn-lt"/>
              <a:ea typeface="+mn-ea"/>
              <a:cs typeface="+mn-cs"/>
            </a:rPr>
            <a:t>y</a:t>
          </a:r>
          <a:r>
            <a:rPr lang="es-DO" sz="1500" b="0">
              <a:solidFill>
                <a:sysClr val="windowText" lastClr="000000"/>
              </a:solidFill>
              <a:latin typeface="+mn-lt"/>
              <a:ea typeface="+mn-ea"/>
              <a:cs typeface="+mn-cs"/>
            </a:rPr>
            <a:t> se realizaron pago a SENASA por un monto de RD$856,613,569.66.</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a:solidFill>
              <a:sysClr val="windowText" lastClr="000000"/>
            </a:solidFill>
            <a:latin typeface="+mn-lt"/>
            <a:ea typeface="+mn-ea"/>
            <a:cs typeface="+mn-cs"/>
          </a:endParaRPr>
        </a:p>
      </xdr:txBody>
    </xdr:sp>
    <xdr:clientData/>
  </xdr:twoCellAnchor>
  <xdr:twoCellAnchor>
    <xdr:from>
      <xdr:col>0</xdr:col>
      <xdr:colOff>0</xdr:colOff>
      <xdr:row>0</xdr:row>
      <xdr:rowOff>0</xdr:rowOff>
    </xdr:from>
    <xdr:to>
      <xdr:col>12</xdr:col>
      <xdr:colOff>0</xdr:colOff>
      <xdr:row>4</xdr:row>
      <xdr:rowOff>78440</xdr:rowOff>
    </xdr:to>
    <xdr:sp macro="" textlink="">
      <xdr:nvSpPr>
        <xdr:cNvPr id="4" name="3 Rectángulo redondeado"/>
        <xdr:cNvSpPr/>
      </xdr:nvSpPr>
      <xdr:spPr>
        <a:xfrm>
          <a:off x="0" y="0"/>
          <a:ext cx="11205882" cy="88526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Sistema Dominicano de Seguridad Social (SDSS)</a:t>
          </a:r>
          <a:endParaRPr lang="es-DO" sz="3200">
            <a:effectLst/>
          </a:endParaRPr>
        </a:p>
        <a:p>
          <a:pPr algn="ctr" eaLnBrk="1" fontAlgn="auto" latinLnBrk="0" hangingPunct="1"/>
          <a:r>
            <a:rPr lang="es-DO" sz="1800" b="1">
              <a:solidFill>
                <a:schemeClr val="lt1"/>
              </a:solidFill>
              <a:effectLst/>
              <a:latin typeface="+mn-lt"/>
              <a:ea typeface="+mn-ea"/>
              <a:cs typeface="+mn-cs"/>
            </a:rPr>
            <a:t>Ingresos y Egresos</a:t>
          </a:r>
          <a:endParaRPr lang="es-DO" sz="2800">
            <a:effectLst/>
          </a:endParaRPr>
        </a:p>
      </xdr:txBody>
    </xdr:sp>
    <xdr:clientData/>
  </xdr:twoCellAnchor>
  <xdr:twoCellAnchor editAs="oneCell">
    <xdr:from>
      <xdr:col>0</xdr:col>
      <xdr:colOff>421903</xdr:colOff>
      <xdr:row>0</xdr:row>
      <xdr:rowOff>158563</xdr:rowOff>
    </xdr:from>
    <xdr:to>
      <xdr:col>1</xdr:col>
      <xdr:colOff>166968</xdr:colOff>
      <xdr:row>3</xdr:row>
      <xdr:rowOff>96578</xdr:rowOff>
    </xdr:to>
    <xdr:pic>
      <xdr:nvPicPr>
        <xdr:cNvPr id="5" name="1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421903" y="158563"/>
          <a:ext cx="764800" cy="5095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3.xml><?xml version="1.0" encoding="utf-8"?>
<xdr:wsDr xmlns:xdr="http://schemas.openxmlformats.org/drawingml/2006/spreadsheetDrawing" xmlns:a="http://schemas.openxmlformats.org/drawingml/2006/main">
  <xdr:twoCellAnchor>
    <xdr:from>
      <xdr:col>0</xdr:col>
      <xdr:colOff>40822</xdr:colOff>
      <xdr:row>24</xdr:row>
      <xdr:rowOff>122465</xdr:rowOff>
    </xdr:from>
    <xdr:to>
      <xdr:col>13</xdr:col>
      <xdr:colOff>1122590</xdr:colOff>
      <xdr:row>75</xdr:row>
      <xdr:rowOff>6801</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1578428</xdr:colOff>
      <xdr:row>1</xdr:row>
      <xdr:rowOff>54429</xdr:rowOff>
    </xdr:to>
    <xdr:sp macro="" textlink="">
      <xdr:nvSpPr>
        <xdr:cNvPr id="3" name="6 Rectángulo redondeado"/>
        <xdr:cNvSpPr/>
      </xdr:nvSpPr>
      <xdr:spPr>
        <a:xfrm>
          <a:off x="0" y="0"/>
          <a:ext cx="20968607" cy="119742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Datos Generales del Sistema Dominicano de Seguridad Social (SDSS) </a:t>
          </a:r>
        </a:p>
        <a:p>
          <a:pPr algn="ctr" eaLnBrk="1" fontAlgn="auto" latinLnBrk="0" hangingPunct="1"/>
          <a:r>
            <a:rPr lang="es-DO" sz="2000" b="1">
              <a:solidFill>
                <a:schemeClr val="lt1"/>
              </a:solidFill>
              <a:effectLst/>
              <a:latin typeface="+mn-lt"/>
              <a:ea typeface="+mn-ea"/>
              <a:cs typeface="+mn-cs"/>
            </a:rPr>
            <a:t>Ingresos y Egresos Anuales del SDSS</a:t>
          </a:r>
        </a:p>
        <a:p>
          <a:pPr algn="ctr" eaLnBrk="1" fontAlgn="auto" latinLnBrk="0" hangingPunct="1"/>
          <a:r>
            <a:rPr lang="es-DO" sz="2000" b="1">
              <a:solidFill>
                <a:schemeClr val="lt1"/>
              </a:solidFill>
              <a:effectLst/>
              <a:latin typeface="+mn-lt"/>
              <a:ea typeface="+mn-ea"/>
              <a:cs typeface="+mn-cs"/>
            </a:rPr>
            <a:t>Período: Diciembre 2003 - Enero 2019</a:t>
          </a:r>
          <a:endParaRPr lang="es-DO" sz="3200">
            <a:effectLst/>
          </a:endParaRPr>
        </a:p>
      </xdr:txBody>
    </xdr:sp>
    <xdr:clientData/>
  </xdr:twoCellAnchor>
  <xdr:twoCellAnchor editAs="oneCell">
    <xdr:from>
      <xdr:col>0</xdr:col>
      <xdr:colOff>659328</xdr:colOff>
      <xdr:row>0</xdr:row>
      <xdr:rowOff>201635</xdr:rowOff>
    </xdr:from>
    <xdr:to>
      <xdr:col>1</xdr:col>
      <xdr:colOff>484641</xdr:colOff>
      <xdr:row>0</xdr:row>
      <xdr:rowOff>857251</xdr:rowOff>
    </xdr:to>
    <xdr:pic>
      <xdr:nvPicPr>
        <xdr:cNvPr id="4" name="3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59328" y="201635"/>
          <a:ext cx="954706" cy="6556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4.xml><?xml version="1.0" encoding="utf-8"?>
<c:userShapes xmlns:c="http://schemas.openxmlformats.org/drawingml/2006/chart">
  <cdr:relSizeAnchor xmlns:cdr="http://schemas.openxmlformats.org/drawingml/2006/chartDrawing">
    <cdr:from>
      <cdr:x>0.03562</cdr:x>
      <cdr:y>0.93845</cdr:y>
    </cdr:from>
    <cdr:to>
      <cdr:x>0.14106</cdr:x>
      <cdr:y>0.98811</cdr:y>
    </cdr:to>
    <cdr:sp macro="" textlink="">
      <cdr:nvSpPr>
        <cdr:cNvPr id="2" name="1 CuadroTexto"/>
        <cdr:cNvSpPr txBox="1"/>
      </cdr:nvSpPr>
      <cdr:spPr>
        <a:xfrm xmlns:a="http://schemas.openxmlformats.org/drawingml/2006/main">
          <a:off x="751450" y="9152605"/>
          <a:ext cx="2224560" cy="48433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2000" b="1"/>
            <a:t>Fuente: </a:t>
          </a:r>
          <a:r>
            <a:rPr lang="es-ES" sz="2000"/>
            <a:t>TSS</a:t>
          </a:r>
        </a:p>
      </cdr:txBody>
    </cdr:sp>
  </cdr:relSizeAnchor>
</c:userShapes>
</file>

<file path=xl/drawings/drawing95.xml><?xml version="1.0" encoding="utf-8"?>
<xdr:wsDr xmlns:xdr="http://schemas.openxmlformats.org/drawingml/2006/spreadsheetDrawing" xmlns:a="http://schemas.openxmlformats.org/drawingml/2006/main">
  <xdr:twoCellAnchor>
    <xdr:from>
      <xdr:col>0</xdr:col>
      <xdr:colOff>20011</xdr:colOff>
      <xdr:row>23</xdr:row>
      <xdr:rowOff>122464</xdr:rowOff>
    </xdr:from>
    <xdr:to>
      <xdr:col>9</xdr:col>
      <xdr:colOff>911680</xdr:colOff>
      <xdr:row>53</xdr:row>
      <xdr:rowOff>44022</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10</xdr:col>
      <xdr:colOff>0</xdr:colOff>
      <xdr:row>1</xdr:row>
      <xdr:rowOff>0</xdr:rowOff>
    </xdr:to>
    <xdr:sp macro="" textlink="">
      <xdr:nvSpPr>
        <xdr:cNvPr id="6" name="6 Rectángulo redondeado"/>
        <xdr:cNvSpPr/>
      </xdr:nvSpPr>
      <xdr:spPr>
        <a:xfrm>
          <a:off x="0" y="0"/>
          <a:ext cx="12079941" cy="90767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Recaudo del Régimen Contributivo del SDSS por Sector Económico</a:t>
          </a:r>
        </a:p>
        <a:p>
          <a:pPr algn="ctr" eaLnBrk="1" fontAlgn="auto" latinLnBrk="0" hangingPunct="1"/>
          <a:r>
            <a:rPr lang="es-DO" sz="2000" b="1">
              <a:solidFill>
                <a:schemeClr val="lt1"/>
              </a:solidFill>
              <a:effectLst/>
              <a:latin typeface="+mn-lt"/>
              <a:ea typeface="+mn-ea"/>
              <a:cs typeface="+mn-cs"/>
            </a:rPr>
            <a:t> Período: Diciembre 2003 - Enero 2019</a:t>
          </a:r>
          <a:endParaRPr lang="es-DO" sz="2000">
            <a:effectLst/>
          </a:endParaRPr>
        </a:p>
      </xdr:txBody>
    </xdr:sp>
    <xdr:clientData/>
  </xdr:twoCellAnchor>
  <xdr:twoCellAnchor editAs="oneCell">
    <xdr:from>
      <xdr:col>0</xdr:col>
      <xdr:colOff>276945</xdr:colOff>
      <xdr:row>0</xdr:row>
      <xdr:rowOff>159285</xdr:rowOff>
    </xdr:from>
    <xdr:to>
      <xdr:col>0</xdr:col>
      <xdr:colOff>1064959</xdr:colOff>
      <xdr:row>0</xdr:row>
      <xdr:rowOff>707571</xdr:rowOff>
    </xdr:to>
    <xdr:pic>
      <xdr:nvPicPr>
        <xdr:cNvPr id="4" name="3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76945" y="159285"/>
          <a:ext cx="788014" cy="5482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6.xml><?xml version="1.0" encoding="utf-8"?>
<c:userShapes xmlns:c="http://schemas.openxmlformats.org/drawingml/2006/chart">
  <cdr:relSizeAnchor xmlns:cdr="http://schemas.openxmlformats.org/drawingml/2006/chartDrawing">
    <cdr:from>
      <cdr:x>0.2426</cdr:x>
      <cdr:y>0.0187</cdr:y>
    </cdr:from>
    <cdr:to>
      <cdr:x>0.80522</cdr:x>
      <cdr:y>0.09252</cdr:y>
    </cdr:to>
    <cdr:sp macro="" textlink="">
      <cdr:nvSpPr>
        <cdr:cNvPr id="2" name="1 CuadroTexto"/>
        <cdr:cNvSpPr txBox="1"/>
      </cdr:nvSpPr>
      <cdr:spPr>
        <a:xfrm xmlns:a="http://schemas.openxmlformats.org/drawingml/2006/main">
          <a:off x="2547260" y="82990"/>
          <a:ext cx="5907461" cy="3276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s-DO" sz="1600" b="1"/>
            <a:t>Recaudo del Régimen Contributivo del SDSS por Sector Económico</a:t>
          </a:r>
        </a:p>
      </cdr:txBody>
    </cdr:sp>
  </cdr:relSizeAnchor>
  <cdr:relSizeAnchor xmlns:cdr="http://schemas.openxmlformats.org/drawingml/2006/chartDrawing">
    <cdr:from>
      <cdr:x>0.04624</cdr:x>
      <cdr:y>0.93715</cdr:y>
    </cdr:from>
    <cdr:to>
      <cdr:x>0.1886</cdr:x>
      <cdr:y>0.97563</cdr:y>
    </cdr:to>
    <cdr:sp macro="" textlink="">
      <cdr:nvSpPr>
        <cdr:cNvPr id="3" name="1 CuadroTexto"/>
        <cdr:cNvSpPr txBox="1"/>
      </cdr:nvSpPr>
      <cdr:spPr>
        <a:xfrm xmlns:a="http://schemas.openxmlformats.org/drawingml/2006/main">
          <a:off x="557027" y="5681384"/>
          <a:ext cx="1714914" cy="2332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400" b="1"/>
            <a:t>Fuente: </a:t>
          </a:r>
          <a:r>
            <a:rPr lang="es-ES" sz="1400"/>
            <a:t>TSS</a:t>
          </a:r>
        </a:p>
      </cdr:txBody>
    </cdr:sp>
  </cdr:relSizeAnchor>
</c:userShapes>
</file>

<file path=xl/drawings/drawing97.xml><?xml version="1.0" encoding="utf-8"?>
<xdr:wsDr xmlns:xdr="http://schemas.openxmlformats.org/drawingml/2006/spreadsheetDrawing" xmlns:a="http://schemas.openxmlformats.org/drawingml/2006/main">
  <xdr:twoCellAnchor>
    <xdr:from>
      <xdr:col>0</xdr:col>
      <xdr:colOff>35419</xdr:colOff>
      <xdr:row>21</xdr:row>
      <xdr:rowOff>141674</xdr:rowOff>
    </xdr:from>
    <xdr:to>
      <xdr:col>10</xdr:col>
      <xdr:colOff>408215</xdr:colOff>
      <xdr:row>58</xdr:row>
      <xdr:rowOff>149678</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0</xdr:colOff>
      <xdr:row>1</xdr:row>
      <xdr:rowOff>202406</xdr:rowOff>
    </xdr:to>
    <xdr:sp macro="" textlink="">
      <xdr:nvSpPr>
        <xdr:cNvPr id="3" name="6 Rectángulo redondeado"/>
        <xdr:cNvSpPr/>
      </xdr:nvSpPr>
      <xdr:spPr>
        <a:xfrm>
          <a:off x="0" y="0"/>
          <a:ext cx="13204031" cy="89296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200" b="1">
              <a:solidFill>
                <a:schemeClr val="lt1"/>
              </a:solidFill>
              <a:effectLst/>
              <a:latin typeface="+mn-lt"/>
              <a:ea typeface="+mn-ea"/>
              <a:cs typeface="+mn-cs"/>
            </a:rPr>
            <a:t>Recaudo del Régimen Contributivo del SDSS por Origen de los Aportes</a:t>
          </a:r>
        </a:p>
        <a:p>
          <a:pPr algn="ctr" eaLnBrk="1" fontAlgn="auto" latinLnBrk="0" hangingPunct="1"/>
          <a:r>
            <a:rPr lang="es-DO" sz="2200" b="1">
              <a:solidFill>
                <a:schemeClr val="lt1"/>
              </a:solidFill>
              <a:effectLst/>
              <a:latin typeface="+mn-lt"/>
              <a:ea typeface="+mn-ea"/>
              <a:cs typeface="+mn-cs"/>
            </a:rPr>
            <a:t>Período: Diciembre 2003  - Enero 2019</a:t>
          </a:r>
          <a:endParaRPr lang="es-DO" sz="2200">
            <a:effectLst/>
          </a:endParaRPr>
        </a:p>
      </xdr:txBody>
    </xdr:sp>
    <xdr:clientData/>
  </xdr:twoCellAnchor>
  <xdr:twoCellAnchor editAs="oneCell">
    <xdr:from>
      <xdr:col>0</xdr:col>
      <xdr:colOff>336174</xdr:colOff>
      <xdr:row>0</xdr:row>
      <xdr:rowOff>168089</xdr:rowOff>
    </xdr:from>
    <xdr:to>
      <xdr:col>0</xdr:col>
      <xdr:colOff>1191025</xdr:colOff>
      <xdr:row>0</xdr:row>
      <xdr:rowOff>747650</xdr:rowOff>
    </xdr:to>
    <xdr:pic>
      <xdr:nvPicPr>
        <xdr:cNvPr id="4" name="3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36174" y="168089"/>
          <a:ext cx="851649" cy="5803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372498</xdr:colOff>
      <xdr:row>55</xdr:row>
      <xdr:rowOff>21610</xdr:rowOff>
    </xdr:from>
    <xdr:to>
      <xdr:col>1</xdr:col>
      <xdr:colOff>741590</xdr:colOff>
      <xdr:row>56</xdr:row>
      <xdr:rowOff>104953</xdr:rowOff>
    </xdr:to>
    <xdr:sp macro="" textlink="">
      <xdr:nvSpPr>
        <xdr:cNvPr id="5" name="CuadroTexto 4"/>
        <xdr:cNvSpPr txBox="1"/>
      </xdr:nvSpPr>
      <xdr:spPr>
        <a:xfrm>
          <a:off x="372498" y="11193074"/>
          <a:ext cx="1688985" cy="27384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400" b="1"/>
            <a:t>Fuente: </a:t>
          </a:r>
          <a:r>
            <a:rPr lang="es-ES" sz="1400"/>
            <a:t>TSS</a:t>
          </a:r>
        </a:p>
      </xdr:txBody>
    </xdr:sp>
    <xdr:clientData/>
  </xdr:twoCellAnchor>
</xdr:wsDr>
</file>

<file path=xl/drawings/drawing98.xml><?xml version="1.0" encoding="utf-8"?>
<xdr:wsDr xmlns:xdr="http://schemas.openxmlformats.org/drawingml/2006/spreadsheetDrawing" xmlns:a="http://schemas.openxmlformats.org/drawingml/2006/main">
  <xdr:twoCellAnchor>
    <xdr:from>
      <xdr:col>0</xdr:col>
      <xdr:colOff>24811</xdr:colOff>
      <xdr:row>21</xdr:row>
      <xdr:rowOff>145675</xdr:rowOff>
    </xdr:from>
    <xdr:to>
      <xdr:col>10</xdr:col>
      <xdr:colOff>739588</xdr:colOff>
      <xdr:row>52</xdr:row>
      <xdr:rowOff>123265</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273904</xdr:colOff>
      <xdr:row>50</xdr:row>
      <xdr:rowOff>134471</xdr:rowOff>
    </xdr:from>
    <xdr:to>
      <xdr:col>1</xdr:col>
      <xdr:colOff>750795</xdr:colOff>
      <xdr:row>52</xdr:row>
      <xdr:rowOff>44825</xdr:rowOff>
    </xdr:to>
    <xdr:sp macro="" textlink="">
      <xdr:nvSpPr>
        <xdr:cNvPr id="3" name="2 CuadroTexto"/>
        <xdr:cNvSpPr txBox="1"/>
      </xdr:nvSpPr>
      <xdr:spPr>
        <a:xfrm>
          <a:off x="273904" y="9581030"/>
          <a:ext cx="1485420" cy="29135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400" b="1"/>
            <a:t>Fuentes: </a:t>
          </a:r>
          <a:r>
            <a:rPr lang="es-DO" sz="1400"/>
            <a:t>TSS</a:t>
          </a:r>
        </a:p>
      </xdr:txBody>
    </xdr:sp>
    <xdr:clientData/>
  </xdr:twoCellAnchor>
  <xdr:twoCellAnchor>
    <xdr:from>
      <xdr:col>0</xdr:col>
      <xdr:colOff>0</xdr:colOff>
      <xdr:row>0</xdr:row>
      <xdr:rowOff>0</xdr:rowOff>
    </xdr:from>
    <xdr:to>
      <xdr:col>11</xdr:col>
      <xdr:colOff>0</xdr:colOff>
      <xdr:row>2</xdr:row>
      <xdr:rowOff>163284</xdr:rowOff>
    </xdr:to>
    <xdr:sp macro="" textlink="">
      <xdr:nvSpPr>
        <xdr:cNvPr id="4" name="6 Rectángulo redondeado"/>
        <xdr:cNvSpPr/>
      </xdr:nvSpPr>
      <xdr:spPr>
        <a:xfrm>
          <a:off x="0" y="0"/>
          <a:ext cx="13503088" cy="89166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Aportes del Gobierno a la Seguridad Social</a:t>
          </a:r>
        </a:p>
        <a:p>
          <a:pPr algn="ctr" eaLnBrk="1" fontAlgn="auto" latinLnBrk="0" hangingPunct="1"/>
          <a:r>
            <a:rPr lang="es-DO" sz="1800" b="1">
              <a:solidFill>
                <a:schemeClr val="lt1"/>
              </a:solidFill>
              <a:effectLst/>
              <a:latin typeface="+mn-lt"/>
              <a:ea typeface="+mn-ea"/>
              <a:cs typeface="+mn-cs"/>
            </a:rPr>
            <a:t>Período:  Diciembre 2005 -  Enero 2019</a:t>
          </a:r>
          <a:endParaRPr lang="es-DO" sz="2800">
            <a:effectLst/>
          </a:endParaRPr>
        </a:p>
      </xdr:txBody>
    </xdr:sp>
    <xdr:clientData/>
  </xdr:twoCellAnchor>
  <xdr:twoCellAnchor editAs="oneCell">
    <xdr:from>
      <xdr:col>0</xdr:col>
      <xdr:colOff>302559</xdr:colOff>
      <xdr:row>0</xdr:row>
      <xdr:rowOff>134472</xdr:rowOff>
    </xdr:from>
    <xdr:to>
      <xdr:col>1</xdr:col>
      <xdr:colOff>10400</xdr:colOff>
      <xdr:row>1</xdr:row>
      <xdr:rowOff>481854</xdr:rowOff>
    </xdr:to>
    <xdr:pic>
      <xdr:nvPicPr>
        <xdr:cNvPr id="5" name="3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02559" y="134472"/>
          <a:ext cx="716370" cy="5490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9.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1809749</xdr:colOff>
      <xdr:row>3</xdr:row>
      <xdr:rowOff>163284</xdr:rowOff>
    </xdr:to>
    <xdr:sp macro="" textlink="">
      <xdr:nvSpPr>
        <xdr:cNvPr id="2" name="3 Rectángulo redondeado"/>
        <xdr:cNvSpPr/>
      </xdr:nvSpPr>
      <xdr:spPr>
        <a:xfrm>
          <a:off x="0" y="0"/>
          <a:ext cx="15512142" cy="118382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Sistema Dominicano de Seguridad Social</a:t>
          </a:r>
          <a:endParaRPr lang="es-DO" sz="3600">
            <a:effectLst/>
          </a:endParaRPr>
        </a:p>
        <a:p>
          <a:pPr algn="ctr" eaLnBrk="1" fontAlgn="auto" latinLnBrk="0" hangingPunct="1"/>
          <a:r>
            <a:rPr lang="es-DO" sz="2400" b="1">
              <a:solidFill>
                <a:schemeClr val="lt1"/>
              </a:solidFill>
              <a:effectLst/>
              <a:latin typeface="+mn-lt"/>
              <a:ea typeface="+mn-ea"/>
              <a:cs typeface="+mn-cs"/>
            </a:rPr>
            <a:t>Ingresos y Egresos Seguro</a:t>
          </a:r>
          <a:r>
            <a:rPr lang="es-DO" sz="2400" b="1" baseline="0">
              <a:solidFill>
                <a:schemeClr val="lt1"/>
              </a:solidFill>
              <a:effectLst/>
              <a:latin typeface="+mn-lt"/>
              <a:ea typeface="+mn-ea"/>
              <a:cs typeface="+mn-cs"/>
            </a:rPr>
            <a:t> Familiar de Salud (SFS)</a:t>
          </a:r>
          <a:endParaRPr lang="es-DO" sz="3600">
            <a:effectLst/>
          </a:endParaRPr>
        </a:p>
      </xdr:txBody>
    </xdr:sp>
    <xdr:clientData/>
  </xdr:twoCellAnchor>
  <xdr:twoCellAnchor>
    <xdr:from>
      <xdr:col>0</xdr:col>
      <xdr:colOff>149679</xdr:colOff>
      <xdr:row>4</xdr:row>
      <xdr:rowOff>13607</xdr:rowOff>
    </xdr:from>
    <xdr:to>
      <xdr:col>11</xdr:col>
      <xdr:colOff>1564821</xdr:colOff>
      <xdr:row>54</xdr:row>
      <xdr:rowOff>54428</xdr:rowOff>
    </xdr:to>
    <xdr:sp macro="" textlink="">
      <xdr:nvSpPr>
        <xdr:cNvPr id="3" name="CuadroTexto 2"/>
        <xdr:cNvSpPr txBox="1"/>
      </xdr:nvSpPr>
      <xdr:spPr>
        <a:xfrm>
          <a:off x="149679" y="1224643"/>
          <a:ext cx="15117535" cy="9565821"/>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s-DO" sz="1800" b="0" baseline="0">
              <a:solidFill>
                <a:sysClr val="windowText" lastClr="000000"/>
              </a:solidFill>
              <a:effectLst/>
              <a:latin typeface="+mn-lt"/>
              <a:ea typeface="+mn-ea"/>
              <a:cs typeface="+mn-cs"/>
            </a:rPr>
            <a:t>Desde que inició el Sistema de la Seguridad Social en noviembre de 2002 para el Régimen Subsidiado y en julio de 2003 para el Régimen Contributivo (con el seguro de pensiones), hasta enero 2019, los egresos del SDSS ascienden a  RD$</a:t>
          </a:r>
          <a:r>
            <a:rPr lang="en-US" sz="1800" b="0" baseline="0">
              <a:solidFill>
                <a:sysClr val="windowText" lastClr="000000"/>
              </a:solidFill>
              <a:effectLst/>
              <a:latin typeface="+mn-lt"/>
              <a:ea typeface="+mn-ea"/>
              <a:cs typeface="+mn-cs"/>
            </a:rPr>
            <a:t>352,046,250,199.71  </a:t>
          </a:r>
          <a:r>
            <a:rPr lang="es-DO" sz="1800" b="0" baseline="0">
              <a:solidFill>
                <a:sysClr val="windowText" lastClr="000000"/>
              </a:solidFill>
              <a:effectLst/>
              <a:latin typeface="+mn-lt"/>
              <a:ea typeface="+mn-ea"/>
              <a:cs typeface="+mn-cs"/>
            </a:rPr>
            <a:t>los cuales han sido desembolsado a diferentes entidades, que componen el sistema, como se detalla a continuación: Los fondos pagados al Seguro  Familiar de Salud (SFS) del RC en el período comprendido entre septiembre de 2007,  fecha en que inició dicho seguro, hasta enero 2019 asciende  a RD$328,397,303,613.40,  de los cuales un 93.3% fue asignado para el cuidado de la salud; 1.07% para cubrir el Fondo Nacional de Atenciones Médicas por Accidentes de Tránsito (FONAMAT); un 4.38% fue asignado a la Cuenta  de Subsidios (Enfermedad Común, Maternidad y  Lactancia); 0.64% pagado como comisión a SISALRIL y un 0.62% destinado para cubrir los servicios de las Estancias Infantiles los cuales  iniciaron en junio de 2009.  Los fondos desembolsado para el SFS del RC el mes de diciembre 2018 fueron superiores  al mes de diciembre 2017 en más del 13%.</a:t>
          </a:r>
          <a:br>
            <a:rPr lang="es-DO" sz="1800" b="0" baseline="0">
              <a:solidFill>
                <a:sysClr val="windowText" lastClr="000000"/>
              </a:solidFill>
              <a:effectLst/>
              <a:latin typeface="+mn-lt"/>
              <a:ea typeface="+mn-ea"/>
              <a:cs typeface="+mn-cs"/>
            </a:rPr>
          </a:br>
          <a:endParaRPr lang="es-DO" sz="1800" b="0" baseline="0">
            <a:solidFill>
              <a:sysClr val="windowText" lastClr="000000"/>
            </a:solidFill>
            <a:effectLst/>
            <a:latin typeface="+mn-lt"/>
            <a:ea typeface="+mn-ea"/>
            <a:cs typeface="+mn-cs"/>
          </a:endParaRPr>
        </a:p>
        <a:p>
          <a:pPr eaLnBrk="1" fontAlgn="auto" latinLnBrk="0" hangingPunct="1"/>
          <a:r>
            <a:rPr lang="es-DO" sz="1800" b="0" baseline="0">
              <a:solidFill>
                <a:sysClr val="windowText" lastClr="000000"/>
              </a:solidFill>
              <a:effectLst/>
              <a:latin typeface="+mn-lt"/>
              <a:ea typeface="+mn-ea"/>
              <a:cs typeface="+mn-cs"/>
            </a:rPr>
            <a:t>Los fondos desembolsados para cubrir las cápitas de los afiliados al SFS del RC, a las Administradoras de Riesgos de Salud  ( ARS) pertenecientes al Sistema Dominicano de Seguridad Social (SDSS),  para el mes de enero 2019 fue de RD$4,393,310,885.12</a:t>
          </a:r>
          <a:r>
            <a:rPr lang="en-US" sz="1800" b="0" baseline="0">
              <a:solidFill>
                <a:sysClr val="windowText" lastClr="000000"/>
              </a:solidFill>
              <a:effectLst/>
              <a:latin typeface="+mn-lt"/>
              <a:ea typeface="+mn-ea"/>
              <a:cs typeface="+mn-cs"/>
            </a:rPr>
            <a:t>  </a:t>
          </a:r>
          <a:r>
            <a:rPr lang="es-DO" sz="1800" b="0" baseline="0">
              <a:solidFill>
                <a:sysClr val="windowText" lastClr="000000"/>
              </a:solidFill>
              <a:effectLst/>
              <a:latin typeface="+mn-lt"/>
              <a:ea typeface="+mn-ea"/>
              <a:cs typeface="+mn-cs"/>
            </a:rPr>
            <a:t>distribuidos de la siguiente manera: el 80.4% del dinero fue pagado a las cuatro ARS que poseen el mayor número de afiliados (Primera ARS Humano 32.2%;  Palic Salud 14.9%; SENASA  Contributivo 24.5%; Universal 8.9%),  el  19.6% de los fondos se distribuye entre las 16 ARS restantes.   El monto total pagado a las ARS desde 2007 al mes  de enero 2019 alcanza la suma de RD$332,177,616,835.18,  para cubrir el Plan de Servicios de Salud  (PDSS) y el Fondo de Atenciones Médicas por Accidentes  de Tránsito (FONAMAT).</a:t>
          </a:r>
        </a:p>
        <a:p>
          <a:pPr eaLnBrk="1" fontAlgn="auto" latinLnBrk="0" hangingPunct="1"/>
          <a:endParaRPr lang="es-DO" sz="1800" b="0" baseline="0">
            <a:solidFill>
              <a:sysClr val="windowText" lastClr="000000"/>
            </a:solidFill>
            <a:effectLst/>
            <a:latin typeface="+mn-lt"/>
            <a:ea typeface="+mn-ea"/>
            <a:cs typeface="+mn-cs"/>
          </a:endParaRPr>
        </a:p>
        <a:p>
          <a:pPr eaLnBrk="1" fontAlgn="auto" latinLnBrk="0" hangingPunct="1"/>
          <a:r>
            <a:rPr lang="es-DO" sz="1800" b="0" baseline="0">
              <a:solidFill>
                <a:sysClr val="windowText" lastClr="000000"/>
              </a:solidFill>
              <a:effectLst/>
              <a:latin typeface="+mn-lt"/>
              <a:ea typeface="+mn-ea"/>
              <a:cs typeface="+mn-cs"/>
            </a:rPr>
            <a:t>En cuanto a las inversiones de los fondos acumulados en la Cuenta del Cuidado de la Salud del RC, al mes de enero 2019,  RD$7,269,051,830.50  están invertidos diferentes instrumentos financieros.  Con relación al Seguro Familiar de Salud del Régimen Subsidiado, la Ley 87-01 establece en su artículo 7 debe ser financiado fundamentalmente por el Estado Dominicano.      </a:t>
          </a:r>
        </a:p>
        <a:p>
          <a:pPr eaLnBrk="1" fontAlgn="auto" latinLnBrk="0" hangingPunct="1"/>
          <a:endParaRPr lang="es-DO" sz="1800" b="0" baseline="0">
            <a:solidFill>
              <a:sysClr val="windowText" lastClr="000000"/>
            </a:solidFill>
            <a:effectLst/>
            <a:latin typeface="+mn-lt"/>
            <a:ea typeface="+mn-ea"/>
            <a:cs typeface="+mn-cs"/>
          </a:endParaRPr>
        </a:p>
        <a:p>
          <a:pPr eaLnBrk="1" fontAlgn="auto" latinLnBrk="0" hangingPunct="1"/>
          <a:r>
            <a:rPr lang="es-DO" sz="1800" b="0" baseline="0">
              <a:solidFill>
                <a:sysClr val="windowText" lastClr="000000"/>
              </a:solidFill>
              <a:effectLst/>
              <a:latin typeface="+mn-lt"/>
              <a:ea typeface="+mn-ea"/>
              <a:cs typeface="+mn-cs"/>
            </a:rPr>
            <a:t>Desde el inicio de este seguro en noviembre de 2002 hasta el mes de enero 2019 el gobierno ha transferido al sistema  según  lo presupuestado anualmente la suma de RD$67,417,314,084.99,  para cubrir la afiliación al Seguro Familiar de Salud de los  ciudadanos con menos  ingresos del país, así como las personas que viven con discapacidad, personas VIH positivas y trabajadores por cuenta propia con ingresos   inestables e inferiores al salario mínimo nacional; y RD$67,764,919,627.45  ha sido desembolsado a  la Administradora de Riesgo de Salud SENASA (ARS  estatal que afilia a las personas que pertenecen al  Régimen Subsidiado).  El gobierno central realizó aportes  extraordinarios  que ascendieron a  RD$720,000,000.00 para el cuidado de la salud de las personas del RS (julio del 2012 aporte de RD$500,000,000.00 y en los  meses abril y  noviembre 2013 un monto total de RD$220,000,000.00),  dichos  montos extraordinarios fueron transferidos en su totalidad a la Administradora de  Riesgos y Salud SENASA.  El déficit  de esta cuenta ha sido cubierto con los rendimientos obtenidos de los fondos acumulados en años anteriores y los  aportes extraordinarios de parte del gobierno central. </a:t>
          </a:r>
        </a:p>
        <a:p>
          <a:pPr eaLnBrk="1" fontAlgn="auto" latinLnBrk="0" hangingPunct="1"/>
          <a:endParaRPr lang="es-DO" sz="1800" b="0" baseline="0">
            <a:solidFill>
              <a:srgbClr val="FF0000"/>
            </a:solidFill>
            <a:effectLst/>
            <a:latin typeface="+mn-lt"/>
            <a:ea typeface="+mn-ea"/>
            <a:cs typeface="+mn-cs"/>
          </a:endParaRPr>
        </a:p>
        <a:p>
          <a:pPr eaLnBrk="1" fontAlgn="auto" latinLnBrk="0" hangingPunct="1"/>
          <a:r>
            <a:rPr lang="es-DO" sz="1800" b="0" baseline="0">
              <a:solidFill>
                <a:sysClr val="windowText" lastClr="000000"/>
              </a:solidFill>
              <a:effectLst/>
              <a:latin typeface="+mn-lt"/>
              <a:ea typeface="+mn-ea"/>
              <a:cs typeface="+mn-cs"/>
            </a:rPr>
            <a:t>El Régimen Especial Transitorio de Salud de implemento en julio 2009 para el servicio de Salud de los Pensionados y jubilados  afiliados, establecido por el decreto 342-09.  De julio 2010 hasta enero 2019 el monto total pagado a las Administradoras de Riesgos de Salud(ARS)  (Salud Segura, SEMMA y SENASA), fue de RD$3,448,492,211.28.  En el de mes de enero 2019 , se pagó un total de  RD$64,337,622.08,  de los cuales el 32.1%  fue  pagado  a la ARS Salud Segura; el 43.9% a SENASA y el 24.0% a SEMMA.  </a:t>
          </a:r>
        </a:p>
        <a:p>
          <a:pPr eaLnBrk="1" fontAlgn="auto" latinLnBrk="0" hangingPunct="1"/>
          <a:endParaRPr lang="es-DO" sz="1400" b="0" baseline="0">
            <a:solidFill>
              <a:srgbClr val="FF0000"/>
            </a:solidFill>
            <a:effectLst/>
            <a:latin typeface="+mn-lt"/>
            <a:ea typeface="+mn-ea"/>
            <a:cs typeface="+mn-cs"/>
          </a:endParaRPr>
        </a:p>
        <a:p>
          <a:pPr eaLnBrk="1" fontAlgn="auto" latinLnBrk="0" hangingPunct="1"/>
          <a:endParaRPr lang="es-DO" sz="1400" b="0" baseline="0">
            <a:solidFill>
              <a:srgbClr val="FF0000"/>
            </a:solidFill>
            <a:effectLst/>
            <a:latin typeface="+mn-lt"/>
            <a:ea typeface="+mn-ea"/>
            <a:cs typeface="+mn-cs"/>
          </a:endParaRPr>
        </a:p>
      </xdr:txBody>
    </xdr:sp>
    <xdr:clientData/>
  </xdr:twoCellAnchor>
  <xdr:twoCellAnchor editAs="oneCell">
    <xdr:from>
      <xdr:col>0</xdr:col>
      <xdr:colOff>321773</xdr:colOff>
      <xdr:row>0</xdr:row>
      <xdr:rowOff>195755</xdr:rowOff>
    </xdr:from>
    <xdr:to>
      <xdr:col>1</xdr:col>
      <xdr:colOff>81643</xdr:colOff>
      <xdr:row>2</xdr:row>
      <xdr:rowOff>93015</xdr:rowOff>
    </xdr:to>
    <xdr:pic>
      <xdr:nvPicPr>
        <xdr:cNvPr id="6" name="6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21773" y="195755"/>
          <a:ext cx="889263" cy="6456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Documents%20and%20Settings\amadera\Configuraci&#243;n%20local\Archivos%20temporales%20de%20Internet\OLK11B\2005_12_31%20Datos%20Estadisticos%20Control%20de%20Inversiones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rvarch01\sig\02.%20Estadisticas\02.%20Informes%20y%20Metas%20SDSS\2015\02.%20Informe%20%20Enero%202015\Bolet&#237;n%20Diciembre%20201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1"/>
      <sheetName val="7.7.3 (T-1)"/>
      <sheetName val="7.7.3 (T-3)"/>
      <sheetName val="7.7.3 (T-4)"/>
      <sheetName val="7.7.3 (T-5)"/>
      <sheetName val="7.7.4"/>
      <sheetName val="7.7.5"/>
      <sheetName val="7.7.6"/>
      <sheetName val="7.7.7"/>
      <sheetName val="31 DIC 05 (2)"/>
      <sheetName val="31 DIC 05"/>
      <sheetName val="30 NOV 05 (2)"/>
      <sheetName val="30 NOV 05"/>
      <sheetName val="31 OCT 05 (2)"/>
      <sheetName val="31 OCT 05"/>
      <sheetName val="30 SEPT 05 (2)"/>
      <sheetName val="30 SEPT 05"/>
      <sheetName val="31 AGOSTO 05 (2)"/>
      <sheetName val="31 AGOSTO 05"/>
      <sheetName val="31 JULIO 05"/>
      <sheetName val="30 JUNIO 05"/>
      <sheetName val="31 MAYO 05"/>
      <sheetName val="30 ABRIL 05"/>
      <sheetName val="31 MARZO 05"/>
      <sheetName val="28 FEBRERO 05"/>
      <sheetName val="31 ENERO 05"/>
      <sheetName val="Moneda"/>
      <sheetName val="Valor Cuota2003-2004"/>
      <sheetName val="8.1-8.2"/>
      <sheetName val="Hoja2"/>
      <sheetName val="Hoja1"/>
    </sheetNames>
    <sheetDataSet>
      <sheetData sheetId="0" refreshError="1"/>
      <sheetData sheetId="1"/>
      <sheetData sheetId="2"/>
      <sheetData sheetId="3"/>
      <sheetData sheetId="4"/>
      <sheetData sheetId="5" refreshError="1"/>
      <sheetData sheetId="6" refreshError="1"/>
      <sheetData sheetId="7">
        <row r="2">
          <cell r="A2" t="str">
            <v>Composición Cartera de Inversiones</v>
          </cell>
        </row>
        <row r="3">
          <cell r="A3" t="str">
            <v>de los Fondos de Pensiones por Emisor</v>
          </cell>
        </row>
        <row r="4">
          <cell r="A4" t="str">
            <v>Al 30 de diciembre del 2005</v>
          </cell>
        </row>
        <row r="6">
          <cell r="A6" t="str">
            <v>Sub-Sector Económico / Emisor</v>
          </cell>
          <cell r="B6" t="str">
            <v>BBVA Crecer</v>
          </cell>
          <cell r="D6" t="str">
            <v>Caribalico</v>
          </cell>
          <cell r="F6" t="str">
            <v>León</v>
          </cell>
          <cell r="H6" t="str">
            <v>Popular</v>
          </cell>
          <cell r="J6" t="str">
            <v>Reservas</v>
          </cell>
          <cell r="L6" t="str">
            <v>Romana</v>
          </cell>
          <cell r="N6" t="str">
            <v>Siembra</v>
          </cell>
          <cell r="Q6" t="str">
            <v>Sub-Total Fondos CCI</v>
          </cell>
          <cell r="T6" t="str">
            <v>Fondo de Reparto -
 Banco Central</v>
          </cell>
          <cell r="V6" t="str">
            <v>Fondo de Reparto -              Banco de Reservas</v>
          </cell>
          <cell r="X6" t="str">
            <v>Fondo de                 Solidaridad Social</v>
          </cell>
          <cell r="AA6" t="str">
            <v>León T-3</v>
          </cell>
          <cell r="AC6" t="str">
            <v>Popular T-3</v>
          </cell>
          <cell r="AE6" t="str">
            <v>Romana T-3</v>
          </cell>
          <cell r="AG6" t="str">
            <v>Siembra T-3</v>
          </cell>
          <cell r="AI6" t="str">
            <v>Fondos Complementarios</v>
          </cell>
          <cell r="AL6" t="str">
            <v>TOTAL CCI + BRRD + FSS</v>
          </cell>
          <cell r="AO6" t="str">
            <v>TOTAL GENERAL</v>
          </cell>
        </row>
        <row r="7">
          <cell r="B7" t="str">
            <v>RD$</v>
          </cell>
          <cell r="C7" t="str">
            <v>%</v>
          </cell>
          <cell r="D7" t="str">
            <v>RD$</v>
          </cell>
          <cell r="E7" t="str">
            <v>%</v>
          </cell>
          <cell r="F7" t="str">
            <v>RD$</v>
          </cell>
          <cell r="G7" t="str">
            <v>%</v>
          </cell>
          <cell r="H7" t="str">
            <v>RD$</v>
          </cell>
          <cell r="I7" t="str">
            <v>%</v>
          </cell>
          <cell r="J7" t="str">
            <v>RD$</v>
          </cell>
          <cell r="K7" t="str">
            <v>%</v>
          </cell>
          <cell r="L7" t="str">
            <v>RD$</v>
          </cell>
          <cell r="M7" t="str">
            <v>%</v>
          </cell>
          <cell r="N7" t="str">
            <v>RD$</v>
          </cell>
          <cell r="O7" t="str">
            <v>%</v>
          </cell>
          <cell r="Q7" t="str">
            <v>RD$</v>
          </cell>
          <cell r="R7" t="str">
            <v>%</v>
          </cell>
          <cell r="T7" t="str">
            <v>RD$</v>
          </cell>
          <cell r="U7" t="str">
            <v>%</v>
          </cell>
          <cell r="V7" t="str">
            <v>RD$</v>
          </cell>
          <cell r="W7" t="str">
            <v>%</v>
          </cell>
          <cell r="AA7" t="str">
            <v>RD$</v>
          </cell>
          <cell r="AB7" t="str">
            <v>%</v>
          </cell>
          <cell r="AC7" t="str">
            <v>RD$</v>
          </cell>
          <cell r="AD7" t="str">
            <v>%</v>
          </cell>
          <cell r="AE7" t="str">
            <v>RD$</v>
          </cell>
          <cell r="AF7" t="str">
            <v>%</v>
          </cell>
          <cell r="AG7" t="str">
            <v>RD$</v>
          </cell>
          <cell r="AH7" t="str">
            <v>%</v>
          </cell>
          <cell r="AI7" t="str">
            <v>RD$</v>
          </cell>
          <cell r="AJ7" t="str">
            <v>%</v>
          </cell>
          <cell r="AL7" t="str">
            <v>RD$</v>
          </cell>
          <cell r="AM7" t="str">
            <v>%</v>
          </cell>
          <cell r="AO7" t="str">
            <v>RD$</v>
          </cell>
          <cell r="AP7" t="str">
            <v>%</v>
          </cell>
        </row>
        <row r="8">
          <cell r="A8" t="str">
            <v>Banco Central de la Republica Dominicana</v>
          </cell>
          <cell r="C8">
            <v>0</v>
          </cell>
          <cell r="E8">
            <v>0</v>
          </cell>
          <cell r="G8">
            <v>0</v>
          </cell>
          <cell r="I8">
            <v>0</v>
          </cell>
          <cell r="K8">
            <v>0</v>
          </cell>
          <cell r="M8">
            <v>0</v>
          </cell>
          <cell r="O8">
            <v>0</v>
          </cell>
          <cell r="Q8">
            <v>0</v>
          </cell>
          <cell r="R8">
            <v>0</v>
          </cell>
          <cell r="T8">
            <v>4826121601.3500004</v>
          </cell>
          <cell r="U8">
            <v>0.7206989332031517</v>
          </cell>
          <cell r="W8">
            <v>0</v>
          </cell>
          <cell r="X8" t="str">
            <v>RD$</v>
          </cell>
          <cell r="Y8" t="str">
            <v>%</v>
          </cell>
          <cell r="AB8">
            <v>0</v>
          </cell>
          <cell r="AD8">
            <v>0</v>
          </cell>
          <cell r="AF8">
            <v>0</v>
          </cell>
          <cell r="AH8">
            <v>0</v>
          </cell>
          <cell r="AJ8">
            <v>0</v>
          </cell>
          <cell r="AL8">
            <v>0</v>
          </cell>
          <cell r="AM8">
            <v>0</v>
          </cell>
          <cell r="AO8">
            <v>4826121601.3500004</v>
          </cell>
          <cell r="AP8">
            <v>0.20978448735781141</v>
          </cell>
        </row>
        <row r="9">
          <cell r="Y9">
            <v>0</v>
          </cell>
        </row>
        <row r="10">
          <cell r="A10" t="str">
            <v>Bancos Múltiples</v>
          </cell>
          <cell r="B10">
            <v>1349063641.55</v>
          </cell>
          <cell r="C10">
            <v>0.45378942057814325</v>
          </cell>
          <cell r="D10">
            <v>68217626.650000006</v>
          </cell>
          <cell r="E10">
            <v>0.26899289512651497</v>
          </cell>
          <cell r="F10">
            <v>124927816.73999999</v>
          </cell>
          <cell r="G10">
            <v>0.34726608836448641</v>
          </cell>
          <cell r="H10">
            <v>2586313391.0999999</v>
          </cell>
          <cell r="I10">
            <v>0.54317025409501396</v>
          </cell>
          <cell r="J10">
            <v>729768409.72000003</v>
          </cell>
          <cell r="K10">
            <v>0.399008177499867</v>
          </cell>
          <cell r="L10">
            <v>150307961.51000002</v>
          </cell>
          <cell r="M10">
            <v>0.69565853700323099</v>
          </cell>
          <cell r="N10">
            <v>1061396233.7900001</v>
          </cell>
          <cell r="O10">
            <v>0.43287825412781256</v>
          </cell>
          <cell r="Q10">
            <v>6069995081.0600004</v>
          </cell>
          <cell r="R10">
            <v>0.47256722210415697</v>
          </cell>
          <cell r="T10">
            <v>1184751820.3899999</v>
          </cell>
          <cell r="U10">
            <v>0.17692247390258872</v>
          </cell>
          <cell r="V10">
            <v>679798648.63999999</v>
          </cell>
          <cell r="W10">
            <v>0.40571293289109112</v>
          </cell>
          <cell r="AA10">
            <v>171479773.22</v>
          </cell>
          <cell r="AB10">
            <v>0.47904811569565098</v>
          </cell>
          <cell r="AC10">
            <v>92416010.239999995</v>
          </cell>
          <cell r="AD10">
            <v>1</v>
          </cell>
          <cell r="AE10">
            <v>138448735</v>
          </cell>
          <cell r="AF10">
            <v>0.78356879658187584</v>
          </cell>
          <cell r="AG10">
            <v>9876761.6699999999</v>
          </cell>
          <cell r="AH10">
            <v>0.11780992520662209</v>
          </cell>
          <cell r="AI10">
            <v>396083729.13</v>
          </cell>
          <cell r="AJ10">
            <v>0.57009805151022253</v>
          </cell>
          <cell r="AL10">
            <v>7156133388.3899994</v>
          </cell>
          <cell r="AM10">
            <v>0.45831724259709561</v>
          </cell>
          <cell r="AO10">
            <v>8736968937.9099998</v>
          </cell>
          <cell r="AP10">
            <v>0.37978333351315963</v>
          </cell>
        </row>
        <row r="11">
          <cell r="A11" t="str">
            <v>Banco BDI</v>
          </cell>
          <cell r="C11">
            <v>0</v>
          </cell>
          <cell r="E11">
            <v>0</v>
          </cell>
          <cell r="F11">
            <v>22993113.699999999</v>
          </cell>
          <cell r="G11">
            <v>6.391473782445678E-2</v>
          </cell>
          <cell r="I11">
            <v>0</v>
          </cell>
          <cell r="J11">
            <v>98959439.329999998</v>
          </cell>
          <cell r="K11">
            <v>5.4107063292342203E-2</v>
          </cell>
          <cell r="M11">
            <v>0</v>
          </cell>
          <cell r="N11">
            <v>24314122.710000001</v>
          </cell>
          <cell r="O11">
            <v>9.9162354776516082E-3</v>
          </cell>
          <cell r="Q11">
            <v>146266675.74000001</v>
          </cell>
          <cell r="R11">
            <v>1.1387296977642816E-2</v>
          </cell>
          <cell r="U11">
            <v>0</v>
          </cell>
          <cell r="V11">
            <v>166201650.94999999</v>
          </cell>
          <cell r="W11">
            <v>9.919136996398295E-2</v>
          </cell>
          <cell r="X11">
            <v>406339658.69</v>
          </cell>
          <cell r="Y11">
            <v>0.371547426089752</v>
          </cell>
          <cell r="AA11">
            <v>173553.86</v>
          </cell>
          <cell r="AB11">
            <v>4.8484231139051892E-4</v>
          </cell>
          <cell r="AD11">
            <v>0</v>
          </cell>
          <cell r="AF11">
            <v>0</v>
          </cell>
          <cell r="AG11">
            <v>242523.48</v>
          </cell>
          <cell r="AH11">
            <v>2.8928179087720873E-3</v>
          </cell>
          <cell r="AI11">
            <v>416077.33999999997</v>
          </cell>
          <cell r="AJ11">
            <v>5.9887559969347426E-4</v>
          </cell>
          <cell r="AL11">
            <v>328233591.52999997</v>
          </cell>
          <cell r="AM11">
            <v>2.1021843282272322E-2</v>
          </cell>
          <cell r="AO11">
            <v>328649668.86999995</v>
          </cell>
          <cell r="AP11">
            <v>1.4285923148915563E-2</v>
          </cell>
        </row>
        <row r="12">
          <cell r="A12" t="str">
            <v>Banco BHD</v>
          </cell>
          <cell r="B12">
            <v>88547317.359999999</v>
          </cell>
          <cell r="C12">
            <v>2.9784981672455899E-2</v>
          </cell>
          <cell r="E12">
            <v>0</v>
          </cell>
          <cell r="G12">
            <v>0</v>
          </cell>
          <cell r="H12">
            <v>310647216.66000003</v>
          </cell>
          <cell r="I12">
            <v>6.5241253510795794E-2</v>
          </cell>
          <cell r="K12">
            <v>0</v>
          </cell>
          <cell r="L12">
            <v>15406625.93</v>
          </cell>
          <cell r="M12">
            <v>7.1305277158634009E-2</v>
          </cell>
          <cell r="O12">
            <v>0</v>
          </cell>
          <cell r="Q12">
            <v>414601159.95000005</v>
          </cell>
          <cell r="R12">
            <v>3.2277936937721234E-2</v>
          </cell>
          <cell r="T12">
            <v>95651245.519999996</v>
          </cell>
          <cell r="U12">
            <v>1.4283881820659781E-2</v>
          </cell>
          <cell r="W12">
            <v>0</v>
          </cell>
          <cell r="X12">
            <v>15765264.84</v>
          </cell>
          <cell r="Y12">
            <v>1.4415387343212875E-2</v>
          </cell>
          <cell r="AA12">
            <v>24795623.800000001</v>
          </cell>
          <cell r="AB12">
            <v>6.9269375832734362E-2</v>
          </cell>
          <cell r="AD12">
            <v>0</v>
          </cell>
          <cell r="AF12">
            <v>0</v>
          </cell>
          <cell r="AH12">
            <v>0</v>
          </cell>
          <cell r="AI12">
            <v>24795623.800000001</v>
          </cell>
          <cell r="AJ12">
            <v>3.5689264099310919E-2</v>
          </cell>
          <cell r="AL12">
            <v>414601159.95000005</v>
          </cell>
          <cell r="AM12">
            <v>2.6553286543557878E-2</v>
          </cell>
          <cell r="AO12">
            <v>535048029.27000004</v>
          </cell>
          <cell r="AP12">
            <v>2.325775970933187E-2</v>
          </cell>
        </row>
        <row r="13">
          <cell r="A13" t="str">
            <v>Banco Caribe Internacional</v>
          </cell>
          <cell r="B13">
            <v>27591707.43</v>
          </cell>
          <cell r="C13">
            <v>9.2811225073382072E-3</v>
          </cell>
          <cell r="E13">
            <v>0</v>
          </cell>
          <cell r="G13">
            <v>0</v>
          </cell>
          <cell r="I13">
            <v>0</v>
          </cell>
          <cell r="K13">
            <v>0</v>
          </cell>
          <cell r="M13">
            <v>0</v>
          </cell>
          <cell r="N13">
            <v>35508834.759999998</v>
          </cell>
          <cell r="O13">
            <v>1.4481870113798589E-2</v>
          </cell>
          <cell r="Q13">
            <v>63100542.189999998</v>
          </cell>
          <cell r="R13">
            <v>4.9125654201991774E-3</v>
          </cell>
          <cell r="U13">
            <v>0</v>
          </cell>
          <cell r="W13">
            <v>0</v>
          </cell>
          <cell r="Y13">
            <v>0</v>
          </cell>
          <cell r="AB13">
            <v>0</v>
          </cell>
          <cell r="AD13">
            <v>0</v>
          </cell>
          <cell r="AF13">
            <v>0</v>
          </cell>
          <cell r="AH13">
            <v>0</v>
          </cell>
          <cell r="AI13">
            <v>0</v>
          </cell>
          <cell r="AJ13">
            <v>0</v>
          </cell>
          <cell r="AL13">
            <v>63100542.189999998</v>
          </cell>
          <cell r="AM13">
            <v>4.0412978536456525E-3</v>
          </cell>
          <cell r="AO13">
            <v>63100542.189999998</v>
          </cell>
          <cell r="AP13">
            <v>2.7428888015640137E-3</v>
          </cell>
        </row>
        <row r="14">
          <cell r="A14" t="str">
            <v>Banco de Reservas</v>
          </cell>
          <cell r="B14">
            <v>526002453.79000002</v>
          </cell>
          <cell r="C14">
            <v>0.17693334945547787</v>
          </cell>
          <cell r="E14">
            <v>0</v>
          </cell>
          <cell r="F14">
            <v>35739799.43</v>
          </cell>
          <cell r="G14">
            <v>9.9347132374991043E-2</v>
          </cell>
          <cell r="H14">
            <v>949865283.0999999</v>
          </cell>
          <cell r="I14">
            <v>0.19948803147866875</v>
          </cell>
          <cell r="J14">
            <v>53377278.579999998</v>
          </cell>
          <cell r="K14">
            <v>2.9184560968157233E-2</v>
          </cell>
          <cell r="L14">
            <v>35137773.100000001</v>
          </cell>
          <cell r="M14">
            <v>0.16262539643764135</v>
          </cell>
          <cell r="N14">
            <v>220416452.03999999</v>
          </cell>
          <cell r="O14">
            <v>8.9894316469752739E-2</v>
          </cell>
          <cell r="Q14">
            <v>1820539040.0399997</v>
          </cell>
          <cell r="R14">
            <v>0.14173439440969576</v>
          </cell>
          <cell r="T14">
            <v>651636421.36000001</v>
          </cell>
          <cell r="U14">
            <v>9.731078337916349E-2</v>
          </cell>
          <cell r="V14">
            <v>63893223.670000002</v>
          </cell>
          <cell r="W14">
            <v>3.8132331123167364E-2</v>
          </cell>
          <cell r="Y14">
            <v>0</v>
          </cell>
          <cell r="AA14">
            <v>44137065.109999999</v>
          </cell>
          <cell r="AB14">
            <v>0.12330187681176454</v>
          </cell>
          <cell r="AD14">
            <v>0</v>
          </cell>
          <cell r="AE14">
            <v>37090455</v>
          </cell>
          <cell r="AF14">
            <v>0.2099183007271552</v>
          </cell>
          <cell r="AG14">
            <v>4168114.35</v>
          </cell>
          <cell r="AH14">
            <v>4.9717230832618461E-2</v>
          </cell>
          <cell r="AI14">
            <v>85395634.459999993</v>
          </cell>
          <cell r="AJ14">
            <v>0.12291311465901318</v>
          </cell>
          <cell r="AL14">
            <v>1909646113.5299997</v>
          </cell>
          <cell r="AM14">
            <v>0.12230400044097546</v>
          </cell>
          <cell r="AO14">
            <v>2646678169.3499999</v>
          </cell>
          <cell r="AP14">
            <v>0.11504725094429587</v>
          </cell>
        </row>
        <row r="15">
          <cell r="A15" t="str">
            <v>Banco Dominicano del Progreso</v>
          </cell>
          <cell r="B15">
            <v>112835111.51000001</v>
          </cell>
          <cell r="C15">
            <v>3.7954754909978308E-2</v>
          </cell>
          <cell r="D15">
            <v>50475886.539999999</v>
          </cell>
          <cell r="E15">
            <v>0.19903440681298004</v>
          </cell>
          <cell r="F15">
            <v>9177341.5399999991</v>
          </cell>
          <cell r="G15">
            <v>2.5510567472842811E-2</v>
          </cell>
          <cell r="H15">
            <v>461886666.67000002</v>
          </cell>
          <cell r="I15">
            <v>9.7004136838783631E-2</v>
          </cell>
          <cell r="J15">
            <v>297949911.81</v>
          </cell>
          <cell r="K15">
            <v>0.16290709451669494</v>
          </cell>
          <cell r="L15">
            <v>40727323.68</v>
          </cell>
          <cell r="M15">
            <v>0.18849507453004008</v>
          </cell>
          <cell r="N15">
            <v>222013575.11000001</v>
          </cell>
          <cell r="O15">
            <v>9.0545684756316344E-2</v>
          </cell>
          <cell r="Q15">
            <v>1195065816.8599999</v>
          </cell>
          <cell r="R15">
            <v>9.3039438379008299E-2</v>
          </cell>
          <cell r="U15">
            <v>0</v>
          </cell>
          <cell r="V15">
            <v>296672223.81</v>
          </cell>
          <cell r="W15">
            <v>0.17705795424877074</v>
          </cell>
          <cell r="X15">
            <v>25213849.82</v>
          </cell>
          <cell r="Y15">
            <v>2.3054951201752105E-2</v>
          </cell>
          <cell r="AB15">
            <v>0</v>
          </cell>
          <cell r="AD15">
            <v>0</v>
          </cell>
          <cell r="AE15">
            <v>12261785</v>
          </cell>
          <cell r="AF15">
            <v>6.9397182403982932E-2</v>
          </cell>
          <cell r="AG15">
            <v>414938.34</v>
          </cell>
          <cell r="AH15">
            <v>4.9493808227894526E-3</v>
          </cell>
          <cell r="AI15">
            <v>12676723.34</v>
          </cell>
          <cell r="AJ15">
            <v>1.8246079664878557E-2</v>
          </cell>
          <cell r="AL15">
            <v>1673904116.9699998</v>
          </cell>
          <cell r="AM15">
            <v>0.10720581599363088</v>
          </cell>
          <cell r="AO15">
            <v>1686580840.3099997</v>
          </cell>
          <cell r="AP15">
            <v>7.3313216325292599E-2</v>
          </cell>
        </row>
        <row r="16">
          <cell r="A16" t="str">
            <v>Banco León</v>
          </cell>
          <cell r="B16">
            <v>317670638.44999999</v>
          </cell>
          <cell r="C16">
            <v>0.10685602259007401</v>
          </cell>
          <cell r="D16">
            <v>17741740.109999999</v>
          </cell>
          <cell r="E16">
            <v>6.9958488313534933E-2</v>
          </cell>
          <cell r="F16">
            <v>17931734.280000001</v>
          </cell>
          <cell r="G16">
            <v>4.98454498245718E-2</v>
          </cell>
          <cell r="H16">
            <v>306332202.77999997</v>
          </cell>
          <cell r="I16">
            <v>6.4335026448874941E-2</v>
          </cell>
          <cell r="K16">
            <v>0</v>
          </cell>
          <cell r="L16">
            <v>11843328.359999999</v>
          </cell>
          <cell r="M16">
            <v>5.4813546783537073E-2</v>
          </cell>
          <cell r="O16">
            <v>0</v>
          </cell>
          <cell r="Q16">
            <v>671519643.98000002</v>
          </cell>
          <cell r="R16">
            <v>5.2279807233152564E-2</v>
          </cell>
          <cell r="T16">
            <v>107809878</v>
          </cell>
          <cell r="U16">
            <v>1.609956616957756E-2</v>
          </cell>
          <cell r="W16">
            <v>0</v>
          </cell>
          <cell r="X16">
            <v>182166076.30000001</v>
          </cell>
          <cell r="Y16">
            <v>0.16656837530537616</v>
          </cell>
          <cell r="AA16">
            <v>17109058.23</v>
          </cell>
          <cell r="AB16">
            <v>4.779608669002338E-2</v>
          </cell>
          <cell r="AD16">
            <v>0</v>
          </cell>
          <cell r="AF16">
            <v>0</v>
          </cell>
          <cell r="AG16">
            <v>185486.82</v>
          </cell>
          <cell r="AH16">
            <v>2.2124851364378599E-3</v>
          </cell>
          <cell r="AI16">
            <v>17294545.050000001</v>
          </cell>
          <cell r="AJ16">
            <v>2.4892682303353883E-2</v>
          </cell>
          <cell r="AL16">
            <v>671519643.98000002</v>
          </cell>
          <cell r="AM16">
            <v>4.3007727060819838E-2</v>
          </cell>
          <cell r="AO16">
            <v>796624067.02999997</v>
          </cell>
          <cell r="AP16">
            <v>3.4628089659414177E-2</v>
          </cell>
        </row>
        <row r="17">
          <cell r="A17" t="str">
            <v>Banco Popular</v>
          </cell>
          <cell r="B17">
            <v>39268526.75</v>
          </cell>
          <cell r="C17">
            <v>1.3208896490877205E-2</v>
          </cell>
          <cell r="E17">
            <v>0</v>
          </cell>
          <cell r="F17">
            <v>10351067.300000001</v>
          </cell>
          <cell r="G17">
            <v>2.8773212767734362E-2</v>
          </cell>
          <cell r="H17">
            <v>6775004.3300000001</v>
          </cell>
          <cell r="I17">
            <v>1.4228673277122714E-3</v>
          </cell>
          <cell r="J17">
            <v>49604356.619999997</v>
          </cell>
          <cell r="K17">
            <v>2.7121678147994554E-2</v>
          </cell>
          <cell r="L17">
            <v>36677209.200000003</v>
          </cell>
          <cell r="M17">
            <v>0.1697502476722495</v>
          </cell>
          <cell r="N17">
            <v>72351006.769999996</v>
          </cell>
          <cell r="O17">
            <v>2.9507526499461579E-2</v>
          </cell>
          <cell r="Q17">
            <v>215027170.96999997</v>
          </cell>
          <cell r="R17">
            <v>1.6740506624012549E-2</v>
          </cell>
          <cell r="T17">
            <v>182080479.34999999</v>
          </cell>
          <cell r="U17">
            <v>2.7190613512091399E-2</v>
          </cell>
          <cell r="V17">
            <v>6224489.5999999996</v>
          </cell>
          <cell r="W17">
            <v>3.7148587106171837E-3</v>
          </cell>
          <cell r="Y17">
            <v>0</v>
          </cell>
          <cell r="AB17">
            <v>0</v>
          </cell>
          <cell r="AC17">
            <v>92416010.239999995</v>
          </cell>
          <cell r="AD17">
            <v>1</v>
          </cell>
          <cell r="AF17">
            <v>0</v>
          </cell>
          <cell r="AH17">
            <v>0</v>
          </cell>
          <cell r="AI17">
            <v>92416010.239999995</v>
          </cell>
          <cell r="AJ17">
            <v>0.1330178027809884</v>
          </cell>
          <cell r="AL17">
            <v>222791432.07999995</v>
          </cell>
          <cell r="AM17">
            <v>1.4268760695660593E-2</v>
          </cell>
          <cell r="AO17">
            <v>497287921.66999996</v>
          </cell>
          <cell r="AP17">
            <v>2.1616382746673914E-2</v>
          </cell>
        </row>
        <row r="18">
          <cell r="A18" t="str">
            <v>Banco Santa Cruz</v>
          </cell>
          <cell r="B18">
            <v>71375007.049999997</v>
          </cell>
          <cell r="C18">
            <v>2.4008669491505194E-2</v>
          </cell>
          <cell r="E18">
            <v>0</v>
          </cell>
          <cell r="F18">
            <v>10051530.039999999</v>
          </cell>
          <cell r="G18">
            <v>2.7940578889115466E-2</v>
          </cell>
          <cell r="H18">
            <v>74494820.760000005</v>
          </cell>
          <cell r="I18">
            <v>1.5645192442731007E-2</v>
          </cell>
          <cell r="J18">
            <v>84432034.739999995</v>
          </cell>
          <cell r="K18">
            <v>4.6164059522854371E-2</v>
          </cell>
          <cell r="M18">
            <v>0</v>
          </cell>
          <cell r="N18">
            <v>236181626.75</v>
          </cell>
          <cell r="O18">
            <v>9.6323961768301034E-2</v>
          </cell>
          <cell r="Q18">
            <v>476535019.34000003</v>
          </cell>
          <cell r="R18">
            <v>3.7099672622062305E-2</v>
          </cell>
          <cell r="U18">
            <v>0</v>
          </cell>
          <cell r="V18">
            <v>19868311.469999999</v>
          </cell>
          <cell r="W18">
            <v>1.185767423076501E-2</v>
          </cell>
          <cell r="X18">
            <v>1539771.51</v>
          </cell>
          <cell r="Y18">
            <v>1.4079308506366821E-3</v>
          </cell>
          <cell r="AA18">
            <v>26543974.949999999</v>
          </cell>
          <cell r="AB18">
            <v>7.4153592252284295E-2</v>
          </cell>
          <cell r="AD18">
            <v>0</v>
          </cell>
          <cell r="AF18">
            <v>0</v>
          </cell>
          <cell r="AH18">
            <v>0</v>
          </cell>
          <cell r="AI18">
            <v>26543974.949999999</v>
          </cell>
          <cell r="AJ18">
            <v>3.820573097402951E-2</v>
          </cell>
          <cell r="AL18">
            <v>549547903.01000011</v>
          </cell>
          <cell r="AM18">
            <v>3.5196001235972628E-2</v>
          </cell>
          <cell r="AO18">
            <v>576091877.96000016</v>
          </cell>
          <cell r="AP18">
            <v>2.5041876121610976E-2</v>
          </cell>
        </row>
        <row r="19">
          <cell r="A19" t="str">
            <v>Banco Vimenca</v>
          </cell>
          <cell r="C19">
            <v>0</v>
          </cell>
          <cell r="E19">
            <v>0</v>
          </cell>
          <cell r="G19">
            <v>0</v>
          </cell>
          <cell r="I19">
            <v>0</v>
          </cell>
          <cell r="K19">
            <v>0</v>
          </cell>
          <cell r="M19">
            <v>0</v>
          </cell>
          <cell r="N19">
            <v>14725029.130000001</v>
          </cell>
          <cell r="O19">
            <v>6.0054338793110165E-3</v>
          </cell>
          <cell r="Q19">
            <v>14725029.130000001</v>
          </cell>
          <cell r="R19">
            <v>1.1463874382830177E-3</v>
          </cell>
          <cell r="U19">
            <v>0</v>
          </cell>
          <cell r="W19">
            <v>0</v>
          </cell>
          <cell r="X19">
            <v>53144572.200000003</v>
          </cell>
          <cell r="Y19">
            <v>4.8594146766794362E-2</v>
          </cell>
          <cell r="AB19">
            <v>0</v>
          </cell>
          <cell r="AD19">
            <v>0</v>
          </cell>
          <cell r="AF19">
            <v>0</v>
          </cell>
          <cell r="AH19">
            <v>0</v>
          </cell>
          <cell r="AI19">
            <v>0</v>
          </cell>
          <cell r="AJ19">
            <v>0</v>
          </cell>
          <cell r="AL19">
            <v>14725029.130000001</v>
          </cell>
          <cell r="AM19">
            <v>9.4307000467215346E-4</v>
          </cell>
          <cell r="AO19">
            <v>14725029.130000001</v>
          </cell>
          <cell r="AP19">
            <v>6.4007560159731324E-4</v>
          </cell>
        </row>
        <row r="20">
          <cell r="A20" t="str">
            <v>Citibank N A</v>
          </cell>
          <cell r="C20">
            <v>0</v>
          </cell>
          <cell r="E20">
            <v>0</v>
          </cell>
          <cell r="G20">
            <v>0</v>
          </cell>
          <cell r="I20">
            <v>0</v>
          </cell>
          <cell r="K20">
            <v>0</v>
          </cell>
          <cell r="M20">
            <v>0</v>
          </cell>
          <cell r="O20">
            <v>0</v>
          </cell>
          <cell r="R20">
            <v>0</v>
          </cell>
          <cell r="U20">
            <v>0</v>
          </cell>
          <cell r="W20">
            <v>0</v>
          </cell>
          <cell r="Y20">
            <v>0</v>
          </cell>
          <cell r="AB20">
            <v>0</v>
          </cell>
          <cell r="AD20">
            <v>0</v>
          </cell>
          <cell r="AE20">
            <v>16137551</v>
          </cell>
          <cell r="AF20">
            <v>9.1332589039897299E-2</v>
          </cell>
          <cell r="AH20">
            <v>0</v>
          </cell>
          <cell r="AJ20">
            <v>0</v>
          </cell>
          <cell r="AL20">
            <v>0</v>
          </cell>
          <cell r="AM20">
            <v>0</v>
          </cell>
          <cell r="AO20">
            <v>0</v>
          </cell>
          <cell r="AP20">
            <v>0</v>
          </cell>
        </row>
        <row r="21">
          <cell r="A21" t="str">
            <v>Republic Bank</v>
          </cell>
          <cell r="B21">
            <v>165772879.21000001</v>
          </cell>
          <cell r="C21">
            <v>5.5761623460436539E-2</v>
          </cell>
          <cell r="E21">
            <v>0</v>
          </cell>
          <cell r="F21">
            <v>18683230.449999999</v>
          </cell>
          <cell r="G21">
            <v>5.193440921077417E-2</v>
          </cell>
          <cell r="H21">
            <v>90709393.390000001</v>
          </cell>
          <cell r="I21">
            <v>1.9050531318439833E-2</v>
          </cell>
          <cell r="J21">
            <v>122566784.17</v>
          </cell>
          <cell r="K21">
            <v>6.7014615215332959E-2</v>
          </cell>
          <cell r="M21">
            <v>0</v>
          </cell>
          <cell r="N21">
            <v>210065125.44</v>
          </cell>
          <cell r="O21">
            <v>8.5672646895408516E-2</v>
          </cell>
          <cell r="Q21">
            <v>607797412.66000009</v>
          </cell>
          <cell r="R21">
            <v>4.7318841459863627E-2</v>
          </cell>
          <cell r="T21">
            <v>108940940.31</v>
          </cell>
          <cell r="U21">
            <v>1.6268471030983302E-2</v>
          </cell>
          <cell r="V21">
            <v>126938749.14</v>
          </cell>
          <cell r="W21">
            <v>7.5758744613787871E-2</v>
          </cell>
          <cell r="Y21">
            <v>0</v>
          </cell>
          <cell r="AA21">
            <v>28051822.170000002</v>
          </cell>
          <cell r="AB21">
            <v>7.8365933777667651E-2</v>
          </cell>
          <cell r="AD21">
            <v>0</v>
          </cell>
          <cell r="AF21">
            <v>0</v>
          </cell>
          <cell r="AG21">
            <v>4031729.26</v>
          </cell>
          <cell r="AH21">
            <v>4.8090430694167977E-2</v>
          </cell>
          <cell r="AI21">
            <v>32083551.43</v>
          </cell>
          <cell r="AJ21">
            <v>4.6179049555877455E-2</v>
          </cell>
          <cell r="AL21">
            <v>852856731.82000005</v>
          </cell>
          <cell r="AM21">
            <v>5.4621528756334956E-2</v>
          </cell>
          <cell r="AO21">
            <v>993881223.56000006</v>
          </cell>
          <cell r="AP21">
            <v>4.3202571381700264E-2</v>
          </cell>
        </row>
        <row r="22">
          <cell r="A22" t="str">
            <v>The Bank of Nova Scotia</v>
          </cell>
          <cell r="C22">
            <v>0</v>
          </cell>
          <cell r="E22">
            <v>0</v>
          </cell>
          <cell r="G22">
            <v>0</v>
          </cell>
          <cell r="H22">
            <v>385602803.41000003</v>
          </cell>
          <cell r="I22">
            <v>8.0983214729007713E-2</v>
          </cell>
          <cell r="J22">
            <v>22878604.469999999</v>
          </cell>
          <cell r="K22">
            <v>1.2509105836490729E-2</v>
          </cell>
          <cell r="L22">
            <v>10515701.24</v>
          </cell>
          <cell r="M22">
            <v>4.8668994421129E-2</v>
          </cell>
          <cell r="N22">
            <v>25820461.079999998</v>
          </cell>
          <cell r="O22">
            <v>1.0530578267811109E-2</v>
          </cell>
          <cell r="Q22">
            <v>444817570.19999999</v>
          </cell>
          <cell r="R22">
            <v>3.4630374602515598E-2</v>
          </cell>
          <cell r="T22">
            <v>38632855.850000001</v>
          </cell>
          <cell r="U22">
            <v>5.7691579901131742E-3</v>
          </cell>
          <cell r="W22">
            <v>0</v>
          </cell>
          <cell r="X22">
            <v>118120570.02</v>
          </cell>
          <cell r="Y22">
            <v>0.10800667082478255</v>
          </cell>
          <cell r="AA22">
            <v>30668675.100000001</v>
          </cell>
          <cell r="AB22">
            <v>8.5676408019786224E-2</v>
          </cell>
          <cell r="AD22">
            <v>0</v>
          </cell>
          <cell r="AE22">
            <v>72958944</v>
          </cell>
          <cell r="AF22">
            <v>0.41292072441084032</v>
          </cell>
          <cell r="AG22">
            <v>833969.42</v>
          </cell>
          <cell r="AH22">
            <v>9.9475798118362421E-3</v>
          </cell>
          <cell r="AI22">
            <v>104461588.52</v>
          </cell>
          <cell r="AJ22">
            <v>0.15035545187307711</v>
          </cell>
          <cell r="AL22">
            <v>455207124.19999999</v>
          </cell>
          <cell r="AM22">
            <v>2.9153910729553274E-2</v>
          </cell>
          <cell r="AO22">
            <v>598301568.56999993</v>
          </cell>
          <cell r="AP22">
            <v>2.6007299072763113E-2</v>
          </cell>
        </row>
        <row r="23">
          <cell r="X23">
            <v>10389554</v>
          </cell>
          <cell r="Y23">
            <v>9.4999637971972511E-3</v>
          </cell>
        </row>
        <row r="24">
          <cell r="A24" t="str">
            <v>Asociaciones de Ahorros y Préstamos</v>
          </cell>
          <cell r="B24">
            <v>900674342.55999994</v>
          </cell>
          <cell r="C24">
            <v>0.30296308895428364</v>
          </cell>
          <cell r="D24">
            <v>162287991.72</v>
          </cell>
          <cell r="E24">
            <v>0.6399272282075309</v>
          </cell>
          <cell r="F24">
            <v>203305182.5</v>
          </cell>
          <cell r="G24">
            <v>0.56513430966249867</v>
          </cell>
          <cell r="H24">
            <v>1474207712.3000002</v>
          </cell>
          <cell r="I24">
            <v>0.30960895165850355</v>
          </cell>
          <cell r="J24">
            <v>684175996.34000003</v>
          </cell>
          <cell r="K24">
            <v>0.37408006944767791</v>
          </cell>
          <cell r="L24">
            <v>31639794.689999998</v>
          </cell>
          <cell r="M24">
            <v>0.14643597760231505</v>
          </cell>
          <cell r="N24">
            <v>1166598783.3099999</v>
          </cell>
          <cell r="O24">
            <v>0.47578390473804694</v>
          </cell>
          <cell r="Q24">
            <v>4622889803.4199991</v>
          </cell>
          <cell r="R24">
            <v>0.35990575994244811</v>
          </cell>
          <cell r="T24">
            <v>685572734.90999997</v>
          </cell>
          <cell r="U24">
            <v>0.10237859289425966</v>
          </cell>
          <cell r="V24">
            <v>736197200.15999997</v>
          </cell>
          <cell r="W24">
            <v>0.43937234335588882</v>
          </cell>
          <cell r="AA24">
            <v>144486240.28</v>
          </cell>
          <cell r="AB24">
            <v>0.40363863241924491</v>
          </cell>
          <cell r="AC24">
            <v>0</v>
          </cell>
          <cell r="AD24">
            <v>0</v>
          </cell>
          <cell r="AE24">
            <v>34256592.219999999</v>
          </cell>
          <cell r="AF24">
            <v>0.19387968218576679</v>
          </cell>
          <cell r="AG24">
            <v>38759922.740000002</v>
          </cell>
          <cell r="AH24">
            <v>0.46232801312637628</v>
          </cell>
          <cell r="AI24">
            <v>217502755.23999998</v>
          </cell>
          <cell r="AJ24">
            <v>0.31305980993662846</v>
          </cell>
          <cell r="AL24">
            <v>5815946299.3499994</v>
          </cell>
          <cell r="AM24">
            <v>0.3724844586233424</v>
          </cell>
          <cell r="AO24">
            <v>6719021789.5</v>
          </cell>
          <cell r="AP24">
            <v>0.29206610568244545</v>
          </cell>
        </row>
        <row r="25">
          <cell r="A25" t="str">
            <v>Asociación Central de Ahorros y Préstamos</v>
          </cell>
          <cell r="B25">
            <v>66070912.090000004</v>
          </cell>
          <cell r="C25">
            <v>2.2224511869538301E-2</v>
          </cell>
          <cell r="E25">
            <v>0</v>
          </cell>
          <cell r="F25">
            <v>28899620.02</v>
          </cell>
          <cell r="G25">
            <v>8.0333253725645801E-2</v>
          </cell>
          <cell r="I25">
            <v>0</v>
          </cell>
          <cell r="J25">
            <v>124638528.48999999</v>
          </cell>
          <cell r="K25">
            <v>6.8147362144850052E-2</v>
          </cell>
          <cell r="M25">
            <v>0</v>
          </cell>
          <cell r="N25">
            <v>29177591.760000002</v>
          </cell>
          <cell r="O25">
            <v>1.1899745428361672E-2</v>
          </cell>
          <cell r="Q25">
            <v>248786652.35999998</v>
          </cell>
          <cell r="R25">
            <v>1.9368782945014658E-2</v>
          </cell>
          <cell r="U25">
            <v>0</v>
          </cell>
          <cell r="V25">
            <v>166607120.80000001</v>
          </cell>
          <cell r="W25">
            <v>9.9433359797842624E-2</v>
          </cell>
          <cell r="X25">
            <v>456859295.76999998</v>
          </cell>
          <cell r="Y25">
            <v>0.41774139392586351</v>
          </cell>
          <cell r="AA25">
            <v>10733818.23</v>
          </cell>
          <cell r="AB25">
            <v>2.9986133645652648E-2</v>
          </cell>
          <cell r="AD25">
            <v>0</v>
          </cell>
          <cell r="AF25">
            <v>0</v>
          </cell>
          <cell r="AH25">
            <v>0</v>
          </cell>
          <cell r="AI25">
            <v>10733818.23</v>
          </cell>
          <cell r="AJ25">
            <v>1.54495840352469E-2</v>
          </cell>
          <cell r="AL25">
            <v>556322958.56999993</v>
          </cell>
          <cell r="AM25">
            <v>3.5629912206349305E-2</v>
          </cell>
          <cell r="AO25">
            <v>567056776.79999995</v>
          </cell>
          <cell r="AP25">
            <v>2.464913341397874E-2</v>
          </cell>
        </row>
        <row r="26">
          <cell r="A26" t="str">
            <v>Asociación Cibao de Ahorros y Préstamos</v>
          </cell>
          <cell r="C26">
            <v>0</v>
          </cell>
          <cell r="E26">
            <v>0</v>
          </cell>
          <cell r="F26">
            <v>35101310.329999998</v>
          </cell>
          <cell r="G26">
            <v>9.7572302573219846E-2</v>
          </cell>
          <cell r="I26">
            <v>0</v>
          </cell>
          <cell r="K26">
            <v>0</v>
          </cell>
          <cell r="M26">
            <v>0</v>
          </cell>
          <cell r="N26">
            <v>183638351.47</v>
          </cell>
          <cell r="O26">
            <v>7.4894790884448462E-2</v>
          </cell>
          <cell r="Q26">
            <v>218739661.80000001</v>
          </cell>
          <cell r="R26">
            <v>1.702953510841684E-2</v>
          </cell>
          <cell r="U26">
            <v>0</v>
          </cell>
          <cell r="W26">
            <v>0</v>
          </cell>
          <cell r="X26">
            <v>140929185.41</v>
          </cell>
          <cell r="Y26">
            <v>0.128862332239045</v>
          </cell>
          <cell r="AB26">
            <v>0</v>
          </cell>
          <cell r="AD26">
            <v>0</v>
          </cell>
          <cell r="AF26">
            <v>0</v>
          </cell>
          <cell r="AG26">
            <v>4112919.05</v>
          </cell>
          <cell r="AH26">
            <v>4.9058861785959355E-2</v>
          </cell>
          <cell r="AI26">
            <v>4112919.05</v>
          </cell>
          <cell r="AJ26">
            <v>5.9198774500900829E-3</v>
          </cell>
          <cell r="AL26">
            <v>218739661.80000001</v>
          </cell>
          <cell r="AM26">
            <v>1.4009263550822685E-2</v>
          </cell>
          <cell r="AO26">
            <v>222852580.85000002</v>
          </cell>
          <cell r="AP26">
            <v>9.6870775939223996E-3</v>
          </cell>
        </row>
        <row r="27">
          <cell r="A27" t="str">
            <v>Asociación Dominicana de Ahorros y Préstamos</v>
          </cell>
          <cell r="B27">
            <v>272607687.82999998</v>
          </cell>
          <cell r="C27">
            <v>9.1698034766833594E-2</v>
          </cell>
          <cell r="D27">
            <v>32022115.510000002</v>
          </cell>
          <cell r="E27">
            <v>0.12626826792589066</v>
          </cell>
          <cell r="F27">
            <v>55542439.439999998</v>
          </cell>
          <cell r="G27">
            <v>0.15439320229771092</v>
          </cell>
          <cell r="H27">
            <v>471926715.06999999</v>
          </cell>
          <cell r="I27">
            <v>9.9112719526141091E-2</v>
          </cell>
          <cell r="J27">
            <v>190667837.84999999</v>
          </cell>
          <cell r="K27">
            <v>0.10424954749351034</v>
          </cell>
          <cell r="M27">
            <v>0</v>
          </cell>
          <cell r="N27">
            <v>132435618.09999999</v>
          </cell>
          <cell r="O27">
            <v>5.4012344610230002E-2</v>
          </cell>
          <cell r="Q27">
            <v>1155202413.8</v>
          </cell>
          <cell r="R27">
            <v>8.9935953549759834E-2</v>
          </cell>
          <cell r="T27">
            <v>200401530.33000001</v>
          </cell>
          <cell r="U27">
            <v>2.9926549940372249E-2</v>
          </cell>
          <cell r="V27">
            <v>211785714.43000001</v>
          </cell>
          <cell r="W27">
            <v>0.12639654921016641</v>
          </cell>
          <cell r="Y27">
            <v>0</v>
          </cell>
          <cell r="AA27">
            <v>66000001.780000001</v>
          </cell>
          <cell r="AB27">
            <v>0.18437845989016646</v>
          </cell>
          <cell r="AD27">
            <v>0</v>
          </cell>
          <cell r="AF27">
            <v>0</v>
          </cell>
          <cell r="AH27">
            <v>0</v>
          </cell>
          <cell r="AI27">
            <v>66000001.780000001</v>
          </cell>
          <cell r="AJ27">
            <v>9.4996258738262146E-2</v>
          </cell>
          <cell r="AL27">
            <v>1535908761.8800001</v>
          </cell>
          <cell r="AM27">
            <v>9.8367851802149409E-2</v>
          </cell>
          <cell r="AO27">
            <v>1802310293.9900002</v>
          </cell>
          <cell r="AP27">
            <v>7.8343807370836752E-2</v>
          </cell>
        </row>
        <row r="28">
          <cell r="A28" t="str">
            <v>Asociación Duarte de Ahorros y Préstamos</v>
          </cell>
          <cell r="C28">
            <v>0</v>
          </cell>
          <cell r="E28">
            <v>0</v>
          </cell>
          <cell r="G28">
            <v>0</v>
          </cell>
          <cell r="I28">
            <v>0</v>
          </cell>
          <cell r="K28">
            <v>0</v>
          </cell>
          <cell r="M28">
            <v>0</v>
          </cell>
          <cell r="N28">
            <v>125893850.69</v>
          </cell>
          <cell r="O28">
            <v>5.1344359963968952E-2</v>
          </cell>
          <cell r="Q28">
            <v>125893850.69</v>
          </cell>
          <cell r="R28">
            <v>9.8012117812424186E-3</v>
          </cell>
          <cell r="U28">
            <v>0</v>
          </cell>
          <cell r="W28">
            <v>0</v>
          </cell>
          <cell r="X28">
            <v>168920633.65000001</v>
          </cell>
          <cell r="Y28">
            <v>0.15445705410209329</v>
          </cell>
          <cell r="AB28">
            <v>0</v>
          </cell>
          <cell r="AD28">
            <v>0</v>
          </cell>
          <cell r="AF28">
            <v>0</v>
          </cell>
          <cell r="AH28">
            <v>0</v>
          </cell>
          <cell r="AI28">
            <v>0</v>
          </cell>
          <cell r="AJ28">
            <v>0</v>
          </cell>
          <cell r="AL28">
            <v>125893850.69</v>
          </cell>
          <cell r="AM28">
            <v>8.0629188105662969E-3</v>
          </cell>
          <cell r="AO28">
            <v>125893850.69</v>
          </cell>
          <cell r="AP28">
            <v>5.4724226014352248E-3</v>
          </cell>
        </row>
        <row r="29">
          <cell r="A29" t="str">
            <v>Asociación La Nacional de Ahorros y Préstamos</v>
          </cell>
          <cell r="B29">
            <v>171243830.03</v>
          </cell>
          <cell r="C29">
            <v>5.7601906992032478E-2</v>
          </cell>
          <cell r="D29">
            <v>45345250.289999999</v>
          </cell>
          <cell r="E29">
            <v>0.17880349632104275</v>
          </cell>
          <cell r="F29">
            <v>20259688.050000001</v>
          </cell>
          <cell r="G29">
            <v>5.6316541857531467E-2</v>
          </cell>
          <cell r="H29">
            <v>264224275.03999999</v>
          </cell>
          <cell r="I29">
            <v>5.5491638061119439E-2</v>
          </cell>
          <cell r="J29">
            <v>316052329.61000001</v>
          </cell>
          <cell r="K29">
            <v>0.17280477251770693</v>
          </cell>
          <cell r="M29">
            <v>0</v>
          </cell>
          <cell r="N29">
            <v>361224890.32999998</v>
          </cell>
          <cell r="O29">
            <v>0.147321419556213</v>
          </cell>
          <cell r="Q29">
            <v>1178350263.3499999</v>
          </cell>
          <cell r="R29">
            <v>9.1738082680582492E-2</v>
          </cell>
          <cell r="T29">
            <v>305733611.81999999</v>
          </cell>
          <cell r="U29">
            <v>4.5656099469475603E-2</v>
          </cell>
          <cell r="V29">
            <v>200777764.53</v>
          </cell>
          <cell r="W29">
            <v>0.11982685736393815</v>
          </cell>
          <cell r="Y29">
            <v>0</v>
          </cell>
          <cell r="AB29">
            <v>0</v>
          </cell>
          <cell r="AD29">
            <v>0</v>
          </cell>
          <cell r="AF29">
            <v>0</v>
          </cell>
          <cell r="AG29">
            <v>17987866.219999999</v>
          </cell>
          <cell r="AH29">
            <v>0.21455910801631439</v>
          </cell>
          <cell r="AI29">
            <v>17987866.219999999</v>
          </cell>
          <cell r="AJ29">
            <v>2.5890605265137697E-2</v>
          </cell>
          <cell r="AL29">
            <v>1505704981.3899999</v>
          </cell>
          <cell r="AM29">
            <v>9.6433439370340435E-2</v>
          </cell>
          <cell r="AO29">
            <v>1829426459.4299998</v>
          </cell>
          <cell r="AP29">
            <v>7.9522507647337995E-2</v>
          </cell>
        </row>
        <row r="30">
          <cell r="A30" t="str">
            <v>Asociación La Previsora de Ahorros y Préstamos</v>
          </cell>
          <cell r="C30">
            <v>0</v>
          </cell>
          <cell r="E30">
            <v>0</v>
          </cell>
          <cell r="G30">
            <v>0</v>
          </cell>
          <cell r="H30">
            <v>49138074.950000003</v>
          </cell>
          <cell r="I30">
            <v>1.0319840104520171E-2</v>
          </cell>
          <cell r="K30">
            <v>0</v>
          </cell>
          <cell r="M30">
            <v>0</v>
          </cell>
          <cell r="O30">
            <v>0</v>
          </cell>
          <cell r="Q30">
            <v>49138074.950000003</v>
          </cell>
          <cell r="R30">
            <v>3.8255456995547163E-3</v>
          </cell>
          <cell r="U30">
            <v>0</v>
          </cell>
          <cell r="W30">
            <v>0</v>
          </cell>
          <cell r="X30">
            <v>126576953.51000001</v>
          </cell>
          <cell r="Y30">
            <v>0.11573898897917269</v>
          </cell>
          <cell r="AB30">
            <v>0</v>
          </cell>
          <cell r="AD30">
            <v>0</v>
          </cell>
          <cell r="AF30">
            <v>0</v>
          </cell>
          <cell r="AH30">
            <v>0</v>
          </cell>
          <cell r="AI30">
            <v>0</v>
          </cell>
          <cell r="AJ30">
            <v>0</v>
          </cell>
          <cell r="AL30">
            <v>49138074.950000003</v>
          </cell>
          <cell r="AM30">
            <v>3.1470664107730107E-3</v>
          </cell>
          <cell r="AO30">
            <v>49138074.950000003</v>
          </cell>
          <cell r="AP30">
            <v>2.1359606563274157E-3</v>
          </cell>
        </row>
        <row r="31">
          <cell r="A31" t="str">
            <v>Asociación La Vega Real de Ahorros y Préstamos</v>
          </cell>
          <cell r="C31">
            <v>0</v>
          </cell>
          <cell r="E31">
            <v>0</v>
          </cell>
          <cell r="G31">
            <v>0</v>
          </cell>
          <cell r="H31">
            <v>63053282.990000002</v>
          </cell>
          <cell r="I31">
            <v>1.3242272905155018E-2</v>
          </cell>
          <cell r="K31">
            <v>0</v>
          </cell>
          <cell r="M31">
            <v>0</v>
          </cell>
          <cell r="N31">
            <v>94766271.060000002</v>
          </cell>
          <cell r="O31">
            <v>3.8649334396236613E-2</v>
          </cell>
          <cell r="Q31">
            <v>157819554.05000001</v>
          </cell>
          <cell r="R31">
            <v>1.2286723012978363E-2</v>
          </cell>
          <cell r="U31">
            <v>0</v>
          </cell>
          <cell r="W31">
            <v>0</v>
          </cell>
          <cell r="Y31">
            <v>0</v>
          </cell>
          <cell r="AB31">
            <v>0</v>
          </cell>
          <cell r="AD31">
            <v>0</v>
          </cell>
          <cell r="AF31">
            <v>0</v>
          </cell>
          <cell r="AH31">
            <v>0</v>
          </cell>
          <cell r="AI31">
            <v>0</v>
          </cell>
          <cell r="AJ31">
            <v>0</v>
          </cell>
          <cell r="AL31">
            <v>157819554.05000001</v>
          </cell>
          <cell r="AM31">
            <v>1.0107612437388142E-2</v>
          </cell>
          <cell r="AO31">
            <v>157819554.05000001</v>
          </cell>
          <cell r="AP31">
            <v>6.8601864967837546E-3</v>
          </cell>
        </row>
        <row r="32">
          <cell r="A32" t="str">
            <v>Asociación Mocana de Ahorros y Préstamos</v>
          </cell>
          <cell r="C32">
            <v>0</v>
          </cell>
          <cell r="D32">
            <v>34239623.939999998</v>
          </cell>
          <cell r="E32">
            <v>0.1350122545147755</v>
          </cell>
          <cell r="G32">
            <v>0</v>
          </cell>
          <cell r="I32">
            <v>0</v>
          </cell>
          <cell r="K32">
            <v>0</v>
          </cell>
          <cell r="M32">
            <v>0</v>
          </cell>
          <cell r="O32">
            <v>0</v>
          </cell>
          <cell r="Q32">
            <v>34239623.939999998</v>
          </cell>
          <cell r="R32">
            <v>2.6656568506462767E-3</v>
          </cell>
          <cell r="U32">
            <v>0</v>
          </cell>
          <cell r="W32">
            <v>0</v>
          </cell>
          <cell r="Y32">
            <v>0</v>
          </cell>
          <cell r="AB32">
            <v>0</v>
          </cell>
          <cell r="AD32">
            <v>0</v>
          </cell>
          <cell r="AF32">
            <v>0</v>
          </cell>
          <cell r="AH32">
            <v>0</v>
          </cell>
          <cell r="AI32">
            <v>0</v>
          </cell>
          <cell r="AJ32">
            <v>0</v>
          </cell>
          <cell r="AL32">
            <v>34239623.939999998</v>
          </cell>
          <cell r="AM32">
            <v>2.1928895368554407E-3</v>
          </cell>
          <cell r="AO32">
            <v>34239623.939999998</v>
          </cell>
          <cell r="AP32">
            <v>1.488346657814813E-3</v>
          </cell>
        </row>
        <row r="33">
          <cell r="A33" t="str">
            <v>Asociación Norestana de Ahorros y Préstamos</v>
          </cell>
          <cell r="C33">
            <v>0</v>
          </cell>
          <cell r="D33">
            <v>50681001.980000004</v>
          </cell>
          <cell r="E33">
            <v>0.19984320944582201</v>
          </cell>
          <cell r="G33">
            <v>0</v>
          </cell>
          <cell r="I33">
            <v>0</v>
          </cell>
          <cell r="K33">
            <v>0</v>
          </cell>
          <cell r="M33">
            <v>0</v>
          </cell>
          <cell r="N33">
            <v>59165823.450000003</v>
          </cell>
          <cell r="O33">
            <v>2.4130101034575288E-2</v>
          </cell>
          <cell r="Q33">
            <v>109846825.43000001</v>
          </cell>
          <cell r="R33">
            <v>8.55190300110595E-3</v>
          </cell>
          <cell r="U33">
            <v>0</v>
          </cell>
          <cell r="W33">
            <v>0</v>
          </cell>
          <cell r="Y33">
            <v>0</v>
          </cell>
          <cell r="AB33">
            <v>0</v>
          </cell>
          <cell r="AD33">
            <v>0</v>
          </cell>
          <cell r="AF33">
            <v>0</v>
          </cell>
          <cell r="AH33">
            <v>0</v>
          </cell>
          <cell r="AI33">
            <v>0</v>
          </cell>
          <cell r="AJ33">
            <v>0</v>
          </cell>
          <cell r="AL33">
            <v>109846825.43000001</v>
          </cell>
          <cell r="AM33">
            <v>7.0351810687040266E-3</v>
          </cell>
          <cell r="AO33">
            <v>109846825.43000001</v>
          </cell>
          <cell r="AP33">
            <v>4.7748817506524212E-3</v>
          </cell>
        </row>
        <row r="34">
          <cell r="A34" t="str">
            <v>Asociación Norteña de Ahorros y Préstamos</v>
          </cell>
          <cell r="B34">
            <v>26277167.309999999</v>
          </cell>
          <cell r="C34">
            <v>8.8389458886753928E-3</v>
          </cell>
          <cell r="E34">
            <v>0</v>
          </cell>
          <cell r="G34">
            <v>0</v>
          </cell>
          <cell r="I34">
            <v>0</v>
          </cell>
          <cell r="J34">
            <v>18917120.09</v>
          </cell>
          <cell r="K34">
            <v>1.0343124627103404E-2</v>
          </cell>
          <cell r="M34">
            <v>0</v>
          </cell>
          <cell r="N34">
            <v>59183592.090000004</v>
          </cell>
          <cell r="O34">
            <v>2.4137347770164276E-2</v>
          </cell>
          <cell r="Q34">
            <v>104377879.49000001</v>
          </cell>
          <cell r="R34">
            <v>8.1261292473894502E-3</v>
          </cell>
          <cell r="U34">
            <v>0</v>
          </cell>
          <cell r="V34">
            <v>130531538.62</v>
          </cell>
          <cell r="W34">
            <v>7.7902969466407401E-2</v>
          </cell>
          <cell r="Y34">
            <v>0</v>
          </cell>
          <cell r="AB34">
            <v>0</v>
          </cell>
          <cell r="AD34">
            <v>0</v>
          </cell>
          <cell r="AF34">
            <v>0</v>
          </cell>
          <cell r="AH34">
            <v>0</v>
          </cell>
          <cell r="AI34">
            <v>0</v>
          </cell>
          <cell r="AJ34">
            <v>0</v>
          </cell>
          <cell r="AL34">
            <v>241009748.55000001</v>
          </cell>
          <cell r="AM34">
            <v>1.5435559596144788E-2</v>
          </cell>
          <cell r="AO34">
            <v>241009748.55000001</v>
          </cell>
          <cell r="AP34">
            <v>1.047634326778126E-2</v>
          </cell>
        </row>
        <row r="35">
          <cell r="A35" t="str">
            <v>Asociación Popular de Ahorros y Préstamos</v>
          </cell>
          <cell r="B35">
            <v>364474745.30000001</v>
          </cell>
          <cell r="C35">
            <v>0.12259968943720388</v>
          </cell>
          <cell r="E35">
            <v>0</v>
          </cell>
          <cell r="F35">
            <v>63502124.660000004</v>
          </cell>
          <cell r="G35">
            <v>0.17651900920839061</v>
          </cell>
          <cell r="H35">
            <v>625865364.25</v>
          </cell>
          <cell r="I35">
            <v>0.13144248106156781</v>
          </cell>
          <cell r="J35">
            <v>33900180.299999997</v>
          </cell>
          <cell r="K35">
            <v>1.8535262664507179E-2</v>
          </cell>
          <cell r="M35">
            <v>0</v>
          </cell>
          <cell r="N35">
            <v>121112794.36</v>
          </cell>
          <cell r="O35">
            <v>4.9394461093848596E-2</v>
          </cell>
          <cell r="Q35">
            <v>1208855208.8699999</v>
          </cell>
          <cell r="R35">
            <v>9.4112983676763795E-2</v>
          </cell>
          <cell r="T35">
            <v>179437592.75999999</v>
          </cell>
          <cell r="U35">
            <v>2.6795943484411798E-2</v>
          </cell>
          <cell r="V35">
            <v>26495061.780000001</v>
          </cell>
          <cell r="W35">
            <v>1.5812607517534199E-2</v>
          </cell>
          <cell r="X35">
            <v>6100330.4400000004</v>
          </cell>
          <cell r="Y35">
            <v>5.5779986639407598E-3</v>
          </cell>
          <cell r="AA35">
            <v>67752420.269999996</v>
          </cell>
          <cell r="AB35">
            <v>0.18927403888342584</v>
          </cell>
          <cell r="AD35">
            <v>0</v>
          </cell>
          <cell r="AF35">
            <v>0</v>
          </cell>
          <cell r="AG35">
            <v>16659137.470000001</v>
          </cell>
          <cell r="AH35">
            <v>0.19871004332410255</v>
          </cell>
          <cell r="AI35">
            <v>84411557.739999995</v>
          </cell>
          <cell r="AJ35">
            <v>0.12149669641370718</v>
          </cell>
          <cell r="AL35">
            <v>1249682463.4099998</v>
          </cell>
          <cell r="AM35">
            <v>8.0036381334260678E-2</v>
          </cell>
          <cell r="AO35">
            <v>1513531613.9099998</v>
          </cell>
          <cell r="AP35">
            <v>6.5791018120043301E-2</v>
          </cell>
        </row>
        <row r="36">
          <cell r="A36" t="str">
            <v>Asociación Romana de Ahorros y Préstamos</v>
          </cell>
          <cell r="C36">
            <v>0</v>
          </cell>
          <cell r="E36">
            <v>0</v>
          </cell>
          <cell r="G36">
            <v>0</v>
          </cell>
          <cell r="I36">
            <v>0</v>
          </cell>
          <cell r="K36">
            <v>0</v>
          </cell>
          <cell r="L36">
            <v>31639794.689999998</v>
          </cell>
          <cell r="M36">
            <v>0.14643597760231505</v>
          </cell>
          <cell r="O36">
            <v>0</v>
          </cell>
          <cell r="Q36">
            <v>31639794.689999998</v>
          </cell>
          <cell r="R36">
            <v>2.4632523889933874E-3</v>
          </cell>
          <cell r="U36">
            <v>0</v>
          </cell>
          <cell r="W36">
            <v>0</v>
          </cell>
          <cell r="X36">
            <v>14332192.76</v>
          </cell>
          <cell r="Y36">
            <v>1.3105019941611789E-2</v>
          </cell>
          <cell r="AB36">
            <v>0</v>
          </cell>
          <cell r="AD36">
            <v>0</v>
          </cell>
          <cell r="AE36">
            <v>34256592.219999999</v>
          </cell>
          <cell r="AF36">
            <v>0.19387968218576679</v>
          </cell>
          <cell r="AH36">
            <v>0</v>
          </cell>
          <cell r="AI36">
            <v>34256592.219999999</v>
          </cell>
          <cell r="AJ36">
            <v>4.9306788034184472E-2</v>
          </cell>
          <cell r="AL36">
            <v>31639794.689999998</v>
          </cell>
          <cell r="AM36">
            <v>2.0263824989882567E-3</v>
          </cell>
          <cell r="AO36">
            <v>65896386.909999996</v>
          </cell>
          <cell r="AP36">
            <v>2.8644201055314017E-3</v>
          </cell>
        </row>
        <row r="37">
          <cell r="Y37">
            <v>0</v>
          </cell>
        </row>
        <row r="38">
          <cell r="A38" t="str">
            <v>Bancos de Ahorro y Credito</v>
          </cell>
          <cell r="B38">
            <v>319615553.38</v>
          </cell>
          <cell r="C38">
            <v>0.10751024066546773</v>
          </cell>
          <cell r="D38">
            <v>11163724.99</v>
          </cell>
          <cell r="E38">
            <v>4.4020333936028611E-2</v>
          </cell>
          <cell r="F38">
            <v>10536202.880000001</v>
          </cell>
          <cell r="G38">
            <v>2.9287840417215289E-2</v>
          </cell>
          <cell r="H38">
            <v>401251055.31999999</v>
          </cell>
          <cell r="I38">
            <v>8.4269616522133967E-2</v>
          </cell>
          <cell r="J38">
            <v>415011617.57999998</v>
          </cell>
          <cell r="K38">
            <v>0.22691175305245517</v>
          </cell>
          <cell r="L38">
            <v>34117962.129999995</v>
          </cell>
          <cell r="M38">
            <v>0.15790548539445384</v>
          </cell>
          <cell r="N38">
            <v>201038488.28999996</v>
          </cell>
          <cell r="O38">
            <v>8.199123668709761E-2</v>
          </cell>
          <cell r="Q38">
            <v>1392734604.5699999</v>
          </cell>
          <cell r="R38">
            <v>0.10842854309118188</v>
          </cell>
          <cell r="T38">
            <v>0</v>
          </cell>
          <cell r="U38">
            <v>0</v>
          </cell>
          <cell r="V38">
            <v>254763821.25999999</v>
          </cell>
          <cell r="W38">
            <v>0.15204645864583505</v>
          </cell>
          <cell r="AA38">
            <v>30238738.809999999</v>
          </cell>
          <cell r="AB38">
            <v>8.4475332430950192E-2</v>
          </cell>
          <cell r="AC38">
            <v>0</v>
          </cell>
          <cell r="AD38">
            <v>0</v>
          </cell>
          <cell r="AE38">
            <v>3984627.26</v>
          </cell>
          <cell r="AF38">
            <v>2.2551521232357499E-2</v>
          </cell>
          <cell r="AG38">
            <v>0</v>
          </cell>
          <cell r="AH38">
            <v>0</v>
          </cell>
          <cell r="AI38">
            <v>34223366.07</v>
          </cell>
          <cell r="AJ38">
            <v>4.9258964399985221E-2</v>
          </cell>
          <cell r="AL38">
            <v>1877940902.2</v>
          </cell>
          <cell r="AM38">
            <v>0.12027342830878203</v>
          </cell>
          <cell r="AO38">
            <v>1912164268.27</v>
          </cell>
          <cell r="AP38">
            <v>8.311899987160204E-2</v>
          </cell>
        </row>
        <row r="39">
          <cell r="A39" t="str">
            <v>Banco de Ahorro y Credito ADEMI</v>
          </cell>
          <cell r="B39">
            <v>272261761.90999997</v>
          </cell>
          <cell r="C39">
            <v>9.1581674412907363E-2</v>
          </cell>
          <cell r="E39">
            <v>0</v>
          </cell>
          <cell r="G39">
            <v>0</v>
          </cell>
          <cell r="H39">
            <v>313996944.24000001</v>
          </cell>
          <cell r="I39">
            <v>6.5944753862701655E-2</v>
          </cell>
          <cell r="J39">
            <v>281528350.94</v>
          </cell>
          <cell r="K39">
            <v>0.15392844185487878</v>
          </cell>
          <cell r="M39">
            <v>0</v>
          </cell>
          <cell r="N39">
            <v>142504412.00999999</v>
          </cell>
          <cell r="O39">
            <v>5.8118786474424422E-2</v>
          </cell>
          <cell r="Q39">
            <v>1010291469.0999999</v>
          </cell>
          <cell r="R39">
            <v>7.8654204277335465E-2</v>
          </cell>
          <cell r="U39">
            <v>0</v>
          </cell>
          <cell r="V39">
            <v>90435373.950000003</v>
          </cell>
          <cell r="W39">
            <v>5.3973041687800379E-2</v>
          </cell>
          <cell r="X39">
            <v>230442476.36999997</v>
          </cell>
          <cell r="Y39">
            <v>0.21071117998438457</v>
          </cell>
          <cell r="AB39">
            <v>0</v>
          </cell>
          <cell r="AD39">
            <v>0</v>
          </cell>
          <cell r="AF39">
            <v>0</v>
          </cell>
          <cell r="AH39">
            <v>0</v>
          </cell>
          <cell r="AI39">
            <v>0</v>
          </cell>
          <cell r="AJ39">
            <v>0</v>
          </cell>
          <cell r="AL39">
            <v>1264120392.4400001</v>
          </cell>
          <cell r="AM39">
            <v>8.0961063905518757E-2</v>
          </cell>
          <cell r="AO39">
            <v>1264120392.4400001</v>
          </cell>
          <cell r="AP39">
            <v>5.4949475042733897E-2</v>
          </cell>
        </row>
        <row r="40">
          <cell r="A40" t="str">
            <v>Banco de Desarrollo Altas Cumbres</v>
          </cell>
          <cell r="B40">
            <v>1205426.8600000001</v>
          </cell>
          <cell r="C40">
            <v>4.0547379641797047E-4</v>
          </cell>
          <cell r="D40">
            <v>11163724.99</v>
          </cell>
          <cell r="E40">
            <v>4.4020333936028611E-2</v>
          </cell>
          <cell r="G40">
            <v>0</v>
          </cell>
          <cell r="I40">
            <v>0</v>
          </cell>
          <cell r="K40">
            <v>0</v>
          </cell>
          <cell r="M40">
            <v>0</v>
          </cell>
          <cell r="N40">
            <v>22917271.140000001</v>
          </cell>
          <cell r="O40">
            <v>9.3465456204168892E-3</v>
          </cell>
          <cell r="Q40">
            <v>35286422.990000002</v>
          </cell>
          <cell r="R40">
            <v>2.7471532789882557E-3</v>
          </cell>
          <cell r="U40">
            <v>0</v>
          </cell>
          <cell r="W40">
            <v>0</v>
          </cell>
          <cell r="X40">
            <v>163393549.38999999</v>
          </cell>
          <cell r="Y40">
            <v>0.14940321826139608</v>
          </cell>
          <cell r="AB40">
            <v>0</v>
          </cell>
          <cell r="AD40">
            <v>0</v>
          </cell>
          <cell r="AF40">
            <v>0</v>
          </cell>
          <cell r="AH40">
            <v>0</v>
          </cell>
          <cell r="AI40">
            <v>0</v>
          </cell>
          <cell r="AJ40">
            <v>0</v>
          </cell>
          <cell r="AL40">
            <v>35286422.990000002</v>
          </cell>
          <cell r="AM40">
            <v>2.2599321740046623E-3</v>
          </cell>
          <cell r="AO40">
            <v>35286422.990000002</v>
          </cell>
          <cell r="AP40">
            <v>1.5338494901531996E-3</v>
          </cell>
        </row>
        <row r="41">
          <cell r="A41" t="str">
            <v>Banco Lopez de Haro de Ahorro y Crédito</v>
          </cell>
          <cell r="B41">
            <v>22687763.23</v>
          </cell>
          <cell r="C41">
            <v>7.6315650450166144E-3</v>
          </cell>
          <cell r="E41">
            <v>0</v>
          </cell>
          <cell r="G41">
            <v>0</v>
          </cell>
          <cell r="I41">
            <v>0</v>
          </cell>
          <cell r="J41">
            <v>133483266.64</v>
          </cell>
          <cell r="K41">
            <v>7.2983311197576395E-2</v>
          </cell>
          <cell r="L41">
            <v>34117962.129999995</v>
          </cell>
          <cell r="M41">
            <v>0.15790548539445384</v>
          </cell>
          <cell r="O41">
            <v>0</v>
          </cell>
          <cell r="Q41">
            <v>190288992</v>
          </cell>
          <cell r="R41">
            <v>1.4814565604349173E-2</v>
          </cell>
          <cell r="U41">
            <v>0</v>
          </cell>
          <cell r="V41">
            <v>164328447.31</v>
          </cell>
          <cell r="W41">
            <v>9.8073416958034676E-2</v>
          </cell>
          <cell r="Y41">
            <v>0</v>
          </cell>
          <cell r="AB41">
            <v>0</v>
          </cell>
          <cell r="AD41">
            <v>0</v>
          </cell>
          <cell r="AE41">
            <v>3984627.26</v>
          </cell>
          <cell r="AF41">
            <v>2.2551521232357499E-2</v>
          </cell>
          <cell r="AH41">
            <v>0</v>
          </cell>
          <cell r="AI41">
            <v>3984627.26</v>
          </cell>
          <cell r="AJ41">
            <v>5.7352223023908605E-3</v>
          </cell>
          <cell r="AL41">
            <v>421666366.29000002</v>
          </cell>
          <cell r="AM41">
            <v>2.7005780329291632E-2</v>
          </cell>
          <cell r="AO41">
            <v>425650993.55000001</v>
          </cell>
          <cell r="AP41">
            <v>1.8502429663241712E-2</v>
          </cell>
        </row>
        <row r="42">
          <cell r="A42" t="str">
            <v>Banco de Ahorro y Crédito Pyme BHD</v>
          </cell>
          <cell r="B42">
            <v>13091196.550000001</v>
          </cell>
          <cell r="C42">
            <v>4.4035331722924584E-3</v>
          </cell>
          <cell r="E42">
            <v>0</v>
          </cell>
          <cell r="F42">
            <v>10536202.880000001</v>
          </cell>
          <cell r="G42">
            <v>2.9287840417215289E-2</v>
          </cell>
          <cell r="I42">
            <v>0</v>
          </cell>
          <cell r="K42">
            <v>0</v>
          </cell>
          <cell r="M42">
            <v>0</v>
          </cell>
          <cell r="N42">
            <v>28037901.010000002</v>
          </cell>
          <cell r="O42">
            <v>1.1434935655724749E-2</v>
          </cell>
          <cell r="Q42">
            <v>51665300.439999998</v>
          </cell>
          <cell r="R42">
            <v>4.022297741935541E-3</v>
          </cell>
          <cell r="U42">
            <v>0</v>
          </cell>
          <cell r="W42">
            <v>0</v>
          </cell>
          <cell r="X42">
            <v>67048926.979999997</v>
          </cell>
          <cell r="Y42">
            <v>6.130796172298849E-2</v>
          </cell>
          <cell r="AB42">
            <v>0</v>
          </cell>
          <cell r="AD42">
            <v>0</v>
          </cell>
          <cell r="AF42">
            <v>0</v>
          </cell>
          <cell r="AH42">
            <v>0</v>
          </cell>
          <cell r="AI42">
            <v>0</v>
          </cell>
          <cell r="AJ42">
            <v>0</v>
          </cell>
          <cell r="AL42">
            <v>51665300.439999998</v>
          </cell>
          <cell r="AM42">
            <v>3.3089235136432634E-3</v>
          </cell>
          <cell r="AO42">
            <v>51665300.439999998</v>
          </cell>
          <cell r="AP42">
            <v>2.2458154730209982E-3</v>
          </cell>
        </row>
        <row r="43">
          <cell r="A43" t="str">
            <v>Motor Credito Banco de Ahorro y Crédito</v>
          </cell>
          <cell r="B43">
            <v>10369404.83</v>
          </cell>
          <cell r="C43">
            <v>3.4879942388333206E-3</v>
          </cell>
          <cell r="E43">
            <v>0</v>
          </cell>
          <cell r="G43">
            <v>0</v>
          </cell>
          <cell r="H43">
            <v>25023048.710000001</v>
          </cell>
          <cell r="I43">
            <v>5.2552702131205432E-3</v>
          </cell>
          <cell r="K43">
            <v>0</v>
          </cell>
          <cell r="M43">
            <v>0</v>
          </cell>
          <cell r="N43">
            <v>7578904.1299999999</v>
          </cell>
          <cell r="O43">
            <v>3.0909689365315493E-3</v>
          </cell>
          <cell r="Q43">
            <v>42971357.670000002</v>
          </cell>
          <cell r="R43">
            <v>3.3454483657686727E-3</v>
          </cell>
          <cell r="U43">
            <v>0</v>
          </cell>
          <cell r="W43">
            <v>0</v>
          </cell>
          <cell r="Y43">
            <v>0</v>
          </cell>
          <cell r="AA43">
            <v>30238738.809999999</v>
          </cell>
          <cell r="AB43">
            <v>8.4475332430950192E-2</v>
          </cell>
          <cell r="AD43">
            <v>0</v>
          </cell>
          <cell r="AF43">
            <v>0</v>
          </cell>
          <cell r="AH43">
            <v>0</v>
          </cell>
          <cell r="AI43">
            <v>30238738.809999999</v>
          </cell>
          <cell r="AJ43">
            <v>4.352374209759436E-2</v>
          </cell>
          <cell r="AL43">
            <v>42971357.670000002</v>
          </cell>
          <cell r="AM43">
            <v>2.7521166933416911E-3</v>
          </cell>
          <cell r="AO43">
            <v>73210096.480000004</v>
          </cell>
          <cell r="AP43">
            <v>3.1823364241747578E-3</v>
          </cell>
        </row>
        <row r="44">
          <cell r="A44" t="str">
            <v>Banco de Ahorro y Crédito Popular</v>
          </cell>
          <cell r="C44">
            <v>0</v>
          </cell>
          <cell r="E44">
            <v>0</v>
          </cell>
          <cell r="G44">
            <v>0</v>
          </cell>
          <cell r="H44">
            <v>62231062.369999997</v>
          </cell>
          <cell r="I44">
            <v>1.3069592446311777E-2</v>
          </cell>
          <cell r="K44">
            <v>0</v>
          </cell>
          <cell r="M44">
            <v>0</v>
          </cell>
          <cell r="O44">
            <v>0</v>
          </cell>
          <cell r="Q44">
            <v>62231062.369999997</v>
          </cell>
          <cell r="R44">
            <v>4.84487382280479E-3</v>
          </cell>
          <cell r="U44">
            <v>0</v>
          </cell>
          <cell r="W44">
            <v>0</v>
          </cell>
          <cell r="Y44">
            <v>0</v>
          </cell>
          <cell r="AB44">
            <v>0</v>
          </cell>
          <cell r="AD44">
            <v>0</v>
          </cell>
          <cell r="AF44">
            <v>0</v>
          </cell>
          <cell r="AH44">
            <v>0</v>
          </cell>
          <cell r="AI44">
            <v>0</v>
          </cell>
          <cell r="AJ44">
            <v>0</v>
          </cell>
          <cell r="AL44">
            <v>62231062.369999997</v>
          </cell>
          <cell r="AM44">
            <v>3.9856116929820277E-3</v>
          </cell>
          <cell r="AO44">
            <v>62231062.369999997</v>
          </cell>
          <cell r="AP44">
            <v>2.7050937782774807E-3</v>
          </cell>
        </row>
        <row r="45">
          <cell r="Y45">
            <v>0</v>
          </cell>
        </row>
        <row r="46">
          <cell r="A46" t="str">
            <v>Financieras</v>
          </cell>
          <cell r="B46">
            <v>35380949.920000002</v>
          </cell>
          <cell r="C46">
            <v>1.1901218199946606E-2</v>
          </cell>
          <cell r="D46">
            <v>0</v>
          </cell>
          <cell r="E46">
            <v>0</v>
          </cell>
          <cell r="F46">
            <v>20977461.68</v>
          </cell>
          <cell r="G46">
            <v>5.8311761555799591E-2</v>
          </cell>
          <cell r="H46">
            <v>0</v>
          </cell>
          <cell r="I46">
            <v>0</v>
          </cell>
          <cell r="J46">
            <v>0</v>
          </cell>
          <cell r="K46">
            <v>0</v>
          </cell>
          <cell r="L46">
            <v>0</v>
          </cell>
          <cell r="M46">
            <v>0</v>
          </cell>
          <cell r="N46">
            <v>22917415.379999999</v>
          </cell>
          <cell r="O46">
            <v>9.3466044470429752E-3</v>
          </cell>
          <cell r="Q46">
            <v>79275826.980000004</v>
          </cell>
          <cell r="R46">
            <v>6.1718595873073113E-3</v>
          </cell>
          <cell r="T46">
            <v>0</v>
          </cell>
          <cell r="U46">
            <v>0</v>
          </cell>
          <cell r="V46">
            <v>0</v>
          </cell>
          <cell r="W46">
            <v>0</v>
          </cell>
          <cell r="AA46">
            <v>7254641.75</v>
          </cell>
          <cell r="AB46">
            <v>2.0266661164321895E-2</v>
          </cell>
          <cell r="AC46">
            <v>0</v>
          </cell>
          <cell r="AD46">
            <v>0</v>
          </cell>
          <cell r="AE46">
            <v>0</v>
          </cell>
          <cell r="AF46">
            <v>0</v>
          </cell>
          <cell r="AG46">
            <v>0</v>
          </cell>
          <cell r="AH46">
            <v>0</v>
          </cell>
          <cell r="AI46">
            <v>7254641.75</v>
          </cell>
          <cell r="AJ46">
            <v>1.0441875850755452E-2</v>
          </cell>
          <cell r="AL46">
            <v>79275826.980000004</v>
          </cell>
          <cell r="AM46">
            <v>5.0772500251357686E-3</v>
          </cell>
          <cell r="AO46">
            <v>86530468.730000004</v>
          </cell>
          <cell r="AP46">
            <v>3.7613536339980232E-3</v>
          </cell>
        </row>
        <row r="47">
          <cell r="A47" t="str">
            <v>Promerica</v>
          </cell>
          <cell r="B47">
            <v>35380949.920000002</v>
          </cell>
          <cell r="C47">
            <v>1.1901218199946606E-2</v>
          </cell>
          <cell r="F47">
            <v>20977461.68</v>
          </cell>
          <cell r="G47">
            <v>5.8311761555799591E-2</v>
          </cell>
          <cell r="N47">
            <v>22917415.379999999</v>
          </cell>
          <cell r="O47">
            <v>9.3466044470429752E-3</v>
          </cell>
          <cell r="Q47">
            <v>79275826.980000004</v>
          </cell>
          <cell r="R47">
            <v>6.1718595873073113E-3</v>
          </cell>
          <cell r="U47">
            <v>0</v>
          </cell>
          <cell r="X47">
            <v>0</v>
          </cell>
          <cell r="Y47">
            <v>0</v>
          </cell>
          <cell r="AA47">
            <v>7254641.75</v>
          </cell>
          <cell r="AB47">
            <v>2.0266661164321895E-2</v>
          </cell>
          <cell r="AF47">
            <v>0</v>
          </cell>
          <cell r="AI47">
            <v>7254641.75</v>
          </cell>
          <cell r="AJ47">
            <v>1.0441875850755452E-2</v>
          </cell>
          <cell r="AL47">
            <v>79275826.980000004</v>
          </cell>
          <cell r="AM47">
            <v>5.0772500251357686E-3</v>
          </cell>
          <cell r="AO47">
            <v>86530468.730000004</v>
          </cell>
          <cell r="AP47">
            <v>3.7613536339980232E-3</v>
          </cell>
        </row>
        <row r="49">
          <cell r="A49" t="str">
            <v>Banco Nacional de la Vivienda</v>
          </cell>
          <cell r="B49">
            <v>131256138.84</v>
          </cell>
          <cell r="C49">
            <v>4.4151102555172052E-2</v>
          </cell>
          <cell r="D49">
            <v>11934479.960000001</v>
          </cell>
          <cell r="E49">
            <v>4.7059542729925435E-2</v>
          </cell>
          <cell r="G49">
            <v>0</v>
          </cell>
          <cell r="H49">
            <v>131256138</v>
          </cell>
          <cell r="I49">
            <v>2.7566044422276129E-2</v>
          </cell>
          <cell r="K49">
            <v>0</v>
          </cell>
          <cell r="M49">
            <v>0</v>
          </cell>
          <cell r="O49">
            <v>0</v>
          </cell>
          <cell r="Q49">
            <v>274446756.80000001</v>
          </cell>
          <cell r="R49">
            <v>2.1366498612355164E-2</v>
          </cell>
          <cell r="U49">
            <v>0</v>
          </cell>
          <cell r="V49">
            <v>4805966.45</v>
          </cell>
          <cell r="W49">
            <v>2.8682651071850851E-3</v>
          </cell>
          <cell r="AB49">
            <v>0</v>
          </cell>
          <cell r="AD49">
            <v>0</v>
          </cell>
          <cell r="AF49">
            <v>0</v>
          </cell>
          <cell r="AH49">
            <v>0</v>
          </cell>
          <cell r="AI49">
            <v>0</v>
          </cell>
          <cell r="AJ49">
            <v>0</v>
          </cell>
          <cell r="AL49">
            <v>279252723.25</v>
          </cell>
          <cell r="AM49">
            <v>1.7884845231548215E-2</v>
          </cell>
          <cell r="AO49">
            <v>279252723.25</v>
          </cell>
          <cell r="AP49">
            <v>1.2138709761040164E-2</v>
          </cell>
        </row>
        <row r="50">
          <cell r="Y50">
            <v>0</v>
          </cell>
        </row>
        <row r="51">
          <cell r="A51" t="str">
            <v>Empresas Privadas</v>
          </cell>
          <cell r="B51">
            <v>236894109.20999998</v>
          </cell>
          <cell r="C51">
            <v>7.9684929046986722E-2</v>
          </cell>
          <cell r="D51">
            <v>0</v>
          </cell>
          <cell r="E51">
            <v>0</v>
          </cell>
          <cell r="F51">
            <v>0</v>
          </cell>
          <cell r="G51">
            <v>0</v>
          </cell>
          <cell r="H51">
            <v>168486848.12</v>
          </cell>
          <cell r="I51">
            <v>3.5385133302072408E-2</v>
          </cell>
          <cell r="J51">
            <v>0</v>
          </cell>
          <cell r="K51">
            <v>0</v>
          </cell>
          <cell r="L51">
            <v>0</v>
          </cell>
          <cell r="M51">
            <v>0</v>
          </cell>
          <cell r="N51">
            <v>0</v>
          </cell>
          <cell r="O51">
            <v>0</v>
          </cell>
          <cell r="Q51">
            <v>405380957.32999998</v>
          </cell>
          <cell r="R51">
            <v>3.1560116662550597E-2</v>
          </cell>
          <cell r="T51">
            <v>0</v>
          </cell>
          <cell r="U51">
            <v>0</v>
          </cell>
          <cell r="V51">
            <v>0</v>
          </cell>
          <cell r="W51">
            <v>0</v>
          </cell>
          <cell r="AA51">
            <v>4500000</v>
          </cell>
          <cell r="AB51">
            <v>1.2571258289831959E-2</v>
          </cell>
          <cell r="AC51">
            <v>0</v>
          </cell>
          <cell r="AD51">
            <v>0</v>
          </cell>
          <cell r="AE51">
            <v>0</v>
          </cell>
          <cell r="AF51">
            <v>0</v>
          </cell>
          <cell r="AG51">
            <v>35199729.649999999</v>
          </cell>
          <cell r="AH51">
            <v>0.41986206166700157</v>
          </cell>
          <cell r="AI51">
            <v>39699729.649999999</v>
          </cell>
          <cell r="AJ51">
            <v>5.7141298302408272E-2</v>
          </cell>
          <cell r="AL51">
            <v>405380957.32999998</v>
          </cell>
          <cell r="AM51">
            <v>2.5962775214095967E-2</v>
          </cell>
          <cell r="AO51">
            <v>445080686.97999996</v>
          </cell>
          <cell r="AP51">
            <v>1.9347010179943117E-2</v>
          </cell>
        </row>
        <row r="52">
          <cell r="A52" t="str">
            <v>Leasing Popular</v>
          </cell>
          <cell r="B52">
            <v>236894109.20999998</v>
          </cell>
          <cell r="C52">
            <v>7.9684929046986722E-2</v>
          </cell>
          <cell r="E52">
            <v>0</v>
          </cell>
          <cell r="G52">
            <v>0</v>
          </cell>
          <cell r="H52">
            <v>168486848.12</v>
          </cell>
          <cell r="I52">
            <v>3.5385133302072408E-2</v>
          </cell>
          <cell r="K52">
            <v>0</v>
          </cell>
          <cell r="M52">
            <v>0</v>
          </cell>
          <cell r="O52">
            <v>0</v>
          </cell>
          <cell r="Q52">
            <v>405380957.32999998</v>
          </cell>
          <cell r="R52">
            <v>3.1560116662550597E-2</v>
          </cell>
          <cell r="U52">
            <v>0</v>
          </cell>
          <cell r="W52">
            <v>0</v>
          </cell>
          <cell r="X52">
            <v>0</v>
          </cell>
          <cell r="Y52">
            <v>0</v>
          </cell>
          <cell r="AB52">
            <v>0</v>
          </cell>
          <cell r="AD52">
            <v>0</v>
          </cell>
          <cell r="AF52">
            <v>0</v>
          </cell>
          <cell r="AH52">
            <v>0</v>
          </cell>
          <cell r="AI52">
            <v>0</v>
          </cell>
          <cell r="AJ52">
            <v>0</v>
          </cell>
          <cell r="AL52">
            <v>405380957.32999998</v>
          </cell>
          <cell r="AM52">
            <v>2.5962775214095967E-2</v>
          </cell>
          <cell r="AO52">
            <v>405380957.32999998</v>
          </cell>
          <cell r="AP52">
            <v>1.7621320667573749E-2</v>
          </cell>
        </row>
        <row r="53">
          <cell r="A53" t="str">
            <v>Inmobiliaria BHD</v>
          </cell>
          <cell r="C53">
            <v>0</v>
          </cell>
          <cell r="E53">
            <v>0</v>
          </cell>
          <cell r="G53">
            <v>0</v>
          </cell>
          <cell r="I53">
            <v>0</v>
          </cell>
          <cell r="K53">
            <v>0</v>
          </cell>
          <cell r="M53">
            <v>0</v>
          </cell>
          <cell r="O53">
            <v>0</v>
          </cell>
          <cell r="R53">
            <v>0</v>
          </cell>
          <cell r="U53">
            <v>0</v>
          </cell>
          <cell r="W53">
            <v>0</v>
          </cell>
          <cell r="Y53">
            <v>0</v>
          </cell>
          <cell r="AB53">
            <v>0</v>
          </cell>
          <cell r="AD53">
            <v>0</v>
          </cell>
          <cell r="AF53">
            <v>0</v>
          </cell>
          <cell r="AG53">
            <v>30094384.469999999</v>
          </cell>
          <cell r="AH53">
            <v>0.35896554984403395</v>
          </cell>
          <cell r="AI53">
            <v>30094384.469999999</v>
          </cell>
          <cell r="AJ53">
            <v>4.3315967523915692E-2</v>
          </cell>
          <cell r="AL53">
            <v>0</v>
          </cell>
          <cell r="AM53">
            <v>0</v>
          </cell>
          <cell r="AO53">
            <v>30094384.469999999</v>
          </cell>
          <cell r="AP53">
            <v>1.3081591264964844E-3</v>
          </cell>
        </row>
        <row r="54">
          <cell r="A54" t="str">
            <v>Promotora BHD</v>
          </cell>
          <cell r="C54">
            <v>0</v>
          </cell>
          <cell r="E54">
            <v>0</v>
          </cell>
          <cell r="G54">
            <v>0</v>
          </cell>
          <cell r="I54">
            <v>0</v>
          </cell>
          <cell r="K54">
            <v>0</v>
          </cell>
          <cell r="M54">
            <v>0</v>
          </cell>
          <cell r="O54">
            <v>0</v>
          </cell>
          <cell r="R54">
            <v>0</v>
          </cell>
          <cell r="U54">
            <v>0</v>
          </cell>
          <cell r="W54">
            <v>0</v>
          </cell>
          <cell r="Y54">
            <v>0</v>
          </cell>
          <cell r="AA54">
            <v>4500000</v>
          </cell>
          <cell r="AB54">
            <v>1.2571258289831959E-2</v>
          </cell>
          <cell r="AD54">
            <v>0</v>
          </cell>
          <cell r="AF54">
            <v>0</v>
          </cell>
          <cell r="AG54">
            <v>5105345.18</v>
          </cell>
          <cell r="AH54">
            <v>6.0896511822967632E-2</v>
          </cell>
          <cell r="AI54">
            <v>9605345.1799999997</v>
          </cell>
          <cell r="AJ54">
            <v>1.3825330778492581E-2</v>
          </cell>
          <cell r="AL54">
            <v>0</v>
          </cell>
          <cell r="AM54">
            <v>0</v>
          </cell>
          <cell r="AO54">
            <v>9605345.1799999997</v>
          </cell>
          <cell r="AP54">
            <v>4.1753038587288366E-4</v>
          </cell>
        </row>
        <row r="55">
          <cell r="A55" t="str">
            <v>Rizek</v>
          </cell>
          <cell r="C55">
            <v>0</v>
          </cell>
          <cell r="E55">
            <v>0</v>
          </cell>
          <cell r="G55">
            <v>0</v>
          </cell>
          <cell r="I55">
            <v>0</v>
          </cell>
          <cell r="K55">
            <v>0</v>
          </cell>
          <cell r="M55">
            <v>0</v>
          </cell>
          <cell r="O55">
            <v>0</v>
          </cell>
          <cell r="R55">
            <v>0</v>
          </cell>
          <cell r="U55">
            <v>0</v>
          </cell>
          <cell r="W55">
            <v>0</v>
          </cell>
          <cell r="Y55">
            <v>0</v>
          </cell>
          <cell r="AB55">
            <v>0</v>
          </cell>
          <cell r="AD55">
            <v>0</v>
          </cell>
          <cell r="AF55">
            <v>0</v>
          </cell>
          <cell r="AH55">
            <v>0</v>
          </cell>
          <cell r="AI55">
            <v>0</v>
          </cell>
          <cell r="AJ55">
            <v>0</v>
          </cell>
          <cell r="AL55">
            <v>0</v>
          </cell>
          <cell r="AM55">
            <v>0</v>
          </cell>
          <cell r="AO55">
            <v>0</v>
          </cell>
          <cell r="AP55">
            <v>0</v>
          </cell>
        </row>
        <row r="56">
          <cell r="Y56">
            <v>0</v>
          </cell>
          <cell r="AL56" t="str">
            <v>TOTAL VERT</v>
          </cell>
          <cell r="AO56" t="str">
            <v>TOTAL VERT</v>
          </cell>
        </row>
        <row r="57">
          <cell r="A57" t="str">
            <v>TOTAL</v>
          </cell>
          <cell r="B57">
            <v>2972884735.46</v>
          </cell>
          <cell r="C57">
            <v>1</v>
          </cell>
          <cell r="D57">
            <v>253603823.32000002</v>
          </cell>
          <cell r="E57">
            <v>0.99999999999999978</v>
          </cell>
          <cell r="F57">
            <v>359746663.80000001</v>
          </cell>
          <cell r="G57">
            <v>1</v>
          </cell>
          <cell r="H57">
            <v>4761515144.8400002</v>
          </cell>
          <cell r="I57">
            <v>1</v>
          </cell>
          <cell r="J57">
            <v>1828956023.6399999</v>
          </cell>
          <cell r="K57">
            <v>1</v>
          </cell>
          <cell r="L57">
            <v>216065718.33000001</v>
          </cell>
          <cell r="M57">
            <v>0.99999999999999989</v>
          </cell>
          <cell r="N57">
            <v>2451950920.77</v>
          </cell>
          <cell r="O57">
            <v>1</v>
          </cell>
          <cell r="Q57">
            <v>12844723030.159998</v>
          </cell>
          <cell r="R57">
            <v>1</v>
          </cell>
          <cell r="T57">
            <v>6696446156.6499996</v>
          </cell>
          <cell r="U57">
            <v>1</v>
          </cell>
          <cell r="V57">
            <v>1675565636.51</v>
          </cell>
          <cell r="W57">
            <v>1.0000000000000002</v>
          </cell>
          <cell r="AA57">
            <v>357959394.06</v>
          </cell>
          <cell r="AB57">
            <v>0.99999999999999989</v>
          </cell>
          <cell r="AC57">
            <v>92416010.239999995</v>
          </cell>
          <cell r="AD57">
            <v>1</v>
          </cell>
          <cell r="AE57">
            <v>176689954.47999999</v>
          </cell>
          <cell r="AF57">
            <v>1.0000000000000002</v>
          </cell>
          <cell r="AG57">
            <v>83836414.060000002</v>
          </cell>
          <cell r="AH57">
            <v>0.99999999999999989</v>
          </cell>
          <cell r="AI57">
            <v>694764221.84000003</v>
          </cell>
          <cell r="AJ57">
            <v>0.99999999999999978</v>
          </cell>
          <cell r="AL57">
            <v>15613930097.499998</v>
          </cell>
          <cell r="AM57">
            <v>1.0000000000000002</v>
          </cell>
          <cell r="AO57">
            <v>23005140475.990002</v>
          </cell>
          <cell r="AP57">
            <v>0.99999999999999978</v>
          </cell>
        </row>
        <row r="58">
          <cell r="X58">
            <v>1093641430.8299999</v>
          </cell>
          <cell r="Y58">
            <v>1</v>
          </cell>
          <cell r="AL58" t="str">
            <v>TOTAL HORIZ</v>
          </cell>
          <cell r="AO58" t="str">
            <v>TOTAL HORIZ</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ent."/>
      <sheetName val="Contenido."/>
      <sheetName val="Contenido"/>
      <sheetName val="HOME2"/>
      <sheetName val=" SDSS Definiciones (1)"/>
      <sheetName val=" SDSS Definiciones (2)"/>
      <sheetName val=" SDSS Definiciones (3)"/>
      <sheetName val=" SDSS Definiciones (4)"/>
      <sheetName val="SDSS"/>
      <sheetName val="I.1.1 Cobertura SDSS "/>
      <sheetName val="I.1.2 Cobertura SDSS"/>
      <sheetName val="I.1.3 Cobertura SDSS "/>
      <sheetName val="I.1.4 Afil. SDSS Anual"/>
      <sheetName val="Hoja3"/>
      <sheetName val="I.1.6 Proy. afil.Vs pobl."/>
      <sheetName val="Afil. mensual (Mod.)"/>
      <sheetName val="I.2.1 Empl x sector "/>
      <sheetName val="I.2.2 Empr x No. de empl"/>
      <sheetName val="I.2.3 Salario prom."/>
      <sheetName val="II.1 Pob. econ.  (2)"/>
      <sheetName val="II.2 Ocup. formal "/>
      <sheetName val="III.1 Ingr y egr SDSS"/>
      <sheetName val="Recaudo x sector"/>
      <sheetName val="Rec. x origen"/>
      <sheetName val="Aport.Gob.SS"/>
      <sheetName val="RC"/>
      <sheetName val="IV.1.1.1 Afil. SFS RC Anual "/>
      <sheetName val="Ind. Depend SFS RC Anual"/>
      <sheetName val="Afil. anual SFS( Mod)"/>
      <sheetName val="IV.1.1.2 Afil. SFS RC Mensual "/>
      <sheetName val="IV.1.1.3 Ind. Dep SFS RC Mens"/>
      <sheetName val="IV.1.1.4 Tit. Vs pob ocup."/>
      <sheetName val="IV.1.1.5.Afil. SFS x ARS"/>
      <sheetName val="IV.1.1.6. Afil. SFS.Región.stat"/>
      <sheetName val="IV.1.1.7. Afil. SFS.Región.Edad"/>
      <sheetName val="IV.1.1.8 Afil. SFS.Prov.Edad"/>
      <sheetName val="IV.1.1.9 Afil. SFS.Prov.Sector"/>
      <sheetName val="IV.1.1.10 Afil. SFS.Prov.EPriv"/>
      <sheetName val="IV.1.1.11 Afil.SFS.Prov EPub D "/>
      <sheetName val="IV.1.1.12 Afil. SFS.Prov.EPub.C"/>
      <sheetName val="IV.1.1.13 Afil.SFS.Art.124 Ley"/>
      <sheetName val="IV.1.1.14 Comparativo afil.edad"/>
      <sheetName val="IV.1.1.15 Comp. afil. región"/>
      <sheetName val="IV.1.2.1 Rec. disp. salud"/>
      <sheetName val="Dep y Tit por mes"/>
      <sheetName val="IV.1.2.2 Disp. SFS"/>
      <sheetName val="IV.1.2.3 Dip. SFS mensual"/>
      <sheetName val="IV.1.2.4 Disp. x ARS 2"/>
      <sheetName val="IV.1.2.5 Disp. x ARS"/>
      <sheetName val="Total Afil.Mas 50"/>
      <sheetName val="Total Afiliados &lt;50"/>
      <sheetName val="IV.1.3.1 Por cuentas"/>
      <sheetName val="IV.1.3.2 Por entidad"/>
      <sheetName val="Afil. anual SFS RS (Mod)"/>
      <sheetName val="G1.RC"/>
      <sheetName val="G2.RC"/>
      <sheetName val="G4.RC"/>
      <sheetName val="G5.RC"/>
      <sheetName val="G6.RC"/>
      <sheetName val="G7.RC"/>
      <sheetName val="IV.1.2.6 Gast.Salud"/>
      <sheetName val="RS"/>
      <sheetName val="IV.2.1.1 fil anual SFS RS "/>
      <sheetName val="IV.2.1.2 Afil. RS mensual"/>
      <sheetName val="IV.2.1.3 Afil. SFS RS Vs pob."/>
      <sheetName val="IV.2.1.4 Afil. SFS Rs Vs pob 3"/>
      <sheetName val="IV.2.1.5 Afil. SFS RS Vs pob 4"/>
      <sheetName val="IV.2.1.6 Ind. depend."/>
      <sheetName val="IV.2.2.1 Aport. Disp. RS"/>
      <sheetName val="IV.2.2.2 Saldos RS mensual"/>
      <sheetName val="G1.RS"/>
      <sheetName val="G2.RS"/>
      <sheetName val="G3.RS"/>
      <sheetName val="G4.RS"/>
      <sheetName val="G5.RS"/>
      <sheetName val="G6.RS"/>
      <sheetName val="G7.RS"/>
      <sheetName val="G8.RS"/>
      <sheetName val="G9.RS"/>
      <sheetName val="G10.RS"/>
      <sheetName val="RET"/>
      <sheetName val="IV.3.1 Afil. SFSP Anual."/>
      <sheetName val="IV.3.2 Afil. SFSP Mensual"/>
      <sheetName val="IV.3.3 Disp.SFS Pens.x ARS"/>
      <sheetName val="EI"/>
      <sheetName val="IV.4.1.1 Afil. a EI"/>
      <sheetName val="IV.4.1.2 Afil. a EI (2)"/>
      <sheetName val="IV.4.1.3 Evol. afil. EI"/>
      <sheetName val="Rec. y dip. EI"/>
      <sheetName val="IV.4.1.2 Afil. a EI (3)"/>
      <sheetName val="IV.4.1.4 EI Estancias"/>
      <sheetName val="Subsidios"/>
      <sheetName val="IV.4.2.1 Benef. subsid"/>
      <sheetName val="IV.4.2.2 Monto subsid"/>
      <sheetName val="SVDS"/>
      <sheetName val="V.1.1 Afil. SVDS"/>
      <sheetName val="V.1.2 Afil. cotiz."/>
      <sheetName val="V.1.3 Afil. SVDS mensual"/>
      <sheetName val="%Cotiz. x AFP"/>
      <sheetName val="V.1.4 Afil. SVDS x sexo"/>
      <sheetName val="V.1.5 Cotiz. x rango de edad"/>
      <sheetName val="V.1.5 Cotiz. x rango de edad (2"/>
      <sheetName val="V.1.6 Cotiz x sal. min. cot."/>
      <sheetName val="V.1.7 Cotiz.x AFP y fondos"/>
      <sheetName val="V.1.8 Cotiz. x sexo "/>
      <sheetName val="V1.8Cot.Afil X Sexo"/>
      <sheetName val="V.2.1 Disp. SVDS"/>
      <sheetName val="V.2.2 Disp. anual  x cuentas"/>
      <sheetName val="V.3.1 Traspasos anual"/>
      <sheetName val="V.3.2 Trasp. recibidos"/>
      <sheetName val="V.3.3 Trasp. cedidos"/>
      <sheetName val="V.3.4 Trasp. netos"/>
      <sheetName val="V.4.1 Pensiones por año"/>
      <sheetName val="V.4.2 PEA_Pensiones_Género"/>
      <sheetName val="V.4.3 Pensiones Sob.Disc"/>
      <sheetName val="V.4.4. Pens.Disc. AFP"/>
      <sheetName val="Hoja1"/>
      <sheetName val="V.5.1 Patrim. fp anual"/>
      <sheetName val="V.5.2 Cartera de inv fp"/>
      <sheetName val="V.5.4 Comp. Cartera"/>
      <sheetName val="3.9.2.f"/>
      <sheetName val="V.5.3 Rent. nom. de los FP"/>
      <sheetName val="23.Rentab.Real"/>
      <sheetName val="SRL"/>
      <sheetName val="VI.1.1 Afil. SRL"/>
      <sheetName val="VI.1.2 Afil. SRL x sexoy edad"/>
      <sheetName val="VI.1.3 Afil. ARL x riesgo"/>
      <sheetName val="VI.2.1 Disp. anual ARL"/>
      <sheetName val="VI.2.2 Disp. mensual a ARL"/>
      <sheetName val="VI.3.1 NA. Reportes ARL"/>
      <sheetName val="VI.3.2 ID. Accidentabilidad"/>
      <sheetName val="VI.3.3 NA.Cant. accid x región"/>
      <sheetName val="VI.3.4 NA.Cant. accid x Prov.)"/>
      <sheetName val="VI.3.5 NA.Cant. accid x Proced."/>
      <sheetName val="VI.3.6 Accid x activ. econ."/>
      <sheetName val=" VI.3.7 Accid x ocupación"/>
      <sheetName val=" VI.3.8 NA.Cant. accid x sector"/>
      <sheetName val="VI.3.10 Accid x sexo"/>
      <sheetName val="VI.3.14 Accid x Escolaridad"/>
      <sheetName val="VI.3.9 Accid x sector "/>
      <sheetName val="VI.3.11 Accid x sexo "/>
      <sheetName val="VI.3.12 Accid x rango de edad"/>
      <sheetName val="VI.3.13 Accid x edad"/>
      <sheetName val="VI.3.16 EC. Accid. Lab"/>
      <sheetName val="VI.3.15 EC. Accid. Lab."/>
      <sheetName val="VI.3.17 EC. Accid. Lab x tipo"/>
      <sheetName val="VI.3.18 EC. Accid. Lab x Lesión"/>
      <sheetName val="VI.3.19 Accid.Lab suceso"/>
      <sheetName val="VI.3.20 EC. x mecanismo causal"/>
      <sheetName val="VI.3.21 EC. x Agente daño"/>
      <sheetName val="VI.3.22 EC. x  lugar de accid."/>
      <sheetName val="VI.3.23 Exped. Calif. x antig."/>
      <sheetName val="VI.3.24 EC. Accid incapac."/>
      <sheetName val="VI.3.25 EC. Enferm. Prof (R)"/>
      <sheetName val="VI.3.26 EC. Accid Lab.(R)"/>
      <sheetName val="VI.3.27. Accid. Aprobxtipo"/>
      <sheetName val="VI.3.28. Accid. Aprob xLesión "/>
      <sheetName val="VI.3.29 Accid.Aprob Según suc."/>
      <sheetName val="VI.3.30 Pagos de ARLSS"/>
      <sheetName val="VI.4.1 Prest. econ. SRL"/>
      <sheetName val="VI.4.2 Gastos med. ARL"/>
      <sheetName val="VI.4.3 Gastos prevenc. riesgos"/>
      <sheetName val="VI.4.4 Pensión sobrev. ARL"/>
      <sheetName val="VI.4.5 Pensión discap ARL"/>
      <sheetName val="VI.4.6 Discap. temporal ARL"/>
      <sheetName val="VI.4.7 Indemniz.ARL"/>
      <sheetName val="VI.4.8 Remuneración SRL"/>
      <sheetName val="VI.4.9 Beneficios SRL"/>
      <sheetName val="CMNR"/>
      <sheetName val="VII.1 CMR"/>
      <sheetName val="VII.1 CMR "/>
      <sheetName val="VII.1 CMR (2)"/>
      <sheetName val="Status"/>
      <sheetName val="Apelaciones1"/>
      <sheetName val="Apelaciones2"/>
      <sheetName val="Por Entidad Receptora Origen"/>
      <sheetName val="VIII.1 Sol.Pensiones"/>
      <sheetName val="VIII.2 Sol.Ent.Sal."/>
      <sheetName val="VIII.3 Sol.Realiz.Entid."/>
      <sheetName val="Hoja2"/>
      <sheetName val="Hoja4"/>
      <sheetName val="Hoja5"/>
      <sheetName val="Hoja6"/>
    </sheetNames>
    <sheetDataSet>
      <sheetData sheetId="0"/>
      <sheetData sheetId="1"/>
      <sheetData sheetId="2"/>
      <sheetData sheetId="3"/>
      <sheetData sheetId="4"/>
      <sheetData sheetId="5"/>
      <sheetData sheetId="6"/>
      <sheetData sheetId="7"/>
      <sheetData sheetId="8"/>
      <sheetData sheetId="9">
        <row r="4">
          <cell r="E4">
            <v>8742318</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row r="14">
          <cell r="B14">
            <v>2881130</v>
          </cell>
        </row>
      </sheetData>
      <sheetData sheetId="97"/>
      <sheetData sheetId="98"/>
      <sheetData sheetId="99">
        <row r="15">
          <cell r="D15">
            <v>3069900</v>
          </cell>
        </row>
      </sheetData>
      <sheetData sheetId="100"/>
      <sheetData sheetId="101"/>
      <sheetData sheetId="102"/>
      <sheetData sheetId="103">
        <row r="5">
          <cell r="J5">
            <v>1508392</v>
          </cell>
        </row>
      </sheetData>
      <sheetData sheetId="104"/>
      <sheetData sheetId="105"/>
      <sheetData sheetId="106"/>
      <sheetData sheetId="107"/>
      <sheetData sheetId="108"/>
      <sheetData sheetId="109">
        <row r="15">
          <cell r="A15" t="str">
            <v>2014</v>
          </cell>
        </row>
      </sheetData>
      <sheetData sheetId="110">
        <row r="15">
          <cell r="A15" t="str">
            <v>2014</v>
          </cell>
        </row>
      </sheetData>
      <sheetData sheetId="111"/>
      <sheetData sheetId="112"/>
      <sheetData sheetId="113"/>
      <sheetData sheetId="114"/>
      <sheetData sheetId="115"/>
      <sheetData sheetId="116"/>
      <sheetData sheetId="117"/>
      <sheetData sheetId="118"/>
      <sheetData sheetId="119"/>
      <sheetData sheetId="120"/>
      <sheetData sheetId="121">
        <row r="45">
          <cell r="B45">
            <v>0.132289709655253</v>
          </cell>
        </row>
      </sheetData>
      <sheetData sheetId="122"/>
      <sheetData sheetId="123"/>
      <sheetData sheetId="124">
        <row r="10">
          <cell r="D10">
            <v>1651202</v>
          </cell>
        </row>
      </sheetData>
      <sheetData sheetId="125"/>
      <sheetData sheetId="126"/>
      <sheetData sheetId="127"/>
      <sheetData sheetId="128"/>
      <sheetData sheetId="129">
        <row r="12">
          <cell r="D12">
            <v>26688</v>
          </cell>
        </row>
      </sheetData>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2" Type="http://schemas.openxmlformats.org/officeDocument/2006/relationships/drawing" Target="../drawings/drawing141.xml"/><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2" Type="http://schemas.openxmlformats.org/officeDocument/2006/relationships/drawing" Target="../drawings/drawing142.xml"/><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2" Type="http://schemas.openxmlformats.org/officeDocument/2006/relationships/drawing" Target="../drawings/drawing143.xml"/><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2" Type="http://schemas.openxmlformats.org/officeDocument/2006/relationships/drawing" Target="../drawings/drawing144.xml"/><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2" Type="http://schemas.openxmlformats.org/officeDocument/2006/relationships/drawing" Target="../drawings/drawing145.xml"/><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2" Type="http://schemas.openxmlformats.org/officeDocument/2006/relationships/drawing" Target="../drawings/drawing147.xml"/><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2" Type="http://schemas.openxmlformats.org/officeDocument/2006/relationships/drawing" Target="../drawings/drawing148.xml"/><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2" Type="http://schemas.openxmlformats.org/officeDocument/2006/relationships/drawing" Target="../drawings/drawing149.xml"/><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2" Type="http://schemas.openxmlformats.org/officeDocument/2006/relationships/drawing" Target="../drawings/drawing150.xml"/><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2" Type="http://schemas.openxmlformats.org/officeDocument/2006/relationships/drawing" Target="../drawings/drawing151.xml"/><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2" Type="http://schemas.openxmlformats.org/officeDocument/2006/relationships/drawing" Target="../drawings/drawing152.xml"/><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2" Type="http://schemas.openxmlformats.org/officeDocument/2006/relationships/drawing" Target="../drawings/drawing153.xml"/><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2" Type="http://schemas.openxmlformats.org/officeDocument/2006/relationships/drawing" Target="../drawings/drawing154.xml"/><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2" Type="http://schemas.openxmlformats.org/officeDocument/2006/relationships/drawing" Target="../drawings/drawing155.xml"/><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2" Type="http://schemas.openxmlformats.org/officeDocument/2006/relationships/drawing" Target="../drawings/drawing157.xml"/><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2" Type="http://schemas.openxmlformats.org/officeDocument/2006/relationships/drawing" Target="../drawings/drawing159.xml"/><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2" Type="http://schemas.openxmlformats.org/officeDocument/2006/relationships/drawing" Target="../drawings/drawing161.xml"/><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2" Type="http://schemas.openxmlformats.org/officeDocument/2006/relationships/drawing" Target="../drawings/drawing163.xml"/><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2" Type="http://schemas.openxmlformats.org/officeDocument/2006/relationships/drawing" Target="../drawings/drawing165.xml"/><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2" Type="http://schemas.openxmlformats.org/officeDocument/2006/relationships/drawing" Target="../drawings/drawing167.xml"/><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2" Type="http://schemas.openxmlformats.org/officeDocument/2006/relationships/drawing" Target="../drawings/drawing169.xml"/><Relationship Id="rId1" Type="http://schemas.openxmlformats.org/officeDocument/2006/relationships/printerSettings" Target="../printerSettings/printerSettings120.bin"/></Relationships>
</file>

<file path=xl/worksheets/_rels/sheet121.xml.rels><?xml version="1.0" encoding="UTF-8" standalone="yes"?>
<Relationships xmlns="http://schemas.openxmlformats.org/package/2006/relationships"><Relationship Id="rId2" Type="http://schemas.openxmlformats.org/officeDocument/2006/relationships/drawing" Target="../drawings/drawing171.xml"/><Relationship Id="rId1" Type="http://schemas.openxmlformats.org/officeDocument/2006/relationships/printerSettings" Target="../printerSettings/printerSettings121.bin"/></Relationships>
</file>

<file path=xl/worksheets/_rels/sheet122.xml.rels><?xml version="1.0" encoding="UTF-8" standalone="yes"?>
<Relationships xmlns="http://schemas.openxmlformats.org/package/2006/relationships"><Relationship Id="rId2" Type="http://schemas.openxmlformats.org/officeDocument/2006/relationships/drawing" Target="../drawings/drawing173.xml"/><Relationship Id="rId1" Type="http://schemas.openxmlformats.org/officeDocument/2006/relationships/printerSettings" Target="../printerSettings/printerSettings122.bin"/></Relationships>
</file>

<file path=xl/worksheets/_rels/sheet123.xml.rels><?xml version="1.0" encoding="UTF-8" standalone="yes"?>
<Relationships xmlns="http://schemas.openxmlformats.org/package/2006/relationships"><Relationship Id="rId2" Type="http://schemas.openxmlformats.org/officeDocument/2006/relationships/drawing" Target="../drawings/drawing175.xml"/><Relationship Id="rId1" Type="http://schemas.openxmlformats.org/officeDocument/2006/relationships/printerSettings" Target="../printerSettings/printerSettings123.bin"/></Relationships>
</file>

<file path=xl/worksheets/_rels/sheet124.xml.rels><?xml version="1.0" encoding="UTF-8" standalone="yes"?>
<Relationships xmlns="http://schemas.openxmlformats.org/package/2006/relationships"><Relationship Id="rId2" Type="http://schemas.openxmlformats.org/officeDocument/2006/relationships/drawing" Target="../drawings/drawing177.xml"/><Relationship Id="rId1" Type="http://schemas.openxmlformats.org/officeDocument/2006/relationships/printerSettings" Target="../printerSettings/printerSettings124.bin"/></Relationships>
</file>

<file path=xl/worksheets/_rels/sheet125.xml.rels><?xml version="1.0" encoding="UTF-8" standalone="yes"?>
<Relationships xmlns="http://schemas.openxmlformats.org/package/2006/relationships"><Relationship Id="rId2" Type="http://schemas.openxmlformats.org/officeDocument/2006/relationships/drawing" Target="../drawings/drawing179.xml"/><Relationship Id="rId1" Type="http://schemas.openxmlformats.org/officeDocument/2006/relationships/printerSettings" Target="../printerSettings/printerSettings125.bin"/></Relationships>
</file>

<file path=xl/worksheets/_rels/sheet126.xml.rels><?xml version="1.0" encoding="UTF-8" standalone="yes"?>
<Relationships xmlns="http://schemas.openxmlformats.org/package/2006/relationships"><Relationship Id="rId2" Type="http://schemas.openxmlformats.org/officeDocument/2006/relationships/drawing" Target="../drawings/drawing181.xml"/><Relationship Id="rId1" Type="http://schemas.openxmlformats.org/officeDocument/2006/relationships/printerSettings" Target="../printerSettings/printerSettings126.bin"/></Relationships>
</file>

<file path=xl/worksheets/_rels/sheet127.xml.rels><?xml version="1.0" encoding="UTF-8" standalone="yes"?>
<Relationships xmlns="http://schemas.openxmlformats.org/package/2006/relationships"><Relationship Id="rId2" Type="http://schemas.openxmlformats.org/officeDocument/2006/relationships/drawing" Target="../drawings/drawing183.xml"/><Relationship Id="rId1" Type="http://schemas.openxmlformats.org/officeDocument/2006/relationships/printerSettings" Target="../printerSettings/printerSettings127.bin"/></Relationships>
</file>

<file path=xl/worksheets/_rels/sheet128.xml.rels><?xml version="1.0" encoding="UTF-8" standalone="yes"?>
<Relationships xmlns="http://schemas.openxmlformats.org/package/2006/relationships"><Relationship Id="rId2" Type="http://schemas.openxmlformats.org/officeDocument/2006/relationships/drawing" Target="../drawings/drawing185.xml"/><Relationship Id="rId1" Type="http://schemas.openxmlformats.org/officeDocument/2006/relationships/printerSettings" Target="../printerSettings/printerSettings128.bin"/></Relationships>
</file>

<file path=xl/worksheets/_rels/sheet129.xml.rels><?xml version="1.0" encoding="UTF-8" standalone="yes"?>
<Relationships xmlns="http://schemas.openxmlformats.org/package/2006/relationships"><Relationship Id="rId2" Type="http://schemas.openxmlformats.org/officeDocument/2006/relationships/drawing" Target="../drawings/drawing187.xml"/><Relationship Id="rId1" Type="http://schemas.openxmlformats.org/officeDocument/2006/relationships/printerSettings" Target="../printerSettings/printerSettings129.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2" Type="http://schemas.openxmlformats.org/officeDocument/2006/relationships/drawing" Target="../drawings/drawing189.xml"/><Relationship Id="rId1" Type="http://schemas.openxmlformats.org/officeDocument/2006/relationships/printerSettings" Target="../printerSettings/printerSettings130.bin"/></Relationships>
</file>

<file path=xl/worksheets/_rels/sheet131.xml.rels><?xml version="1.0" encoding="UTF-8" standalone="yes"?>
<Relationships xmlns="http://schemas.openxmlformats.org/package/2006/relationships"><Relationship Id="rId2" Type="http://schemas.openxmlformats.org/officeDocument/2006/relationships/drawing" Target="../drawings/drawing191.xml"/><Relationship Id="rId1" Type="http://schemas.openxmlformats.org/officeDocument/2006/relationships/printerSettings" Target="../printerSettings/printerSettings131.bin"/></Relationships>
</file>

<file path=xl/worksheets/_rels/sheet132.xml.rels><?xml version="1.0" encoding="UTF-8" standalone="yes"?>
<Relationships xmlns="http://schemas.openxmlformats.org/package/2006/relationships"><Relationship Id="rId2" Type="http://schemas.openxmlformats.org/officeDocument/2006/relationships/drawing" Target="../drawings/drawing193.xml"/><Relationship Id="rId1" Type="http://schemas.openxmlformats.org/officeDocument/2006/relationships/printerSettings" Target="../printerSettings/printerSettings132.bin"/></Relationships>
</file>

<file path=xl/worksheets/_rels/sheet133.xml.rels><?xml version="1.0" encoding="UTF-8" standalone="yes"?>
<Relationships xmlns="http://schemas.openxmlformats.org/package/2006/relationships"><Relationship Id="rId2" Type="http://schemas.openxmlformats.org/officeDocument/2006/relationships/drawing" Target="../drawings/drawing194.xml"/><Relationship Id="rId1" Type="http://schemas.openxmlformats.org/officeDocument/2006/relationships/printerSettings" Target="../printerSettings/printerSettings133.bin"/></Relationships>
</file>

<file path=xl/worksheets/_rels/sheet134.xml.rels><?xml version="1.0" encoding="UTF-8" standalone="yes"?>
<Relationships xmlns="http://schemas.openxmlformats.org/package/2006/relationships"><Relationship Id="rId2" Type="http://schemas.openxmlformats.org/officeDocument/2006/relationships/drawing" Target="../drawings/drawing196.xml"/><Relationship Id="rId1" Type="http://schemas.openxmlformats.org/officeDocument/2006/relationships/printerSettings" Target="../printerSettings/printerSettings134.bin"/></Relationships>
</file>

<file path=xl/worksheets/_rels/sheet135.xml.rels><?xml version="1.0" encoding="UTF-8" standalone="yes"?>
<Relationships xmlns="http://schemas.openxmlformats.org/package/2006/relationships"><Relationship Id="rId2" Type="http://schemas.openxmlformats.org/officeDocument/2006/relationships/drawing" Target="../drawings/drawing197.xml"/><Relationship Id="rId1" Type="http://schemas.openxmlformats.org/officeDocument/2006/relationships/printerSettings" Target="../printerSettings/printerSettings135.bin"/></Relationships>
</file>

<file path=xl/worksheets/_rels/sheet136.xml.rels><?xml version="1.0" encoding="UTF-8" standalone="yes"?>
<Relationships xmlns="http://schemas.openxmlformats.org/package/2006/relationships"><Relationship Id="rId2" Type="http://schemas.openxmlformats.org/officeDocument/2006/relationships/drawing" Target="../drawings/drawing198.xml"/><Relationship Id="rId1" Type="http://schemas.openxmlformats.org/officeDocument/2006/relationships/printerSettings" Target="../printerSettings/printerSettings136.bin"/></Relationships>
</file>

<file path=xl/worksheets/_rels/sheet137.xml.rels><?xml version="1.0" encoding="UTF-8" standalone="yes"?>
<Relationships xmlns="http://schemas.openxmlformats.org/package/2006/relationships"><Relationship Id="rId2" Type="http://schemas.openxmlformats.org/officeDocument/2006/relationships/drawing" Target="../drawings/drawing199.xml"/><Relationship Id="rId1" Type="http://schemas.openxmlformats.org/officeDocument/2006/relationships/printerSettings" Target="../printerSettings/printerSettings137.bin"/></Relationships>
</file>

<file path=xl/worksheets/_rels/sheet138.xml.rels><?xml version="1.0" encoding="UTF-8" standalone="yes"?>
<Relationships xmlns="http://schemas.openxmlformats.org/package/2006/relationships"><Relationship Id="rId2" Type="http://schemas.openxmlformats.org/officeDocument/2006/relationships/drawing" Target="../drawings/drawing200.xml"/><Relationship Id="rId1" Type="http://schemas.openxmlformats.org/officeDocument/2006/relationships/printerSettings" Target="../printerSettings/printerSettings138.bin"/></Relationships>
</file>

<file path=xl/worksheets/_rels/sheet139.xml.rels><?xml version="1.0" encoding="UTF-8" standalone="yes"?>
<Relationships xmlns="http://schemas.openxmlformats.org/package/2006/relationships"><Relationship Id="rId2" Type="http://schemas.openxmlformats.org/officeDocument/2006/relationships/drawing" Target="../drawings/drawing202.xml"/><Relationship Id="rId1" Type="http://schemas.openxmlformats.org/officeDocument/2006/relationships/printerSettings" Target="../printerSettings/printerSettings139.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4.bin"/></Relationships>
</file>

<file path=xl/worksheets/_rels/sheet140.xml.rels><?xml version="1.0" encoding="UTF-8" standalone="yes"?>
<Relationships xmlns="http://schemas.openxmlformats.org/package/2006/relationships"><Relationship Id="rId2" Type="http://schemas.openxmlformats.org/officeDocument/2006/relationships/drawing" Target="../drawings/drawing203.xml"/><Relationship Id="rId1" Type="http://schemas.openxmlformats.org/officeDocument/2006/relationships/printerSettings" Target="../printerSettings/printerSettings140.bin"/></Relationships>
</file>

<file path=xl/worksheets/_rels/sheet141.xml.rels><?xml version="1.0" encoding="UTF-8" standalone="yes"?>
<Relationships xmlns="http://schemas.openxmlformats.org/package/2006/relationships"><Relationship Id="rId2" Type="http://schemas.openxmlformats.org/officeDocument/2006/relationships/drawing" Target="../drawings/drawing205.xml"/><Relationship Id="rId1" Type="http://schemas.openxmlformats.org/officeDocument/2006/relationships/printerSettings" Target="../printerSettings/printerSettings141.bin"/></Relationships>
</file>

<file path=xl/worksheets/_rels/sheet142.xml.rels><?xml version="1.0" encoding="UTF-8" standalone="yes"?>
<Relationships xmlns="http://schemas.openxmlformats.org/package/2006/relationships"><Relationship Id="rId2" Type="http://schemas.openxmlformats.org/officeDocument/2006/relationships/drawing" Target="../drawings/drawing206.xml"/><Relationship Id="rId1" Type="http://schemas.openxmlformats.org/officeDocument/2006/relationships/printerSettings" Target="../printerSettings/printerSettings142.bin"/></Relationships>
</file>

<file path=xl/worksheets/_rels/sheet143.xml.rels><?xml version="1.0" encoding="UTF-8" standalone="yes"?>
<Relationships xmlns="http://schemas.openxmlformats.org/package/2006/relationships"><Relationship Id="rId2" Type="http://schemas.openxmlformats.org/officeDocument/2006/relationships/drawing" Target="../drawings/drawing207.xml"/><Relationship Id="rId1" Type="http://schemas.openxmlformats.org/officeDocument/2006/relationships/printerSettings" Target="../printerSettings/printerSettings143.bin"/></Relationships>
</file>

<file path=xl/worksheets/_rels/sheet144.xml.rels><?xml version="1.0" encoding="UTF-8" standalone="yes"?>
<Relationships xmlns="http://schemas.openxmlformats.org/package/2006/relationships"><Relationship Id="rId2" Type="http://schemas.openxmlformats.org/officeDocument/2006/relationships/drawing" Target="../drawings/drawing209.xml"/><Relationship Id="rId1" Type="http://schemas.openxmlformats.org/officeDocument/2006/relationships/printerSettings" Target="../printerSettings/printerSettings144.bin"/></Relationships>
</file>

<file path=xl/worksheets/_rels/sheet145.xml.rels><?xml version="1.0" encoding="UTF-8" standalone="yes"?>
<Relationships xmlns="http://schemas.openxmlformats.org/package/2006/relationships"><Relationship Id="rId2" Type="http://schemas.openxmlformats.org/officeDocument/2006/relationships/drawing" Target="../drawings/drawing210.xml"/><Relationship Id="rId1" Type="http://schemas.openxmlformats.org/officeDocument/2006/relationships/printerSettings" Target="../printerSettings/printerSettings145.bin"/></Relationships>
</file>

<file path=xl/worksheets/_rels/sheet146.xml.rels><?xml version="1.0" encoding="UTF-8" standalone="yes"?>
<Relationships xmlns="http://schemas.openxmlformats.org/package/2006/relationships"><Relationship Id="rId2" Type="http://schemas.openxmlformats.org/officeDocument/2006/relationships/drawing" Target="../drawings/drawing211.xml"/><Relationship Id="rId1" Type="http://schemas.openxmlformats.org/officeDocument/2006/relationships/printerSettings" Target="../printerSettings/printerSettings146.bin"/></Relationships>
</file>

<file path=xl/worksheets/_rels/sheet147.xml.rels><?xml version="1.0" encoding="UTF-8" standalone="yes"?>
<Relationships xmlns="http://schemas.openxmlformats.org/package/2006/relationships"><Relationship Id="rId2" Type="http://schemas.openxmlformats.org/officeDocument/2006/relationships/drawing" Target="../drawings/drawing212.xml"/><Relationship Id="rId1" Type="http://schemas.openxmlformats.org/officeDocument/2006/relationships/printerSettings" Target="../printerSettings/printerSettings147.bin"/></Relationships>
</file>

<file path=xl/worksheets/_rels/sheet148.xml.rels><?xml version="1.0" encoding="UTF-8" standalone="yes"?>
<Relationships xmlns="http://schemas.openxmlformats.org/package/2006/relationships"><Relationship Id="rId2" Type="http://schemas.openxmlformats.org/officeDocument/2006/relationships/drawing" Target="../drawings/drawing214.xml"/><Relationship Id="rId1" Type="http://schemas.openxmlformats.org/officeDocument/2006/relationships/printerSettings" Target="../printerSettings/printerSettings148.bin"/></Relationships>
</file>

<file path=xl/worksheets/_rels/sheet149.xml.rels><?xml version="1.0" encoding="UTF-8" standalone="yes"?>
<Relationships xmlns="http://schemas.openxmlformats.org/package/2006/relationships"><Relationship Id="rId2" Type="http://schemas.openxmlformats.org/officeDocument/2006/relationships/drawing" Target="../drawings/drawing215.xml"/><Relationship Id="rId1" Type="http://schemas.openxmlformats.org/officeDocument/2006/relationships/printerSettings" Target="../printerSettings/printerSettings149.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5.bin"/></Relationships>
</file>

<file path=xl/worksheets/_rels/sheet150.xml.rels><?xml version="1.0" encoding="UTF-8" standalone="yes"?>
<Relationships xmlns="http://schemas.openxmlformats.org/package/2006/relationships"><Relationship Id="rId2" Type="http://schemas.openxmlformats.org/officeDocument/2006/relationships/drawing" Target="../drawings/drawing216.xml"/><Relationship Id="rId1" Type="http://schemas.openxmlformats.org/officeDocument/2006/relationships/printerSettings" Target="../printerSettings/printerSettings150.bin"/></Relationships>
</file>

<file path=xl/worksheets/_rels/sheet151.xml.rels><?xml version="1.0" encoding="UTF-8" standalone="yes"?>
<Relationships xmlns="http://schemas.openxmlformats.org/package/2006/relationships"><Relationship Id="rId2" Type="http://schemas.openxmlformats.org/officeDocument/2006/relationships/drawing" Target="../drawings/drawing217.xml"/><Relationship Id="rId1" Type="http://schemas.openxmlformats.org/officeDocument/2006/relationships/printerSettings" Target="../printerSettings/printerSettings151.bin"/></Relationships>
</file>

<file path=xl/worksheets/_rels/sheet152.xml.rels><?xml version="1.0" encoding="UTF-8" standalone="yes"?>
<Relationships xmlns="http://schemas.openxmlformats.org/package/2006/relationships"><Relationship Id="rId2" Type="http://schemas.openxmlformats.org/officeDocument/2006/relationships/drawing" Target="../drawings/drawing218.xml"/><Relationship Id="rId1" Type="http://schemas.openxmlformats.org/officeDocument/2006/relationships/printerSettings" Target="../printerSettings/printerSettings152.bin"/></Relationships>
</file>

<file path=xl/worksheets/_rels/sheet153.xml.rels><?xml version="1.0" encoding="UTF-8" standalone="yes"?>
<Relationships xmlns="http://schemas.openxmlformats.org/package/2006/relationships"><Relationship Id="rId2" Type="http://schemas.openxmlformats.org/officeDocument/2006/relationships/drawing" Target="../drawings/drawing219.xml"/><Relationship Id="rId1" Type="http://schemas.openxmlformats.org/officeDocument/2006/relationships/printerSettings" Target="../printerSettings/printerSettings153.bin"/></Relationships>
</file>

<file path=xl/worksheets/_rels/sheet154.xml.rels><?xml version="1.0" encoding="UTF-8" standalone="yes"?>
<Relationships xmlns="http://schemas.openxmlformats.org/package/2006/relationships"><Relationship Id="rId2" Type="http://schemas.openxmlformats.org/officeDocument/2006/relationships/drawing" Target="../drawings/drawing220.xml"/><Relationship Id="rId1" Type="http://schemas.openxmlformats.org/officeDocument/2006/relationships/printerSettings" Target="../printerSettings/printerSettings15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85.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87.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89.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90.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91.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92.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93.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95.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97.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98.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99.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100.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101.x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103.x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105.x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107.x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108.x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109.x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111.x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113.xml"/><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115.x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116.xml"/><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117.xml"/><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19.xml"/><Relationship Id="rId1" Type="http://schemas.openxmlformats.org/officeDocument/2006/relationships/printerSettings" Target="../printerSettings/printerSettings84.bin"/><Relationship Id="rId4" Type="http://schemas.openxmlformats.org/officeDocument/2006/relationships/comments" Target="../comments1.xml"/></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121.xml"/><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122.xml"/><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124.xml"/><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125.xml"/><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126.xml"/><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128.xml"/><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130.xml"/><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131.xml"/><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133.xml"/><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2" Type="http://schemas.openxmlformats.org/officeDocument/2006/relationships/drawing" Target="../drawings/drawing135.xml"/><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2" Type="http://schemas.openxmlformats.org/officeDocument/2006/relationships/drawing" Target="../drawings/drawing136.xml"/><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2" Type="http://schemas.openxmlformats.org/officeDocument/2006/relationships/drawing" Target="../drawings/drawing137.xml"/><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2" Type="http://schemas.openxmlformats.org/officeDocument/2006/relationships/drawing" Target="../drawings/drawing138.xml"/><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2" Type="http://schemas.openxmlformats.org/officeDocument/2006/relationships/drawing" Target="../drawings/drawing139.xml"/><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2" Type="http://schemas.openxmlformats.org/officeDocument/2006/relationships/drawing" Target="../drawings/drawing140.xml"/><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tabColor rgb="FFFF0000"/>
    <pageSetUpPr fitToPage="1"/>
  </sheetPr>
  <dimension ref="T1"/>
  <sheetViews>
    <sheetView showGridLines="0" view="pageBreakPreview" zoomScale="40" zoomScaleNormal="100" zoomScaleSheetLayoutView="40" workbookViewId="0">
      <selection activeCell="Q65" sqref="Q65"/>
    </sheetView>
  </sheetViews>
  <sheetFormatPr baseColWidth="10" defaultColWidth="15.140625" defaultRowHeight="15"/>
  <cols>
    <col min="1" max="1" width="17.28515625" style="67" customWidth="1"/>
    <col min="2" max="5" width="15.140625" style="67"/>
    <col min="6" max="6" width="22.28515625" style="67" customWidth="1"/>
    <col min="7" max="7" width="15.140625" style="67"/>
    <col min="8" max="8" width="19.85546875" style="67" customWidth="1"/>
    <col min="9" max="9" width="15.140625" style="67"/>
    <col min="10" max="10" width="24.140625" style="67" customWidth="1"/>
    <col min="11" max="11" width="24.28515625" style="67" customWidth="1"/>
    <col min="12" max="12" width="23.28515625" style="67" customWidth="1"/>
    <col min="13" max="13" width="27" style="67" customWidth="1"/>
    <col min="14" max="14" width="16.28515625" style="67" customWidth="1"/>
    <col min="15" max="16" width="15.140625" style="67"/>
    <col min="17" max="17" width="20.85546875" style="67" customWidth="1"/>
    <col min="18" max="19" width="15.140625" style="67"/>
    <col min="21" max="16384" width="15.140625" style="67"/>
  </cols>
  <sheetData>
    <row r="1" ht="42" customHeight="1"/>
  </sheetData>
  <pageMargins left="0.7" right="0.7" top="0.75" bottom="0.75" header="0.3" footer="0.3"/>
  <pageSetup scale="36"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tabColor theme="9" tint="-0.499984740745262"/>
    <pageSetUpPr fitToPage="1"/>
  </sheetPr>
  <dimension ref="A2:AC37"/>
  <sheetViews>
    <sheetView showGridLines="0" view="pageBreakPreview" zoomScale="70" zoomScaleNormal="85" zoomScaleSheetLayoutView="70" workbookViewId="0">
      <selection activeCell="P34" sqref="P34"/>
    </sheetView>
  </sheetViews>
  <sheetFormatPr baseColWidth="10" defaultColWidth="11.42578125" defaultRowHeight="45.75" customHeight="1"/>
  <cols>
    <col min="1" max="1" width="12.5703125" style="527" customWidth="1"/>
    <col min="2" max="2" width="14" style="527" customWidth="1"/>
    <col min="3" max="3" width="11.140625" style="527" customWidth="1"/>
    <col min="4" max="4" width="20.7109375" style="527" customWidth="1"/>
    <col min="5" max="8" width="15.42578125" style="527" customWidth="1"/>
    <col min="9" max="9" width="19.5703125" style="527" customWidth="1"/>
    <col min="10" max="10" width="21.42578125" style="527" customWidth="1"/>
    <col min="11" max="11" width="19.28515625" style="527" customWidth="1"/>
    <col min="12" max="12" width="20.28515625" style="527" customWidth="1"/>
    <col min="13" max="13" width="20.140625" style="527" customWidth="1"/>
    <col min="14" max="14" width="21.7109375" style="527" customWidth="1"/>
    <col min="15" max="15" width="1.140625" style="527" customWidth="1"/>
    <col min="16" max="16" width="26.5703125" style="946" customWidth="1"/>
    <col min="17" max="17" width="20.5703125" style="527" customWidth="1"/>
    <col min="18" max="16384" width="11.42578125" style="527"/>
  </cols>
  <sheetData>
    <row r="2" spans="1:18" s="38" customFormat="1" ht="42" customHeight="1">
      <c r="A2" s="2181" t="s">
        <v>414</v>
      </c>
      <c r="B2" s="2181"/>
      <c r="C2" s="2181"/>
      <c r="D2" s="2181"/>
      <c r="E2" s="2181"/>
      <c r="F2" s="2181"/>
      <c r="G2" s="2181"/>
      <c r="H2" s="2181"/>
      <c r="I2" s="2181"/>
      <c r="J2" s="2181"/>
      <c r="K2" s="2181"/>
      <c r="P2" s="944">
        <f>+B15/E15</f>
        <v>0.99217114140803131</v>
      </c>
    </row>
    <row r="3" spans="1:18" s="232" customFormat="1" ht="53.25" customHeight="1">
      <c r="A3" s="427" t="s">
        <v>0</v>
      </c>
      <c r="B3" s="427" t="s">
        <v>190</v>
      </c>
      <c r="C3" s="428" t="s">
        <v>197</v>
      </c>
      <c r="D3" s="428" t="s">
        <v>198</v>
      </c>
      <c r="E3" s="563" t="s">
        <v>142</v>
      </c>
      <c r="F3" s="904" t="s">
        <v>199</v>
      </c>
      <c r="G3" s="905" t="s">
        <v>200</v>
      </c>
      <c r="H3" s="906" t="s">
        <v>201</v>
      </c>
      <c r="I3" s="563" t="s">
        <v>852</v>
      </c>
      <c r="J3" s="429" t="s">
        <v>202</v>
      </c>
      <c r="K3" s="230"/>
      <c r="L3" s="231"/>
      <c r="P3" s="945"/>
    </row>
    <row r="4" spans="1:18" ht="16.5" customHeight="1">
      <c r="A4" s="824" t="s">
        <v>426</v>
      </c>
      <c r="B4" s="574">
        <v>41379</v>
      </c>
      <c r="C4" s="575">
        <v>304</v>
      </c>
      <c r="D4" s="575">
        <v>74</v>
      </c>
      <c r="E4" s="576">
        <f t="shared" ref="E4:E14" si="0">+D4+C4+B4</f>
        <v>41757</v>
      </c>
      <c r="F4" s="1436">
        <v>863333</v>
      </c>
      <c r="G4" s="1437">
        <v>123254</v>
      </c>
      <c r="H4" s="1438">
        <v>201642</v>
      </c>
      <c r="I4" s="576">
        <f>+H4+G4+F4</f>
        <v>1188229</v>
      </c>
      <c r="J4" s="577">
        <f>I4/E4</f>
        <v>28.455803817324043</v>
      </c>
      <c r="K4" s="145"/>
      <c r="L4" s="145"/>
      <c r="M4" s="232"/>
      <c r="N4" s="232"/>
      <c r="P4" s="664">
        <f t="shared" ref="P4:P9" si="1">(E5-E4)/E4</f>
        <v>-2.0595349282754986E-3</v>
      </c>
    </row>
    <row r="5" spans="1:18" ht="16.5" customHeight="1">
      <c r="A5" s="825" t="s">
        <v>387</v>
      </c>
      <c r="B5" s="578">
        <v>41179</v>
      </c>
      <c r="C5" s="579">
        <v>412</v>
      </c>
      <c r="D5" s="579">
        <v>80</v>
      </c>
      <c r="E5" s="580">
        <f t="shared" si="0"/>
        <v>41671</v>
      </c>
      <c r="F5" s="967">
        <v>869750</v>
      </c>
      <c r="G5" s="968">
        <v>148220</v>
      </c>
      <c r="H5" s="1439">
        <v>209755</v>
      </c>
      <c r="I5" s="580">
        <f t="shared" ref="I5:I10" si="2">+H5+G5+F5</f>
        <v>1227725</v>
      </c>
      <c r="J5" s="581">
        <f t="shared" ref="J5:J10" si="3">I5/E5</f>
        <v>29.462335917064625</v>
      </c>
      <c r="K5" s="94"/>
      <c r="L5" s="1709"/>
      <c r="M5" s="232"/>
      <c r="N5" s="232"/>
      <c r="P5" s="664">
        <f t="shared" si="1"/>
        <v>6.0185740682968975E-2</v>
      </c>
      <c r="R5" s="542"/>
    </row>
    <row r="6" spans="1:18" ht="16.5" customHeight="1">
      <c r="A6" s="825" t="s">
        <v>388</v>
      </c>
      <c r="B6" s="578">
        <v>43682</v>
      </c>
      <c r="C6" s="579">
        <v>418</v>
      </c>
      <c r="D6" s="579">
        <v>79</v>
      </c>
      <c r="E6" s="580">
        <f t="shared" si="0"/>
        <v>44179</v>
      </c>
      <c r="F6" s="967">
        <v>943828</v>
      </c>
      <c r="G6" s="968">
        <v>136553</v>
      </c>
      <c r="H6" s="1439">
        <v>218706</v>
      </c>
      <c r="I6" s="580">
        <f t="shared" si="2"/>
        <v>1299087</v>
      </c>
      <c r="J6" s="581">
        <f t="shared" si="3"/>
        <v>29.405079336336268</v>
      </c>
      <c r="K6" s="968"/>
      <c r="L6" s="145"/>
      <c r="M6" s="232"/>
      <c r="N6" s="232"/>
      <c r="P6" s="664">
        <f t="shared" si="1"/>
        <v>6.8878879105457341E-2</v>
      </c>
    </row>
    <row r="7" spans="1:18" ht="16.5" customHeight="1">
      <c r="A7" s="825" t="s">
        <v>389</v>
      </c>
      <c r="B7" s="578">
        <v>46674</v>
      </c>
      <c r="C7" s="579">
        <v>469</v>
      </c>
      <c r="D7" s="579">
        <v>79</v>
      </c>
      <c r="E7" s="580">
        <f t="shared" si="0"/>
        <v>47222</v>
      </c>
      <c r="F7" s="967">
        <v>996469</v>
      </c>
      <c r="G7" s="968">
        <v>142319</v>
      </c>
      <c r="H7" s="1439">
        <v>225133</v>
      </c>
      <c r="I7" s="580">
        <f t="shared" si="2"/>
        <v>1363921</v>
      </c>
      <c r="J7" s="581">
        <f t="shared" si="3"/>
        <v>28.883168861971114</v>
      </c>
      <c r="K7" s="1002"/>
      <c r="L7" s="145"/>
      <c r="M7" s="232"/>
      <c r="N7" s="232"/>
      <c r="P7" s="664">
        <f t="shared" si="1"/>
        <v>8.7438058532040147E-2</v>
      </c>
    </row>
    <row r="8" spans="1:18" ht="16.5" customHeight="1">
      <c r="A8" s="825" t="s">
        <v>427</v>
      </c>
      <c r="B8" s="578">
        <v>50784</v>
      </c>
      <c r="C8" s="579">
        <v>488</v>
      </c>
      <c r="D8" s="579">
        <v>79</v>
      </c>
      <c r="E8" s="580">
        <f t="shared" si="0"/>
        <v>51351</v>
      </c>
      <c r="F8" s="967">
        <v>1035050</v>
      </c>
      <c r="G8" s="968">
        <v>156354</v>
      </c>
      <c r="H8" s="1439">
        <v>236498</v>
      </c>
      <c r="I8" s="580">
        <f t="shared" si="2"/>
        <v>1427902</v>
      </c>
      <c r="J8" s="581">
        <f t="shared" si="3"/>
        <v>27.806702887967127</v>
      </c>
      <c r="K8" s="133"/>
      <c r="L8" s="145"/>
      <c r="M8" s="232"/>
      <c r="N8" s="232"/>
      <c r="P8" s="664">
        <f t="shared" si="1"/>
        <v>0.15547895854024266</v>
      </c>
    </row>
    <row r="9" spans="1:18" ht="16.5" customHeight="1">
      <c r="A9" s="825" t="s">
        <v>474</v>
      </c>
      <c r="B9" s="578">
        <v>58768</v>
      </c>
      <c r="C9" s="579">
        <v>489</v>
      </c>
      <c r="D9" s="579">
        <v>78</v>
      </c>
      <c r="E9" s="580">
        <f t="shared" si="0"/>
        <v>59335</v>
      </c>
      <c r="F9" s="967">
        <v>1110841</v>
      </c>
      <c r="G9" s="968">
        <v>166811</v>
      </c>
      <c r="H9" s="1439">
        <v>249006</v>
      </c>
      <c r="I9" s="580">
        <f>+H9+G9+F9</f>
        <v>1526658</v>
      </c>
      <c r="J9" s="581">
        <f t="shared" si="3"/>
        <v>25.729468273363107</v>
      </c>
      <c r="K9" s="133"/>
      <c r="L9" s="1208"/>
      <c r="M9" s="232"/>
      <c r="N9" s="232"/>
      <c r="P9" s="664">
        <f t="shared" si="1"/>
        <v>0.10669925002106682</v>
      </c>
    </row>
    <row r="10" spans="1:18" ht="16.5" customHeight="1">
      <c r="A10" s="825" t="s">
        <v>500</v>
      </c>
      <c r="B10" s="967">
        <v>65073</v>
      </c>
      <c r="C10" s="968">
        <v>519</v>
      </c>
      <c r="D10" s="968">
        <v>74</v>
      </c>
      <c r="E10" s="969">
        <f t="shared" si="0"/>
        <v>65666</v>
      </c>
      <c r="F10" s="967">
        <v>1193568</v>
      </c>
      <c r="G10" s="968">
        <v>176595</v>
      </c>
      <c r="H10" s="1439">
        <v>281039</v>
      </c>
      <c r="I10" s="969">
        <f t="shared" si="2"/>
        <v>1651202</v>
      </c>
      <c r="J10" s="970">
        <f t="shared" si="3"/>
        <v>25.145463405719855</v>
      </c>
      <c r="K10" s="133"/>
      <c r="M10" s="232"/>
      <c r="N10" s="232"/>
      <c r="P10" s="664">
        <f>(E11-E10)/E10</f>
        <v>6.6290013096579656E-2</v>
      </c>
    </row>
    <row r="11" spans="1:18" ht="16.5" customHeight="1">
      <c r="A11" s="825" t="s">
        <v>828</v>
      </c>
      <c r="B11" s="967">
        <v>69404</v>
      </c>
      <c r="C11" s="968">
        <v>542</v>
      </c>
      <c r="D11" s="968">
        <v>73</v>
      </c>
      <c r="E11" s="969">
        <f t="shared" si="0"/>
        <v>70019</v>
      </c>
      <c r="F11" s="967">
        <v>1268556</v>
      </c>
      <c r="G11" s="968">
        <v>189220</v>
      </c>
      <c r="H11" s="1439">
        <v>301682</v>
      </c>
      <c r="I11" s="969">
        <f>+H11+G11+F11</f>
        <v>1759458</v>
      </c>
      <c r="J11" s="970">
        <v>25.128293748839599</v>
      </c>
      <c r="K11" s="582"/>
      <c r="M11" s="232"/>
      <c r="N11" s="232"/>
      <c r="P11" s="664">
        <f>(E12-E11)/E11</f>
        <v>6.8595666890415463E-2</v>
      </c>
    </row>
    <row r="12" spans="1:18" ht="16.5" customHeight="1">
      <c r="A12" s="825" t="s">
        <v>882</v>
      </c>
      <c r="B12" s="967">
        <v>74225</v>
      </c>
      <c r="C12" s="968">
        <v>524</v>
      </c>
      <c r="D12" s="968">
        <v>73</v>
      </c>
      <c r="E12" s="969">
        <f t="shared" si="0"/>
        <v>74822</v>
      </c>
      <c r="F12" s="967">
        <v>1365808</v>
      </c>
      <c r="G12" s="968">
        <v>234553</v>
      </c>
      <c r="H12" s="1439">
        <v>287877</v>
      </c>
      <c r="I12" s="969">
        <f>+H12+G12+F12</f>
        <v>1888238</v>
      </c>
      <c r="J12" s="970">
        <v>25.236401058512204</v>
      </c>
      <c r="M12" s="232"/>
      <c r="N12" s="232"/>
      <c r="O12" s="542"/>
      <c r="P12" s="664">
        <f>(E13-E12)/E12</f>
        <v>6.3884953623265878E-2</v>
      </c>
    </row>
    <row r="13" spans="1:18" ht="16.5" customHeight="1">
      <c r="A13" s="825" t="s">
        <v>948</v>
      </c>
      <c r="B13" s="967">
        <v>78962</v>
      </c>
      <c r="C13" s="968">
        <v>564</v>
      </c>
      <c r="D13" s="968">
        <v>76</v>
      </c>
      <c r="E13" s="969">
        <f t="shared" si="0"/>
        <v>79602</v>
      </c>
      <c r="F13" s="967">
        <v>1446555</v>
      </c>
      <c r="G13" s="968">
        <v>281553</v>
      </c>
      <c r="H13" s="1439">
        <v>322214</v>
      </c>
      <c r="I13" s="969">
        <f>+H13+G13+F13</f>
        <v>2050322</v>
      </c>
      <c r="J13" s="970">
        <v>25.236401058512204</v>
      </c>
      <c r="M13" s="232" t="s">
        <v>25</v>
      </c>
      <c r="N13" s="232"/>
      <c r="P13" s="664">
        <f>(E14-E13)/E13</f>
        <v>7.4256928217883975E-2</v>
      </c>
    </row>
    <row r="14" spans="1:18" ht="16.5" customHeight="1">
      <c r="A14" s="825" t="s">
        <v>1024</v>
      </c>
      <c r="B14" s="968">
        <v>84840</v>
      </c>
      <c r="C14" s="968">
        <v>597</v>
      </c>
      <c r="D14" s="968">
        <v>76</v>
      </c>
      <c r="E14" s="969">
        <f t="shared" si="0"/>
        <v>85513</v>
      </c>
      <c r="F14" s="967">
        <v>1546593</v>
      </c>
      <c r="G14" s="968">
        <v>294564</v>
      </c>
      <c r="H14" s="1439">
        <v>332833</v>
      </c>
      <c r="I14" s="969">
        <f>+H14+G14+F14</f>
        <v>2173990</v>
      </c>
      <c r="J14" s="970">
        <v>25.422918152795482</v>
      </c>
      <c r="L14" s="135" t="s">
        <v>990</v>
      </c>
      <c r="M14" s="136"/>
      <c r="P14" s="947">
        <f>AVERAGE(P4:P13)</f>
        <v>7.4964891378164547E-2</v>
      </c>
      <c r="Q14" s="527" t="s">
        <v>630</v>
      </c>
    </row>
    <row r="15" spans="1:18" ht="13.5" customHeight="1">
      <c r="A15" s="1535" t="s">
        <v>1039</v>
      </c>
      <c r="B15" s="1459">
        <v>85291</v>
      </c>
      <c r="C15" s="1459">
        <v>597</v>
      </c>
      <c r="D15" s="1459">
        <v>76</v>
      </c>
      <c r="E15" s="1460">
        <f>+D15+C15+B15</f>
        <v>85964</v>
      </c>
      <c r="F15" s="1458">
        <v>1560285</v>
      </c>
      <c r="G15" s="1459">
        <v>294271</v>
      </c>
      <c r="H15" s="1461">
        <v>333992</v>
      </c>
      <c r="I15" s="1460">
        <f>+H15+G15+F15</f>
        <v>2188548</v>
      </c>
      <c r="J15" s="1210">
        <f>I15/E15</f>
        <v>25.458889767809779</v>
      </c>
      <c r="L15" s="135"/>
      <c r="M15" s="135"/>
    </row>
    <row r="16" spans="1:18" ht="19.5" customHeight="1">
      <c r="B16" s="1462"/>
      <c r="C16" s="1462"/>
      <c r="D16" s="1462"/>
      <c r="E16" s="1462"/>
      <c r="F16" s="1462"/>
      <c r="G16" s="1462"/>
      <c r="H16" s="1462"/>
      <c r="I16" s="1462"/>
      <c r="M16" s="135"/>
      <c r="P16" s="948">
        <f>E15/E4</f>
        <v>2.0586727973752903</v>
      </c>
      <c r="Q16" s="527" t="s">
        <v>841</v>
      </c>
    </row>
    <row r="17" spans="12:29" ht="19.5" customHeight="1">
      <c r="M17" s="135"/>
      <c r="P17" s="948">
        <f>+I15/I4</f>
        <v>1.841857083104351</v>
      </c>
      <c r="Q17" s="527" t="s">
        <v>842</v>
      </c>
    </row>
    <row r="18" spans="12:29" ht="19.5" customHeight="1">
      <c r="L18" s="134"/>
      <c r="M18" s="135"/>
      <c r="P18" s="949">
        <f>+(I15-I4)/I4</f>
        <v>0.84185708310435114</v>
      </c>
      <c r="Q18" s="527" t="s">
        <v>854</v>
      </c>
    </row>
    <row r="19" spans="12:29" ht="19.5" customHeight="1">
      <c r="L19" s="134"/>
      <c r="P19" s="949">
        <f>+(E15-E4)/E4</f>
        <v>1.0586727973752903</v>
      </c>
      <c r="Q19" s="527" t="s">
        <v>855</v>
      </c>
    </row>
    <row r="20" spans="12:29" ht="19.5" customHeight="1">
      <c r="L20" s="134"/>
      <c r="P20" s="949"/>
    </row>
    <row r="21" spans="12:29" ht="19.5" customHeight="1">
      <c r="P21" s="946">
        <v>189</v>
      </c>
      <c r="Q21" s="900"/>
      <c r="U21" s="135"/>
      <c r="V21" s="135"/>
      <c r="W21" s="135"/>
      <c r="X21" s="135"/>
      <c r="Y21" s="135"/>
      <c r="Z21" s="135"/>
      <c r="AA21" s="135"/>
      <c r="AB21" s="135"/>
      <c r="AC21" s="135"/>
    </row>
    <row r="22" spans="12:29" ht="19.5" customHeight="1">
      <c r="P22" s="946">
        <f>+P21/2.2</f>
        <v>85.909090909090907</v>
      </c>
    </row>
    <row r="23" spans="12:29" ht="19.5" customHeight="1">
      <c r="L23" s="134"/>
      <c r="P23" s="950"/>
    </row>
    <row r="24" spans="12:29" ht="19.5" customHeight="1">
      <c r="P24" s="949">
        <f>+E4/E15</f>
        <v>0.48574984877390537</v>
      </c>
      <c r="Q24" s="173"/>
    </row>
    <row r="25" spans="12:29" ht="19.5" customHeight="1">
      <c r="P25" s="664"/>
    </row>
    <row r="26" spans="12:29" ht="19.5" customHeight="1">
      <c r="P26" s="950">
        <f>F15/I15</f>
        <v>0.71293158751829977</v>
      </c>
    </row>
    <row r="27" spans="12:29" ht="19.5" customHeight="1">
      <c r="P27" s="950"/>
    </row>
    <row r="28" spans="12:29" ht="19.5" customHeight="1">
      <c r="P28" s="951"/>
    </row>
    <row r="29" spans="12:29" ht="19.5" customHeight="1"/>
    <row r="30" spans="12:29" ht="19.5" customHeight="1"/>
    <row r="31" spans="12:29" ht="19.5" customHeight="1"/>
    <row r="32" spans="12:29" ht="19.5" customHeight="1">
      <c r="R32" s="527" t="s">
        <v>1023</v>
      </c>
    </row>
    <row r="33" ht="19.5" customHeight="1"/>
    <row r="34" ht="19.5" customHeight="1"/>
    <row r="35" ht="19.5" customHeight="1"/>
    <row r="36" ht="19.5" customHeight="1"/>
    <row r="37" ht="19.5" customHeight="1"/>
  </sheetData>
  <mergeCells count="1">
    <mergeCell ref="A2:K2"/>
  </mergeCells>
  <conditionalFormatting sqref="A15:J15">
    <cfRule type="cellIs" dxfId="42"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53" orientation="landscape" r:id="rId1"/>
  <drawing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5">
    <tabColor theme="6" tint="-0.499984740745262"/>
    <pageSetUpPr fitToPage="1"/>
  </sheetPr>
  <dimension ref="D11"/>
  <sheetViews>
    <sheetView showGridLines="0" view="pageBreakPreview" zoomScale="70" zoomScaleNormal="100" zoomScaleSheetLayoutView="70" workbookViewId="0">
      <selection activeCell="V16" sqref="V16"/>
    </sheetView>
  </sheetViews>
  <sheetFormatPr baseColWidth="10" defaultColWidth="11.42578125" defaultRowHeight="15"/>
  <cols>
    <col min="1" max="6" width="11.42578125" style="67"/>
    <col min="7" max="7" width="9.42578125" style="67" customWidth="1"/>
    <col min="8" max="16384" width="11.42578125" style="67"/>
  </cols>
  <sheetData>
    <row r="11" spans="4:4" ht="61.5">
      <c r="D11" s="513"/>
    </row>
  </sheetData>
  <pageMargins left="0.7" right="0.7" top="0.75" bottom="0.75" header="0.3" footer="0.3"/>
  <pageSetup scale="67" orientation="landscape" r:id="rId1"/>
  <drawing r:id="rId2"/>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6">
    <tabColor theme="6" tint="-0.499984740745262"/>
  </sheetPr>
  <dimension ref="A5:R42"/>
  <sheetViews>
    <sheetView showGridLines="0" view="pageBreakPreview" zoomScale="85" zoomScaleNormal="100" zoomScaleSheetLayoutView="85" workbookViewId="0"/>
  </sheetViews>
  <sheetFormatPr baseColWidth="10" defaultColWidth="11.42578125" defaultRowHeight="15"/>
  <cols>
    <col min="1" max="6" width="11.42578125" style="67"/>
    <col min="7" max="7" width="9.42578125" style="67" customWidth="1"/>
    <col min="8" max="16384" width="11.42578125" style="67"/>
  </cols>
  <sheetData>
    <row r="5" spans="1:15" ht="6.75" customHeight="1">
      <c r="A5" s="2339" t="s">
        <v>814</v>
      </c>
      <c r="B5" s="2339"/>
      <c r="C5" s="2339"/>
      <c r="D5" s="2339"/>
      <c r="E5" s="2339"/>
      <c r="F5" s="2339"/>
      <c r="G5" s="2339"/>
      <c r="H5" s="2339"/>
      <c r="I5" s="2339"/>
      <c r="J5" s="2339"/>
      <c r="K5" s="2339"/>
      <c r="L5" s="2339"/>
      <c r="M5" s="2339"/>
      <c r="N5" s="2339"/>
      <c r="O5" s="2339"/>
    </row>
    <row r="6" spans="1:15" ht="17.25" customHeight="1">
      <c r="A6" s="2339"/>
      <c r="B6" s="2339"/>
      <c r="C6" s="2339"/>
      <c r="D6" s="2339"/>
      <c r="E6" s="2339"/>
      <c r="F6" s="2339"/>
      <c r="G6" s="2339"/>
      <c r="H6" s="2339"/>
      <c r="I6" s="2339"/>
      <c r="J6" s="2339"/>
      <c r="K6" s="2339"/>
      <c r="L6" s="2339"/>
      <c r="M6" s="2339"/>
      <c r="N6" s="2339"/>
      <c r="O6" s="2339"/>
    </row>
    <row r="7" spans="1:15">
      <c r="A7" s="2339"/>
      <c r="B7" s="2339"/>
      <c r="C7" s="2339"/>
      <c r="D7" s="2339"/>
      <c r="E7" s="2339"/>
      <c r="F7" s="2339"/>
      <c r="G7" s="2339"/>
      <c r="H7" s="2339"/>
      <c r="I7" s="2339"/>
      <c r="J7" s="2339"/>
      <c r="K7" s="2339"/>
      <c r="L7" s="2339"/>
      <c r="M7" s="2339"/>
      <c r="N7" s="2339"/>
      <c r="O7" s="2339"/>
    </row>
    <row r="8" spans="1:15">
      <c r="A8" s="2339"/>
      <c r="B8" s="2339"/>
      <c r="C8" s="2339"/>
      <c r="D8" s="2339"/>
      <c r="E8" s="2339"/>
      <c r="F8" s="2339"/>
      <c r="G8" s="2339"/>
      <c r="H8" s="2339"/>
      <c r="I8" s="2339"/>
      <c r="J8" s="2339"/>
      <c r="K8" s="2339"/>
      <c r="L8" s="2339"/>
      <c r="M8" s="2339"/>
      <c r="N8" s="2339"/>
      <c r="O8" s="2339"/>
    </row>
    <row r="9" spans="1:15">
      <c r="A9" s="2339"/>
      <c r="B9" s="2339"/>
      <c r="C9" s="2339"/>
      <c r="D9" s="2339"/>
      <c r="E9" s="2339"/>
      <c r="F9" s="2339"/>
      <c r="G9" s="2339"/>
      <c r="H9" s="2339"/>
      <c r="I9" s="2339"/>
      <c r="J9" s="2339"/>
      <c r="K9" s="2339"/>
      <c r="L9" s="2339"/>
      <c r="M9" s="2339"/>
      <c r="N9" s="2339"/>
      <c r="O9" s="2339"/>
    </row>
    <row r="10" spans="1:15">
      <c r="A10" s="2339"/>
      <c r="B10" s="2339"/>
      <c r="C10" s="2339"/>
      <c r="D10" s="2339"/>
      <c r="E10" s="2339"/>
      <c r="F10" s="2339"/>
      <c r="G10" s="2339"/>
      <c r="H10" s="2339"/>
      <c r="I10" s="2339"/>
      <c r="J10" s="2339"/>
      <c r="K10" s="2339"/>
      <c r="L10" s="2339"/>
      <c r="M10" s="2339"/>
      <c r="N10" s="2339"/>
      <c r="O10" s="2339"/>
    </row>
    <row r="11" spans="1:15">
      <c r="A11" s="2339"/>
      <c r="B11" s="2339"/>
      <c r="C11" s="2339"/>
      <c r="D11" s="2339"/>
      <c r="E11" s="2339"/>
      <c r="F11" s="2339"/>
      <c r="G11" s="2339"/>
      <c r="H11" s="2339"/>
      <c r="I11" s="2339"/>
      <c r="J11" s="2339"/>
      <c r="K11" s="2339"/>
      <c r="L11" s="2339"/>
      <c r="M11" s="2339"/>
      <c r="N11" s="2339"/>
      <c r="O11" s="2339"/>
    </row>
    <row r="12" spans="1:15">
      <c r="A12" s="2339"/>
      <c r="B12" s="2339"/>
      <c r="C12" s="2339"/>
      <c r="D12" s="2339"/>
      <c r="E12" s="2339"/>
      <c r="F12" s="2339"/>
      <c r="G12" s="2339"/>
      <c r="H12" s="2339"/>
      <c r="I12" s="2339"/>
      <c r="J12" s="2339"/>
      <c r="K12" s="2339"/>
      <c r="L12" s="2339"/>
      <c r="M12" s="2339"/>
      <c r="N12" s="2339"/>
      <c r="O12" s="2339"/>
    </row>
    <row r="13" spans="1:15">
      <c r="A13" s="2339"/>
      <c r="B13" s="2339"/>
      <c r="C13" s="2339"/>
      <c r="D13" s="2339"/>
      <c r="E13" s="2339"/>
      <c r="F13" s="2339"/>
      <c r="G13" s="2339"/>
      <c r="H13" s="2339"/>
      <c r="I13" s="2339"/>
      <c r="J13" s="2339"/>
      <c r="K13" s="2339"/>
      <c r="L13" s="2339"/>
      <c r="M13" s="2339"/>
      <c r="N13" s="2339"/>
      <c r="O13" s="2339"/>
    </row>
    <row r="14" spans="1:15">
      <c r="A14" s="2339"/>
      <c r="B14" s="2339"/>
      <c r="C14" s="2339"/>
      <c r="D14" s="2339"/>
      <c r="E14" s="2339"/>
      <c r="F14" s="2339"/>
      <c r="G14" s="2339"/>
      <c r="H14" s="2339"/>
      <c r="I14" s="2339"/>
      <c r="J14" s="2339"/>
      <c r="K14" s="2339"/>
      <c r="L14" s="2339"/>
      <c r="M14" s="2339"/>
      <c r="N14" s="2339"/>
      <c r="O14" s="2339"/>
    </row>
    <row r="15" spans="1:15">
      <c r="A15" s="2339"/>
      <c r="B15" s="2339"/>
      <c r="C15" s="2339"/>
      <c r="D15" s="2339"/>
      <c r="E15" s="2339"/>
      <c r="F15" s="2339"/>
      <c r="G15" s="2339"/>
      <c r="H15" s="2339"/>
      <c r="I15" s="2339"/>
      <c r="J15" s="2339"/>
      <c r="K15" s="2339"/>
      <c r="L15" s="2339"/>
      <c r="M15" s="2339"/>
      <c r="N15" s="2339"/>
      <c r="O15" s="2339"/>
    </row>
    <row r="16" spans="1:15">
      <c r="A16" s="2339"/>
      <c r="B16" s="2339"/>
      <c r="C16" s="2339"/>
      <c r="D16" s="2339"/>
      <c r="E16" s="2339"/>
      <c r="F16" s="2339"/>
      <c r="G16" s="2339"/>
      <c r="H16" s="2339"/>
      <c r="I16" s="2339"/>
      <c r="J16" s="2339"/>
      <c r="K16" s="2339"/>
      <c r="L16" s="2339"/>
      <c r="M16" s="2339"/>
      <c r="N16" s="2339"/>
      <c r="O16" s="2339"/>
    </row>
    <row r="17" spans="1:18">
      <c r="A17" s="2339"/>
      <c r="B17" s="2339"/>
      <c r="C17" s="2339"/>
      <c r="D17" s="2339"/>
      <c r="E17" s="2339"/>
      <c r="F17" s="2339"/>
      <c r="G17" s="2339"/>
      <c r="H17" s="2339"/>
      <c r="I17" s="2339"/>
      <c r="J17" s="2339"/>
      <c r="K17" s="2339"/>
      <c r="L17" s="2339"/>
      <c r="M17" s="2339"/>
      <c r="N17" s="2339"/>
      <c r="O17" s="2339"/>
    </row>
    <row r="18" spans="1:18">
      <c r="A18" s="2339"/>
      <c r="B18" s="2339"/>
      <c r="C18" s="2339"/>
      <c r="D18" s="2339"/>
      <c r="E18" s="2339"/>
      <c r="F18" s="2339"/>
      <c r="G18" s="2339"/>
      <c r="H18" s="2339"/>
      <c r="I18" s="2339"/>
      <c r="J18" s="2339"/>
      <c r="K18" s="2339"/>
      <c r="L18" s="2339"/>
      <c r="M18" s="2339"/>
      <c r="N18" s="2339"/>
      <c r="O18" s="2339"/>
    </row>
    <row r="19" spans="1:18">
      <c r="A19" s="2339"/>
      <c r="B19" s="2339"/>
      <c r="C19" s="2339"/>
      <c r="D19" s="2339"/>
      <c r="E19" s="2339"/>
      <c r="F19" s="2339"/>
      <c r="G19" s="2339"/>
      <c r="H19" s="2339"/>
      <c r="I19" s="2339"/>
      <c r="J19" s="2339"/>
      <c r="K19" s="2339"/>
      <c r="L19" s="2339"/>
      <c r="M19" s="2339"/>
      <c r="N19" s="2339"/>
      <c r="O19" s="2339"/>
    </row>
    <row r="20" spans="1:18">
      <c r="A20" s="2339"/>
      <c r="B20" s="2339"/>
      <c r="C20" s="2339"/>
      <c r="D20" s="2339"/>
      <c r="E20" s="2339"/>
      <c r="F20" s="2339"/>
      <c r="G20" s="2339"/>
      <c r="H20" s="2339"/>
      <c r="I20" s="2339"/>
      <c r="J20" s="2339"/>
      <c r="K20" s="2339"/>
      <c r="L20" s="2339"/>
      <c r="M20" s="2339"/>
      <c r="N20" s="2339"/>
      <c r="O20" s="2339"/>
      <c r="R20" s="12"/>
    </row>
    <row r="21" spans="1:18">
      <c r="A21" s="2339"/>
      <c r="B21" s="2339"/>
      <c r="C21" s="2339"/>
      <c r="D21" s="2339"/>
      <c r="E21" s="2339"/>
      <c r="F21" s="2339"/>
      <c r="G21" s="2339"/>
      <c r="H21" s="2339"/>
      <c r="I21" s="2339"/>
      <c r="J21" s="2339"/>
      <c r="K21" s="2339"/>
      <c r="L21" s="2339"/>
      <c r="M21" s="2339"/>
      <c r="N21" s="2339"/>
      <c r="O21" s="2339"/>
    </row>
    <row r="22" spans="1:18">
      <c r="A22" s="2339"/>
      <c r="B22" s="2339"/>
      <c r="C22" s="2339"/>
      <c r="D22" s="2339"/>
      <c r="E22" s="2339"/>
      <c r="F22" s="2339"/>
      <c r="G22" s="2339"/>
      <c r="H22" s="2339"/>
      <c r="I22" s="2339"/>
      <c r="J22" s="2339"/>
      <c r="K22" s="2339"/>
      <c r="L22" s="2339"/>
      <c r="M22" s="2339"/>
      <c r="N22" s="2339"/>
      <c r="O22" s="2339"/>
    </row>
    <row r="23" spans="1:18">
      <c r="A23" s="2339"/>
      <c r="B23" s="2339"/>
      <c r="C23" s="2339"/>
      <c r="D23" s="2339"/>
      <c r="E23" s="2339"/>
      <c r="F23" s="2339"/>
      <c r="G23" s="2339"/>
      <c r="H23" s="2339"/>
      <c r="I23" s="2339"/>
      <c r="J23" s="2339"/>
      <c r="K23" s="2339"/>
      <c r="L23" s="2339"/>
      <c r="M23" s="2339"/>
      <c r="N23" s="2339"/>
      <c r="O23" s="2339"/>
    </row>
    <row r="24" spans="1:18">
      <c r="A24" s="2339"/>
      <c r="B24" s="2339"/>
      <c r="C24" s="2339"/>
      <c r="D24" s="2339"/>
      <c r="E24" s="2339"/>
      <c r="F24" s="2339"/>
      <c r="G24" s="2339"/>
      <c r="H24" s="2339"/>
      <c r="I24" s="2339"/>
      <c r="J24" s="2339"/>
      <c r="K24" s="2339"/>
      <c r="L24" s="2339"/>
      <c r="M24" s="2339"/>
      <c r="N24" s="2339"/>
      <c r="O24" s="2339"/>
    </row>
    <row r="25" spans="1:18">
      <c r="A25" s="2339"/>
      <c r="B25" s="2339"/>
      <c r="C25" s="2339"/>
      <c r="D25" s="2339"/>
      <c r="E25" s="2339"/>
      <c r="F25" s="2339"/>
      <c r="G25" s="2339"/>
      <c r="H25" s="2339"/>
      <c r="I25" s="2339"/>
      <c r="J25" s="2339"/>
      <c r="K25" s="2339"/>
      <c r="L25" s="2339"/>
      <c r="M25" s="2339"/>
      <c r="N25" s="2339"/>
      <c r="O25" s="2339"/>
    </row>
    <row r="26" spans="1:18">
      <c r="A26" s="2339"/>
      <c r="B26" s="2339"/>
      <c r="C26" s="2339"/>
      <c r="D26" s="2339"/>
      <c r="E26" s="2339"/>
      <c r="F26" s="2339"/>
      <c r="G26" s="2339"/>
      <c r="H26" s="2339"/>
      <c r="I26" s="2339"/>
      <c r="J26" s="2339"/>
      <c r="K26" s="2339"/>
      <c r="L26" s="2339"/>
      <c r="M26" s="2339"/>
      <c r="N26" s="2339"/>
      <c r="O26" s="2339"/>
    </row>
    <row r="27" spans="1:18">
      <c r="A27" s="2339"/>
      <c r="B27" s="2339"/>
      <c r="C27" s="2339"/>
      <c r="D27" s="2339"/>
      <c r="E27" s="2339"/>
      <c r="F27" s="2339"/>
      <c r="G27" s="2339"/>
      <c r="H27" s="2339"/>
      <c r="I27" s="2339"/>
      <c r="J27" s="2339"/>
      <c r="K27" s="2339"/>
      <c r="L27" s="2339"/>
      <c r="M27" s="2339"/>
      <c r="N27" s="2339"/>
      <c r="O27" s="2339"/>
    </row>
    <row r="28" spans="1:18">
      <c r="A28" s="2339"/>
      <c r="B28" s="2339"/>
      <c r="C28" s="2339"/>
      <c r="D28" s="2339"/>
      <c r="E28" s="2339"/>
      <c r="F28" s="2339"/>
      <c r="G28" s="2339"/>
      <c r="H28" s="2339"/>
      <c r="I28" s="2339"/>
      <c r="J28" s="2339"/>
      <c r="K28" s="2339"/>
      <c r="L28" s="2339"/>
      <c r="M28" s="2339"/>
      <c r="N28" s="2339"/>
      <c r="O28" s="2339"/>
    </row>
    <row r="29" spans="1:18">
      <c r="A29" s="2339"/>
      <c r="B29" s="2339"/>
      <c r="C29" s="2339"/>
      <c r="D29" s="2339"/>
      <c r="E29" s="2339"/>
      <c r="F29" s="2339"/>
      <c r="G29" s="2339"/>
      <c r="H29" s="2339"/>
      <c r="I29" s="2339"/>
      <c r="J29" s="2339"/>
      <c r="K29" s="2339"/>
      <c r="L29" s="2339"/>
      <c r="M29" s="2339"/>
      <c r="N29" s="2339"/>
      <c r="O29" s="2339"/>
    </row>
    <row r="30" spans="1:18">
      <c r="A30" s="2339"/>
      <c r="B30" s="2339"/>
      <c r="C30" s="2339"/>
      <c r="D30" s="2339"/>
      <c r="E30" s="2339"/>
      <c r="F30" s="2339"/>
      <c r="G30" s="2339"/>
      <c r="H30" s="2339"/>
      <c r="I30" s="2339"/>
      <c r="J30" s="2339"/>
      <c r="K30" s="2339"/>
      <c r="L30" s="2339"/>
      <c r="M30" s="2339"/>
      <c r="N30" s="2339"/>
      <c r="O30" s="2339"/>
    </row>
    <row r="31" spans="1:18">
      <c r="A31" s="2339"/>
      <c r="B31" s="2339"/>
      <c r="C31" s="2339"/>
      <c r="D31" s="2339"/>
      <c r="E31" s="2339"/>
      <c r="F31" s="2339"/>
      <c r="G31" s="2339"/>
      <c r="H31" s="2339"/>
      <c r="I31" s="2339"/>
      <c r="J31" s="2339"/>
      <c r="K31" s="2339"/>
      <c r="L31" s="2339"/>
      <c r="M31" s="2339"/>
      <c r="N31" s="2339"/>
      <c r="O31" s="2339"/>
    </row>
    <row r="32" spans="1:18">
      <c r="A32" s="2339"/>
      <c r="B32" s="2339"/>
      <c r="C32" s="2339"/>
      <c r="D32" s="2339"/>
      <c r="E32" s="2339"/>
      <c r="F32" s="2339"/>
      <c r="G32" s="2339"/>
      <c r="H32" s="2339"/>
      <c r="I32" s="2339"/>
      <c r="J32" s="2339"/>
      <c r="K32" s="2339"/>
      <c r="L32" s="2339"/>
      <c r="M32" s="2339"/>
      <c r="N32" s="2339"/>
      <c r="O32" s="2339"/>
    </row>
    <row r="33" spans="1:15">
      <c r="A33" s="2339"/>
      <c r="B33" s="2339"/>
      <c r="C33" s="2339"/>
      <c r="D33" s="2339"/>
      <c r="E33" s="2339"/>
      <c r="F33" s="2339"/>
      <c r="G33" s="2339"/>
      <c r="H33" s="2339"/>
      <c r="I33" s="2339"/>
      <c r="J33" s="2339"/>
      <c r="K33" s="2339"/>
      <c r="L33" s="2339"/>
      <c r="M33" s="2339"/>
      <c r="N33" s="2339"/>
      <c r="O33" s="2339"/>
    </row>
    <row r="34" spans="1:15">
      <c r="A34" s="2339"/>
      <c r="B34" s="2339"/>
      <c r="C34" s="2339"/>
      <c r="D34" s="2339"/>
      <c r="E34" s="2339"/>
      <c r="F34" s="2339"/>
      <c r="G34" s="2339"/>
      <c r="H34" s="2339"/>
      <c r="I34" s="2339"/>
      <c r="J34" s="2339"/>
      <c r="K34" s="2339"/>
      <c r="L34" s="2339"/>
      <c r="M34" s="2339"/>
      <c r="N34" s="2339"/>
      <c r="O34" s="2339"/>
    </row>
    <row r="35" spans="1:15">
      <c r="A35" s="2339"/>
      <c r="B35" s="2339"/>
      <c r="C35" s="2339"/>
      <c r="D35" s="2339"/>
      <c r="E35" s="2339"/>
      <c r="F35" s="2339"/>
      <c r="G35" s="2339"/>
      <c r="H35" s="2339"/>
      <c r="I35" s="2339"/>
      <c r="J35" s="2339"/>
      <c r="K35" s="2339"/>
      <c r="L35" s="2339"/>
      <c r="M35" s="2339"/>
      <c r="N35" s="2339"/>
      <c r="O35" s="2339"/>
    </row>
    <row r="36" spans="1:15">
      <c r="A36" s="2339"/>
      <c r="B36" s="2339"/>
      <c r="C36" s="2339"/>
      <c r="D36" s="2339"/>
      <c r="E36" s="2339"/>
      <c r="F36" s="2339"/>
      <c r="G36" s="2339"/>
      <c r="H36" s="2339"/>
      <c r="I36" s="2339"/>
      <c r="J36" s="2339"/>
      <c r="K36" s="2339"/>
      <c r="L36" s="2339"/>
      <c r="M36" s="2339"/>
      <c r="N36" s="2339"/>
      <c r="O36" s="2339"/>
    </row>
    <row r="37" spans="1:15">
      <c r="A37" s="2339"/>
      <c r="B37" s="2339"/>
      <c r="C37" s="2339"/>
      <c r="D37" s="2339"/>
      <c r="E37" s="2339"/>
      <c r="F37" s="2339"/>
      <c r="G37" s="2339"/>
      <c r="H37" s="2339"/>
      <c r="I37" s="2339"/>
      <c r="J37" s="2339"/>
      <c r="K37" s="2339"/>
      <c r="L37" s="2339"/>
      <c r="M37" s="2339"/>
      <c r="N37" s="2339"/>
      <c r="O37" s="2339"/>
    </row>
    <row r="38" spans="1:15">
      <c r="A38" s="2339"/>
      <c r="B38" s="2339"/>
      <c r="C38" s="2339"/>
      <c r="D38" s="2339"/>
      <c r="E38" s="2339"/>
      <c r="F38" s="2339"/>
      <c r="G38" s="2339"/>
      <c r="H38" s="2339"/>
      <c r="I38" s="2339"/>
      <c r="J38" s="2339"/>
      <c r="K38" s="2339"/>
      <c r="L38" s="2339"/>
      <c r="M38" s="2339"/>
      <c r="N38" s="2339"/>
      <c r="O38" s="2339"/>
    </row>
    <row r="39" spans="1:15">
      <c r="A39" s="2339"/>
      <c r="B39" s="2339"/>
      <c r="C39" s="2339"/>
      <c r="D39" s="2339"/>
      <c r="E39" s="2339"/>
      <c r="F39" s="2339"/>
      <c r="G39" s="2339"/>
      <c r="H39" s="2339"/>
      <c r="I39" s="2339"/>
      <c r="J39" s="2339"/>
      <c r="K39" s="2339"/>
      <c r="L39" s="2339"/>
      <c r="M39" s="2339"/>
      <c r="N39" s="2339"/>
      <c r="O39" s="2339"/>
    </row>
    <row r="40" spans="1:15">
      <c r="A40" s="2339"/>
      <c r="B40" s="2339"/>
      <c r="C40" s="2339"/>
      <c r="D40" s="2339"/>
      <c r="E40" s="2339"/>
      <c r="F40" s="2339"/>
      <c r="G40" s="2339"/>
      <c r="H40" s="2339"/>
      <c r="I40" s="2339"/>
      <c r="J40" s="2339"/>
      <c r="K40" s="2339"/>
      <c r="L40" s="2339"/>
      <c r="M40" s="2339"/>
      <c r="N40" s="2339"/>
      <c r="O40" s="2339"/>
    </row>
    <row r="41" spans="1:15">
      <c r="A41" s="2339"/>
      <c r="B41" s="2339"/>
      <c r="C41" s="2339"/>
      <c r="D41" s="2339"/>
      <c r="E41" s="2339"/>
      <c r="F41" s="2339"/>
      <c r="G41" s="2339"/>
      <c r="H41" s="2339"/>
      <c r="I41" s="2339"/>
      <c r="J41" s="2339"/>
      <c r="K41" s="2339"/>
      <c r="L41" s="2339"/>
      <c r="M41" s="2339"/>
      <c r="N41" s="2339"/>
      <c r="O41" s="2339"/>
    </row>
    <row r="42" spans="1:15">
      <c r="A42" s="2339"/>
      <c r="B42" s="2339"/>
      <c r="C42" s="2339"/>
      <c r="D42" s="2339"/>
      <c r="E42" s="2339"/>
      <c r="F42" s="2339"/>
      <c r="G42" s="2339"/>
      <c r="H42" s="2339"/>
      <c r="I42" s="2339"/>
      <c r="J42" s="2339"/>
      <c r="K42" s="2339"/>
      <c r="L42" s="2339"/>
      <c r="M42" s="2339"/>
      <c r="N42" s="2339"/>
      <c r="O42" s="2339"/>
    </row>
  </sheetData>
  <mergeCells count="1">
    <mergeCell ref="A5:O42"/>
  </mergeCells>
  <pageMargins left="0.7" right="0.7" top="0.75" bottom="0.75" header="0.3" footer="0.3"/>
  <pageSetup scale="68" orientation="landscape" r:id="rId1"/>
  <drawing r:id="rId2"/>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7">
    <tabColor theme="6" tint="-0.499984740745262"/>
  </sheetPr>
  <dimension ref="A5:L31"/>
  <sheetViews>
    <sheetView showGridLines="0" view="pageBreakPreview" zoomScaleNormal="100" zoomScaleSheetLayoutView="100" workbookViewId="0">
      <selection activeCell="M1" sqref="M1:S1048576"/>
    </sheetView>
  </sheetViews>
  <sheetFormatPr baseColWidth="10" defaultColWidth="11.42578125" defaultRowHeight="15"/>
  <cols>
    <col min="1" max="1" width="13.140625" style="67" customWidth="1"/>
    <col min="2" max="6" width="11.42578125" style="67"/>
    <col min="7" max="7" width="8.85546875" style="67" customWidth="1"/>
    <col min="8" max="16384" width="11.42578125" style="67"/>
  </cols>
  <sheetData>
    <row r="5" spans="1:12" ht="9" customHeight="1"/>
    <row r="6" spans="1:12" ht="15" customHeight="1">
      <c r="A6" s="2340" t="s">
        <v>1035</v>
      </c>
      <c r="B6" s="2340"/>
      <c r="C6" s="2340"/>
      <c r="D6" s="2340"/>
      <c r="E6" s="2340"/>
      <c r="F6" s="2340"/>
      <c r="G6" s="2340"/>
      <c r="H6" s="2340"/>
      <c r="I6" s="2340"/>
      <c r="J6" s="2340"/>
      <c r="K6" s="2340"/>
      <c r="L6" s="2340"/>
    </row>
    <row r="7" spans="1:12" ht="15" customHeight="1">
      <c r="A7" s="2340"/>
      <c r="B7" s="2340"/>
      <c r="C7" s="2340"/>
      <c r="D7" s="2340"/>
      <c r="E7" s="2340"/>
      <c r="F7" s="2340"/>
      <c r="G7" s="2340"/>
      <c r="H7" s="2340"/>
      <c r="I7" s="2340"/>
      <c r="J7" s="2340"/>
      <c r="K7" s="2340"/>
      <c r="L7" s="2340"/>
    </row>
    <row r="8" spans="1:12" ht="15" customHeight="1">
      <c r="A8" s="2340"/>
      <c r="B8" s="2340"/>
      <c r="C8" s="2340"/>
      <c r="D8" s="2340"/>
      <c r="E8" s="2340"/>
      <c r="F8" s="2340"/>
      <c r="G8" s="2340"/>
      <c r="H8" s="2340"/>
      <c r="I8" s="2340"/>
      <c r="J8" s="2340"/>
      <c r="K8" s="2340"/>
      <c r="L8" s="2340"/>
    </row>
    <row r="9" spans="1:12" ht="15" customHeight="1">
      <c r="A9" s="2340"/>
      <c r="B9" s="2340"/>
      <c r="C9" s="2340"/>
      <c r="D9" s="2340"/>
      <c r="E9" s="2340"/>
      <c r="F9" s="2340"/>
      <c r="G9" s="2340"/>
      <c r="H9" s="2340"/>
      <c r="I9" s="2340"/>
      <c r="J9" s="2340"/>
      <c r="K9" s="2340"/>
      <c r="L9" s="2340"/>
    </row>
    <row r="10" spans="1:12" ht="15" customHeight="1">
      <c r="A10" s="2340"/>
      <c r="B10" s="2340"/>
      <c r="C10" s="2340"/>
      <c r="D10" s="2340"/>
      <c r="E10" s="2340"/>
      <c r="F10" s="2340"/>
      <c r="G10" s="2340"/>
      <c r="H10" s="2340"/>
      <c r="I10" s="2340"/>
      <c r="J10" s="2340"/>
      <c r="K10" s="2340"/>
      <c r="L10" s="2340"/>
    </row>
    <row r="11" spans="1:12" ht="15" customHeight="1">
      <c r="A11" s="2340"/>
      <c r="B11" s="2340"/>
      <c r="C11" s="2340"/>
      <c r="D11" s="2340"/>
      <c r="E11" s="2340"/>
      <c r="F11" s="2340"/>
      <c r="G11" s="2340"/>
      <c r="H11" s="2340"/>
      <c r="I11" s="2340"/>
      <c r="J11" s="2340"/>
      <c r="K11" s="2340"/>
      <c r="L11" s="2340"/>
    </row>
    <row r="12" spans="1:12" ht="15" customHeight="1">
      <c r="A12" s="2340"/>
      <c r="B12" s="2340"/>
      <c r="C12" s="2340"/>
      <c r="D12" s="2340"/>
      <c r="E12" s="2340"/>
      <c r="F12" s="2340"/>
      <c r="G12" s="2340"/>
      <c r="H12" s="2340"/>
      <c r="I12" s="2340"/>
      <c r="J12" s="2340"/>
      <c r="K12" s="2340"/>
      <c r="L12" s="2340"/>
    </row>
    <row r="13" spans="1:12" ht="15" customHeight="1">
      <c r="A13" s="2340"/>
      <c r="B13" s="2340"/>
      <c r="C13" s="2340"/>
      <c r="D13" s="2340"/>
      <c r="E13" s="2340"/>
      <c r="F13" s="2340"/>
      <c r="G13" s="2340"/>
      <c r="H13" s="2340"/>
      <c r="I13" s="2340"/>
      <c r="J13" s="2340"/>
      <c r="K13" s="2340"/>
      <c r="L13" s="2340"/>
    </row>
    <row r="14" spans="1:12" ht="15" customHeight="1">
      <c r="A14" s="2340"/>
      <c r="B14" s="2340"/>
      <c r="C14" s="2340"/>
      <c r="D14" s="2340"/>
      <c r="E14" s="2340"/>
      <c r="F14" s="2340"/>
      <c r="G14" s="2340"/>
      <c r="H14" s="2340"/>
      <c r="I14" s="2340"/>
      <c r="J14" s="2340"/>
      <c r="K14" s="2340"/>
      <c r="L14" s="2340"/>
    </row>
    <row r="15" spans="1:12" ht="15" customHeight="1">
      <c r="A15" s="2340"/>
      <c r="B15" s="2340"/>
      <c r="C15" s="2340"/>
      <c r="D15" s="2340"/>
      <c r="E15" s="2340"/>
      <c r="F15" s="2340"/>
      <c r="G15" s="2340"/>
      <c r="H15" s="2340"/>
      <c r="I15" s="2340"/>
      <c r="J15" s="2340"/>
      <c r="K15" s="2340"/>
      <c r="L15" s="2340"/>
    </row>
    <row r="16" spans="1:12" ht="15" customHeight="1">
      <c r="A16" s="2340"/>
      <c r="B16" s="2340"/>
      <c r="C16" s="2340"/>
      <c r="D16" s="2340"/>
      <c r="E16" s="2340"/>
      <c r="F16" s="2340"/>
      <c r="G16" s="2340"/>
      <c r="H16" s="2340"/>
      <c r="I16" s="2340"/>
      <c r="J16" s="2340"/>
      <c r="K16" s="2340"/>
      <c r="L16" s="2340"/>
    </row>
    <row r="17" spans="1:12" ht="15" customHeight="1">
      <c r="A17" s="2340"/>
      <c r="B17" s="2340"/>
      <c r="C17" s="2340"/>
      <c r="D17" s="2340"/>
      <c r="E17" s="2340"/>
      <c r="F17" s="2340"/>
      <c r="G17" s="2340"/>
      <c r="H17" s="2340"/>
      <c r="I17" s="2340"/>
      <c r="J17" s="2340"/>
      <c r="K17" s="2340"/>
      <c r="L17" s="2340"/>
    </row>
    <row r="18" spans="1:12" ht="15" customHeight="1">
      <c r="A18" s="2340"/>
      <c r="B18" s="2340"/>
      <c r="C18" s="2340"/>
      <c r="D18" s="2340"/>
      <c r="E18" s="2340"/>
      <c r="F18" s="2340"/>
      <c r="G18" s="2340"/>
      <c r="H18" s="2340"/>
      <c r="I18" s="2340"/>
      <c r="J18" s="2340"/>
      <c r="K18" s="2340"/>
      <c r="L18" s="2340"/>
    </row>
    <row r="19" spans="1:12" ht="30.75" customHeight="1">
      <c r="A19" s="2340"/>
      <c r="B19" s="2340"/>
      <c r="C19" s="2340"/>
      <c r="D19" s="2340"/>
      <c r="E19" s="2340"/>
      <c r="F19" s="2340"/>
      <c r="G19" s="2340"/>
      <c r="H19" s="2340"/>
      <c r="I19" s="2340"/>
      <c r="J19" s="2340"/>
      <c r="K19" s="2340"/>
      <c r="L19" s="2340"/>
    </row>
    <row r="20" spans="1:12" ht="15" customHeight="1">
      <c r="A20" s="2340"/>
      <c r="B20" s="2340"/>
      <c r="C20" s="2340"/>
      <c r="D20" s="2340"/>
      <c r="E20" s="2340"/>
      <c r="F20" s="2340"/>
      <c r="G20" s="2340"/>
      <c r="H20" s="2340"/>
      <c r="I20" s="2340"/>
      <c r="J20" s="2340"/>
      <c r="K20" s="2340"/>
      <c r="L20" s="2340"/>
    </row>
    <row r="21" spans="1:12" ht="15" customHeight="1">
      <c r="A21" s="2340"/>
      <c r="B21" s="2340"/>
      <c r="C21" s="2340"/>
      <c r="D21" s="2340"/>
      <c r="E21" s="2340"/>
      <c r="F21" s="2340"/>
      <c r="G21" s="2340"/>
      <c r="H21" s="2340"/>
      <c r="I21" s="2340"/>
      <c r="J21" s="2340"/>
      <c r="K21" s="2340"/>
      <c r="L21" s="2340"/>
    </row>
    <row r="22" spans="1:12" ht="15" customHeight="1">
      <c r="A22" s="2340"/>
      <c r="B22" s="2340"/>
      <c r="C22" s="2340"/>
      <c r="D22" s="2340"/>
      <c r="E22" s="2340"/>
      <c r="F22" s="2340"/>
      <c r="G22" s="2340"/>
      <c r="H22" s="2340"/>
      <c r="I22" s="2340"/>
      <c r="J22" s="2340"/>
      <c r="K22" s="2340"/>
      <c r="L22" s="2340"/>
    </row>
    <row r="23" spans="1:12" ht="15" customHeight="1">
      <c r="A23" s="2340"/>
      <c r="B23" s="2340"/>
      <c r="C23" s="2340"/>
      <c r="D23" s="2340"/>
      <c r="E23" s="2340"/>
      <c r="F23" s="2340"/>
      <c r="G23" s="2340"/>
      <c r="H23" s="2340"/>
      <c r="I23" s="2340"/>
      <c r="J23" s="2340"/>
      <c r="K23" s="2340"/>
      <c r="L23" s="2340"/>
    </row>
    <row r="24" spans="1:12" ht="15" customHeight="1">
      <c r="A24" s="2340"/>
      <c r="B24" s="2340"/>
      <c r="C24" s="2340"/>
      <c r="D24" s="2340"/>
      <c r="E24" s="2340"/>
      <c r="F24" s="2340"/>
      <c r="G24" s="2340"/>
      <c r="H24" s="2340"/>
      <c r="I24" s="2340"/>
      <c r="J24" s="2340"/>
      <c r="K24" s="2340"/>
      <c r="L24" s="2340"/>
    </row>
    <row r="25" spans="1:12" ht="15" customHeight="1">
      <c r="A25" s="2340"/>
      <c r="B25" s="2340"/>
      <c r="C25" s="2340"/>
      <c r="D25" s="2340"/>
      <c r="E25" s="2340"/>
      <c r="F25" s="2340"/>
      <c r="G25" s="2340"/>
      <c r="H25" s="2340"/>
      <c r="I25" s="2340"/>
      <c r="J25" s="2340"/>
      <c r="K25" s="2340"/>
      <c r="L25" s="2340"/>
    </row>
    <row r="26" spans="1:12" ht="15" customHeight="1">
      <c r="A26" s="2340"/>
      <c r="B26" s="2340"/>
      <c r="C26" s="2340"/>
      <c r="D26" s="2340"/>
      <c r="E26" s="2340"/>
      <c r="F26" s="2340"/>
      <c r="G26" s="2340"/>
      <c r="H26" s="2340"/>
      <c r="I26" s="2340"/>
      <c r="J26" s="2340"/>
      <c r="K26" s="2340"/>
      <c r="L26" s="2340"/>
    </row>
    <row r="27" spans="1:12" ht="15" customHeight="1">
      <c r="A27" s="2340"/>
      <c r="B27" s="2340"/>
      <c r="C27" s="2340"/>
      <c r="D27" s="2340"/>
      <c r="E27" s="2340"/>
      <c r="F27" s="2340"/>
      <c r="G27" s="2340"/>
      <c r="H27" s="2340"/>
      <c r="I27" s="2340"/>
      <c r="J27" s="2340"/>
      <c r="K27" s="2340"/>
      <c r="L27" s="2340"/>
    </row>
    <row r="28" spans="1:12" ht="15" customHeight="1">
      <c r="A28" s="2340"/>
      <c r="B28" s="2340"/>
      <c r="C28" s="2340"/>
      <c r="D28" s="2340"/>
      <c r="E28" s="2340"/>
      <c r="F28" s="2340"/>
      <c r="G28" s="2340"/>
      <c r="H28" s="2340"/>
      <c r="I28" s="2340"/>
      <c r="J28" s="2340"/>
      <c r="K28" s="2340"/>
      <c r="L28" s="2340"/>
    </row>
    <row r="29" spans="1:12" ht="15" customHeight="1">
      <c r="A29" s="2340"/>
      <c r="B29" s="2340"/>
      <c r="C29" s="2340"/>
      <c r="D29" s="2340"/>
      <c r="E29" s="2340"/>
      <c r="F29" s="2340"/>
      <c r="G29" s="2340"/>
      <c r="H29" s="2340"/>
      <c r="I29" s="2340"/>
      <c r="J29" s="2340"/>
      <c r="K29" s="2340"/>
      <c r="L29" s="2340"/>
    </row>
    <row r="30" spans="1:12" ht="15" customHeight="1">
      <c r="A30" s="2340"/>
      <c r="B30" s="2340"/>
      <c r="C30" s="2340"/>
      <c r="D30" s="2340"/>
      <c r="E30" s="2340"/>
      <c r="F30" s="2340"/>
      <c r="G30" s="2340"/>
      <c r="H30" s="2340"/>
      <c r="I30" s="2340"/>
      <c r="J30" s="2340"/>
      <c r="K30" s="2340"/>
      <c r="L30" s="2340"/>
    </row>
    <row r="31" spans="1:12" ht="48.75" customHeight="1">
      <c r="A31" s="2340"/>
      <c r="B31" s="2340"/>
      <c r="C31" s="2340"/>
      <c r="D31" s="2340"/>
      <c r="E31" s="2340"/>
      <c r="F31" s="2340"/>
      <c r="G31" s="2340"/>
      <c r="H31" s="2340"/>
      <c r="I31" s="2340"/>
      <c r="J31" s="2340"/>
      <c r="K31" s="2340"/>
      <c r="L31" s="2340"/>
    </row>
  </sheetData>
  <mergeCells count="1">
    <mergeCell ref="A6:L31"/>
  </mergeCells>
  <pageMargins left="0.7" right="0.7" top="0.75" bottom="0.75" header="0.3" footer="0.3"/>
  <pageSetup scale="77" orientation="landscape" r:id="rId1"/>
  <drawing r:id="rId2"/>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8">
    <tabColor theme="6" tint="-0.499984740745262"/>
    <pageSetUpPr fitToPage="1"/>
  </sheetPr>
  <dimension ref="A1:R9"/>
  <sheetViews>
    <sheetView showGridLines="0" view="pageBreakPreview" zoomScaleNormal="100" zoomScaleSheetLayoutView="100" workbookViewId="0">
      <selection activeCell="O5" sqref="O5"/>
    </sheetView>
  </sheetViews>
  <sheetFormatPr baseColWidth="10" defaultColWidth="11.5703125" defaultRowHeight="15"/>
  <cols>
    <col min="1" max="1" width="17.5703125" style="67" customWidth="1"/>
    <col min="2" max="11" width="9.85546875" style="1557" customWidth="1"/>
    <col min="12" max="12" width="14.85546875" style="1618" customWidth="1"/>
    <col min="13" max="13" width="12.7109375" style="636" customWidth="1"/>
    <col min="14" max="15" width="11.5703125" style="67"/>
    <col min="16" max="16" width="21.28515625" style="67" customWidth="1"/>
    <col min="17" max="16384" width="11.5703125" style="67"/>
  </cols>
  <sheetData>
    <row r="1" spans="1:18" ht="54.75" customHeight="1">
      <c r="A1" s="2341"/>
      <c r="B1" s="2342"/>
      <c r="C1" s="2342"/>
      <c r="D1" s="2342"/>
      <c r="E1" s="2342"/>
      <c r="F1" s="2342"/>
      <c r="G1" s="2342"/>
      <c r="H1" s="2342"/>
      <c r="I1" s="2342"/>
      <c r="J1" s="2342"/>
      <c r="K1" s="2342"/>
      <c r="L1" s="2342"/>
      <c r="M1" s="2342"/>
      <c r="N1" s="2342"/>
      <c r="O1" s="2342"/>
      <c r="P1" s="2342"/>
    </row>
    <row r="2" spans="1:18" s="32" customFormat="1" ht="4.5" customHeight="1">
      <c r="A2" s="161"/>
      <c r="B2" s="162"/>
      <c r="C2" s="162"/>
      <c r="D2" s="162"/>
      <c r="E2" s="162"/>
      <c r="F2" s="162"/>
      <c r="G2" s="162"/>
      <c r="H2" s="162"/>
      <c r="I2" s="162"/>
      <c r="J2" s="162"/>
      <c r="K2" s="162"/>
      <c r="L2" s="162"/>
      <c r="M2" s="634"/>
      <c r="N2" s="162"/>
      <c r="O2" s="162"/>
      <c r="P2" s="162"/>
    </row>
    <row r="3" spans="1:18">
      <c r="A3" s="351" t="s">
        <v>371</v>
      </c>
      <c r="B3" s="843">
        <v>2008</v>
      </c>
      <c r="C3" s="843">
        <v>2009</v>
      </c>
      <c r="D3" s="843">
        <v>2010</v>
      </c>
      <c r="E3" s="843">
        <v>2011</v>
      </c>
      <c r="F3" s="843">
        <v>2012</v>
      </c>
      <c r="G3" s="843">
        <v>2013</v>
      </c>
      <c r="H3" s="843">
        <v>2014</v>
      </c>
      <c r="I3" s="843">
        <v>2015</v>
      </c>
      <c r="J3" s="843">
        <v>2016</v>
      </c>
      <c r="K3" s="843">
        <v>2017</v>
      </c>
      <c r="L3" s="843">
        <v>2018</v>
      </c>
      <c r="M3" s="1859" t="s">
        <v>17</v>
      </c>
    </row>
    <row r="4" spans="1:18" ht="13.5" customHeight="1">
      <c r="A4" s="352" t="s">
        <v>372</v>
      </c>
      <c r="B4" s="1559">
        <v>2516</v>
      </c>
      <c r="C4" s="1559">
        <v>16945</v>
      </c>
      <c r="D4" s="1559">
        <v>18644</v>
      </c>
      <c r="E4" s="1559">
        <v>14301</v>
      </c>
      <c r="F4" s="1559">
        <v>15288</v>
      </c>
      <c r="G4" s="1559">
        <v>19143</v>
      </c>
      <c r="H4" s="1559">
        <v>19153</v>
      </c>
      <c r="I4" s="1559">
        <v>20445</v>
      </c>
      <c r="J4" s="1559">
        <v>21733</v>
      </c>
      <c r="K4" s="1559">
        <v>21939</v>
      </c>
      <c r="L4" s="1559">
        <v>29757</v>
      </c>
      <c r="M4" s="1860">
        <f>SUM(B4:L4)</f>
        <v>199864</v>
      </c>
      <c r="Q4" s="145"/>
    </row>
    <row r="5" spans="1:18" ht="13.5" customHeight="1">
      <c r="A5" s="352" t="s">
        <v>373</v>
      </c>
      <c r="B5" s="1559">
        <v>1331</v>
      </c>
      <c r="C5" s="1559">
        <v>12867</v>
      </c>
      <c r="D5" s="1559">
        <v>14073</v>
      </c>
      <c r="E5" s="1559">
        <v>10986</v>
      </c>
      <c r="F5" s="1559">
        <v>9465</v>
      </c>
      <c r="G5" s="1559">
        <v>15638</v>
      </c>
      <c r="H5" s="1559">
        <v>14934</v>
      </c>
      <c r="I5" s="1559">
        <v>17406</v>
      </c>
      <c r="J5" s="1559">
        <v>20288</v>
      </c>
      <c r="K5" s="1559">
        <v>15787</v>
      </c>
      <c r="L5" s="1559">
        <v>26341</v>
      </c>
      <c r="M5" s="1860">
        <f>SUM(B5:L5)</f>
        <v>159116</v>
      </c>
      <c r="Q5" s="145"/>
    </row>
    <row r="6" spans="1:18" ht="13.5" customHeight="1">
      <c r="A6" s="352" t="s">
        <v>380</v>
      </c>
      <c r="B6" s="1559">
        <v>0</v>
      </c>
      <c r="C6" s="1559">
        <v>3795</v>
      </c>
      <c r="D6" s="1559">
        <v>24841</v>
      </c>
      <c r="E6" s="1559">
        <v>33003</v>
      </c>
      <c r="F6" s="1559">
        <v>37654</v>
      </c>
      <c r="G6" s="1559">
        <v>46049</v>
      </c>
      <c r="H6" s="1559">
        <v>59366</v>
      </c>
      <c r="I6" s="1559">
        <v>74609</v>
      </c>
      <c r="J6" s="1559">
        <v>89800</v>
      </c>
      <c r="K6" s="1559">
        <v>122783</v>
      </c>
      <c r="L6" s="1559">
        <v>119753</v>
      </c>
      <c r="M6" s="1860">
        <f>SUM(B6:L6)</f>
        <v>611653</v>
      </c>
      <c r="Q6" s="145"/>
    </row>
    <row r="7" spans="1:18">
      <c r="A7" s="351" t="s">
        <v>17</v>
      </c>
      <c r="B7" s="1560">
        <f>SUM(B4:B6)</f>
        <v>3847</v>
      </c>
      <c r="C7" s="1560">
        <f t="shared" ref="C7:L7" si="0">SUM(C4:C6)</f>
        <v>33607</v>
      </c>
      <c r="D7" s="1560">
        <f t="shared" si="0"/>
        <v>57558</v>
      </c>
      <c r="E7" s="1560">
        <f t="shared" si="0"/>
        <v>58290</v>
      </c>
      <c r="F7" s="1560">
        <f t="shared" si="0"/>
        <v>62407</v>
      </c>
      <c r="G7" s="1560">
        <f t="shared" si="0"/>
        <v>80830</v>
      </c>
      <c r="H7" s="1560">
        <f t="shared" si="0"/>
        <v>93453</v>
      </c>
      <c r="I7" s="1560">
        <f t="shared" si="0"/>
        <v>112460</v>
      </c>
      <c r="J7" s="1560">
        <f>SUM(J4:J6)</f>
        <v>131821</v>
      </c>
      <c r="K7" s="1560">
        <f t="shared" si="0"/>
        <v>160509</v>
      </c>
      <c r="L7" s="1560">
        <f t="shared" si="0"/>
        <v>175851</v>
      </c>
      <c r="M7" s="1859">
        <f>SUM(M4:M6)</f>
        <v>970633</v>
      </c>
      <c r="Q7" s="175"/>
    </row>
    <row r="8" spans="1:18">
      <c r="A8" s="84"/>
      <c r="B8" s="1561"/>
      <c r="C8" s="1561"/>
      <c r="D8" s="1561"/>
      <c r="E8" s="1561"/>
      <c r="F8" s="1561"/>
      <c r="G8" s="1561"/>
      <c r="H8" s="1561"/>
      <c r="I8" s="1561"/>
      <c r="J8" s="1561"/>
      <c r="K8" s="1561"/>
      <c r="L8" s="1561"/>
      <c r="M8" s="635"/>
    </row>
    <row r="9" spans="1:18">
      <c r="R9" s="67" t="s">
        <v>25</v>
      </c>
    </row>
  </sheetData>
  <mergeCells count="1">
    <mergeCell ref="A1:P1"/>
  </mergeCells>
  <pageMargins left="0.7" right="0.7" top="0.75" bottom="0.75" header="0.3" footer="0.3"/>
  <pageSetup scale="65" orientation="landscape" r:id="rId1"/>
  <drawing r:id="rId2"/>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9">
    <tabColor theme="6" tint="-0.499984740745262"/>
    <pageSetUpPr fitToPage="1"/>
  </sheetPr>
  <dimension ref="A1:M8"/>
  <sheetViews>
    <sheetView showGridLines="0" view="pageBreakPreview" zoomScale="70" zoomScaleNormal="100" zoomScaleSheetLayoutView="70" workbookViewId="0">
      <pane xSplit="1" ySplit="3" topLeftCell="B4" activePane="bottomRight" state="frozen"/>
      <selection pane="topRight" activeCell="B1" sqref="B1"/>
      <selection pane="bottomLeft" activeCell="A4" sqref="A4"/>
      <selection pane="bottomRight" activeCell="O15" sqref="O15"/>
    </sheetView>
  </sheetViews>
  <sheetFormatPr baseColWidth="10" defaultColWidth="11.5703125" defaultRowHeight="22.5" customHeight="1"/>
  <cols>
    <col min="1" max="1" width="22.140625" style="67" customWidth="1"/>
    <col min="2" max="2" width="19.5703125" style="67" bestFit="1" customWidth="1"/>
    <col min="3" max="3" width="21" style="67" bestFit="1" customWidth="1"/>
    <col min="4" max="9" width="24.85546875" style="67" customWidth="1"/>
    <col min="10" max="12" width="24.85546875" style="748" customWidth="1"/>
    <col min="13" max="13" width="27.85546875" style="67" customWidth="1"/>
    <col min="14" max="16384" width="11.5703125" style="67"/>
  </cols>
  <sheetData>
    <row r="1" spans="1:13" ht="81" customHeight="1">
      <c r="A1" s="2233"/>
      <c r="B1" s="2190"/>
      <c r="C1" s="2190"/>
      <c r="D1" s="2190"/>
      <c r="E1" s="2190"/>
      <c r="F1" s="2190"/>
      <c r="G1" s="2190"/>
      <c r="H1" s="2190"/>
      <c r="I1" s="2190"/>
      <c r="J1" s="2190"/>
      <c r="K1" s="2190"/>
      <c r="L1" s="2190"/>
      <c r="M1" s="2190"/>
    </row>
    <row r="2" spans="1:13" ht="10.5" customHeight="1"/>
    <row r="3" spans="1:13" ht="27" customHeight="1">
      <c r="A3" s="353" t="s">
        <v>371</v>
      </c>
      <c r="B3" s="356">
        <v>2008</v>
      </c>
      <c r="C3" s="356">
        <v>2009</v>
      </c>
      <c r="D3" s="356">
        <v>2010</v>
      </c>
      <c r="E3" s="356">
        <v>2011</v>
      </c>
      <c r="F3" s="356">
        <v>2012</v>
      </c>
      <c r="G3" s="356">
        <v>2013</v>
      </c>
      <c r="H3" s="356">
        <v>2014</v>
      </c>
      <c r="I3" s="356">
        <v>2015</v>
      </c>
      <c r="J3" s="356">
        <v>2016</v>
      </c>
      <c r="K3" s="356">
        <v>2017</v>
      </c>
      <c r="L3" s="356">
        <v>2018</v>
      </c>
      <c r="M3" s="353" t="s">
        <v>17</v>
      </c>
    </row>
    <row r="4" spans="1:13" ht="21.75" customHeight="1">
      <c r="A4" s="358" t="s">
        <v>372</v>
      </c>
      <c r="B4" s="355">
        <v>69113852.280000001</v>
      </c>
      <c r="C4" s="355">
        <v>561649444.11000001</v>
      </c>
      <c r="D4" s="355">
        <v>668373203.51999998</v>
      </c>
      <c r="E4" s="355">
        <v>537288903.14999998</v>
      </c>
      <c r="F4" s="355">
        <v>571174080.09000003</v>
      </c>
      <c r="G4" s="355">
        <v>766030425.87</v>
      </c>
      <c r="H4" s="355">
        <v>833113336.23000002</v>
      </c>
      <c r="I4" s="355">
        <v>946053000.21000004</v>
      </c>
      <c r="J4" s="355">
        <v>1061734098.63</v>
      </c>
      <c r="K4" s="355">
        <v>1108448874.5999999</v>
      </c>
      <c r="L4" s="355">
        <v>1676494020.96</v>
      </c>
      <c r="M4" s="359">
        <f>SUM(B4:L4)</f>
        <v>8799473239.6500015</v>
      </c>
    </row>
    <row r="5" spans="1:13" ht="21.75" customHeight="1">
      <c r="A5" s="358" t="s">
        <v>373</v>
      </c>
      <c r="B5" s="355">
        <v>13366656.84</v>
      </c>
      <c r="C5" s="355">
        <v>132999984.59999999</v>
      </c>
      <c r="D5" s="355">
        <v>160430705.63999999</v>
      </c>
      <c r="E5" s="355">
        <v>137076595.08000001</v>
      </c>
      <c r="F5" s="355">
        <v>132457033.44</v>
      </c>
      <c r="G5" s="355">
        <v>228137238.59999999</v>
      </c>
      <c r="H5" s="355">
        <v>241566434.03999999</v>
      </c>
      <c r="I5" s="355">
        <v>289941425.63999999</v>
      </c>
      <c r="J5" s="355">
        <v>373529376.83999997</v>
      </c>
      <c r="K5" s="355">
        <v>314804179.07999998</v>
      </c>
      <c r="L5" s="355">
        <v>586513602.36000001</v>
      </c>
      <c r="M5" s="359">
        <f>SUM(B5:L5)</f>
        <v>2610823232.1599998</v>
      </c>
    </row>
    <row r="6" spans="1:13" ht="21.75" customHeight="1">
      <c r="A6" s="358" t="s">
        <v>379</v>
      </c>
      <c r="B6" s="355">
        <v>0</v>
      </c>
      <c r="C6" s="355">
        <v>14428645.85</v>
      </c>
      <c r="D6" s="355">
        <v>100999551.52</v>
      </c>
      <c r="E6" s="355">
        <v>134096281.95999999</v>
      </c>
      <c r="F6" s="355">
        <v>157835997.61000001</v>
      </c>
      <c r="G6" s="355">
        <v>211271694.63</v>
      </c>
      <c r="H6" s="355">
        <v>248732154.31</v>
      </c>
      <c r="I6" s="355">
        <v>363517045.23000002</v>
      </c>
      <c r="J6" s="355">
        <v>468151582.33999997</v>
      </c>
      <c r="K6" s="355">
        <v>595825240.70000005</v>
      </c>
      <c r="L6" s="355">
        <v>699302422.17999995</v>
      </c>
      <c r="M6" s="359">
        <f>SUM(B6:L6)</f>
        <v>2994160616.3299994</v>
      </c>
    </row>
    <row r="7" spans="1:13" ht="22.5" customHeight="1">
      <c r="A7" s="353" t="s">
        <v>17</v>
      </c>
      <c r="B7" s="357">
        <f>SUM(B4:B6)</f>
        <v>82480509.120000005</v>
      </c>
      <c r="C7" s="357">
        <f t="shared" ref="C7:J7" si="0">SUM(C4:C6)</f>
        <v>709078074.56000006</v>
      </c>
      <c r="D7" s="357">
        <f t="shared" si="0"/>
        <v>929803460.67999995</v>
      </c>
      <c r="E7" s="357">
        <f t="shared" si="0"/>
        <v>808461780.19000006</v>
      </c>
      <c r="F7" s="357">
        <f t="shared" si="0"/>
        <v>861467111.13999999</v>
      </c>
      <c r="G7" s="357">
        <f t="shared" si="0"/>
        <v>1205439359.0999999</v>
      </c>
      <c r="H7" s="357">
        <f t="shared" si="0"/>
        <v>1323411924.5799999</v>
      </c>
      <c r="I7" s="357">
        <f t="shared" si="0"/>
        <v>1599511471.0799999</v>
      </c>
      <c r="J7" s="357">
        <f t="shared" si="0"/>
        <v>1903415057.8099999</v>
      </c>
      <c r="K7" s="357">
        <f>SUM(K4:K6)</f>
        <v>2019078294.3799999</v>
      </c>
      <c r="L7" s="357">
        <f>SUM(L4:L6)</f>
        <v>2962310045.5</v>
      </c>
      <c r="M7" s="354">
        <f>SUM(M4:M6)</f>
        <v>14404457088.140001</v>
      </c>
    </row>
    <row r="8" spans="1:13" ht="22.5" customHeight="1">
      <c r="A8" s="2343"/>
      <c r="B8" s="2344"/>
      <c r="C8" s="2344"/>
      <c r="D8" s="2344"/>
      <c r="E8" s="2344"/>
      <c r="F8" s="2344"/>
      <c r="G8" s="2344"/>
      <c r="H8" s="2344"/>
    </row>
  </sheetData>
  <mergeCells count="2">
    <mergeCell ref="A1:M1"/>
    <mergeCell ref="A8:H8"/>
  </mergeCells>
  <pageMargins left="0.70866141732283472" right="0.70866141732283472" top="0.74803149606299213" bottom="0.74803149606299213" header="0.31496062992125984" footer="0.31496062992125984"/>
  <pageSetup scale="38" orientation="landscape" r:id="rId1"/>
  <drawing r:id="rId2"/>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0">
    <tabColor theme="6" tint="-0.499984740745262"/>
    <pageSetUpPr fitToPage="1"/>
  </sheetPr>
  <dimension ref="A1"/>
  <sheetViews>
    <sheetView showGridLines="0" view="pageBreakPreview" zoomScale="85" zoomScaleNormal="100" zoomScaleSheetLayoutView="85" workbookViewId="0">
      <selection activeCell="O27" sqref="O27"/>
    </sheetView>
  </sheetViews>
  <sheetFormatPr baseColWidth="10" defaultColWidth="11.42578125" defaultRowHeight="15"/>
  <cols>
    <col min="1" max="6" width="11.42578125" style="67"/>
    <col min="7" max="7" width="9.42578125" style="67" customWidth="1"/>
    <col min="8" max="16384" width="11.42578125" style="67"/>
  </cols>
  <sheetData/>
  <pageMargins left="0.7" right="0.7" top="0.75" bottom="0.75" header="0.3" footer="0.3"/>
  <pageSetup scale="90" orientation="landscape" r:id="rId1"/>
  <drawing r:id="rId2"/>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1">
    <tabColor rgb="FFFFC000"/>
    <pageSetUpPr fitToPage="1"/>
  </sheetPr>
  <dimension ref="A5:L31"/>
  <sheetViews>
    <sheetView showGridLines="0" view="pageBreakPreview" zoomScaleNormal="100" zoomScaleSheetLayoutView="100" workbookViewId="0">
      <selection activeCell="S17" sqref="S17"/>
    </sheetView>
  </sheetViews>
  <sheetFormatPr baseColWidth="10" defaultColWidth="11.42578125" defaultRowHeight="15"/>
  <cols>
    <col min="1" max="6" width="11.42578125" style="67"/>
    <col min="7" max="7" width="8.85546875" style="67" customWidth="1"/>
    <col min="8" max="8" width="11.42578125" style="67"/>
    <col min="9" max="9" width="11.5703125" style="67" customWidth="1"/>
    <col min="10" max="16384" width="11.42578125" style="67"/>
  </cols>
  <sheetData>
    <row r="5" spans="1:12" ht="21.75" customHeight="1">
      <c r="A5" s="2345" t="s">
        <v>1058</v>
      </c>
      <c r="B5" s="2346"/>
      <c r="C5" s="2346"/>
      <c r="D5" s="2346"/>
      <c r="E5" s="2346"/>
      <c r="F5" s="2346"/>
      <c r="G5" s="2346"/>
      <c r="H5" s="2346"/>
      <c r="I5" s="2346"/>
      <c r="J5" s="2346"/>
      <c r="K5" s="2346"/>
      <c r="L5" s="2346"/>
    </row>
    <row r="6" spans="1:12">
      <c r="A6" s="2346"/>
      <c r="B6" s="2346"/>
      <c r="C6" s="2346"/>
      <c r="D6" s="2346"/>
      <c r="E6" s="2346"/>
      <c r="F6" s="2346"/>
      <c r="G6" s="2346"/>
      <c r="H6" s="2346"/>
      <c r="I6" s="2346"/>
      <c r="J6" s="2346"/>
      <c r="K6" s="2346"/>
      <c r="L6" s="2346"/>
    </row>
    <row r="7" spans="1:12">
      <c r="A7" s="2346"/>
      <c r="B7" s="2346"/>
      <c r="C7" s="2346"/>
      <c r="D7" s="2346"/>
      <c r="E7" s="2346"/>
      <c r="F7" s="2346"/>
      <c r="G7" s="2346"/>
      <c r="H7" s="2346"/>
      <c r="I7" s="2346"/>
      <c r="J7" s="2346"/>
      <c r="K7" s="2346"/>
      <c r="L7" s="2346"/>
    </row>
    <row r="8" spans="1:12">
      <c r="A8" s="2346"/>
      <c r="B8" s="2346"/>
      <c r="C8" s="2346"/>
      <c r="D8" s="2346"/>
      <c r="E8" s="2346"/>
      <c r="F8" s="2346"/>
      <c r="G8" s="2346"/>
      <c r="H8" s="2346"/>
      <c r="I8" s="2346"/>
      <c r="J8" s="2346"/>
      <c r="K8" s="2346"/>
      <c r="L8" s="2346"/>
    </row>
    <row r="9" spans="1:12">
      <c r="A9" s="2346"/>
      <c r="B9" s="2346"/>
      <c r="C9" s="2346"/>
      <c r="D9" s="2346"/>
      <c r="E9" s="2346"/>
      <c r="F9" s="2346"/>
      <c r="G9" s="2346"/>
      <c r="H9" s="2346"/>
      <c r="I9" s="2346"/>
      <c r="J9" s="2346"/>
      <c r="K9" s="2346"/>
      <c r="L9" s="2346"/>
    </row>
    <row r="10" spans="1:12">
      <c r="A10" s="2346"/>
      <c r="B10" s="2346"/>
      <c r="C10" s="2346"/>
      <c r="D10" s="2346"/>
      <c r="E10" s="2346"/>
      <c r="F10" s="2346"/>
      <c r="G10" s="2346"/>
      <c r="H10" s="2346"/>
      <c r="I10" s="2346"/>
      <c r="J10" s="2346"/>
      <c r="K10" s="2346"/>
      <c r="L10" s="2346"/>
    </row>
    <row r="11" spans="1:12">
      <c r="A11" s="2346"/>
      <c r="B11" s="2346"/>
      <c r="C11" s="2346"/>
      <c r="D11" s="2346"/>
      <c r="E11" s="2346"/>
      <c r="F11" s="2346"/>
      <c r="G11" s="2346"/>
      <c r="H11" s="2346"/>
      <c r="I11" s="2346"/>
      <c r="J11" s="2346"/>
      <c r="K11" s="2346"/>
      <c r="L11" s="2346"/>
    </row>
    <row r="12" spans="1:12">
      <c r="A12" s="2346"/>
      <c r="B12" s="2346"/>
      <c r="C12" s="2346"/>
      <c r="D12" s="2346"/>
      <c r="E12" s="2346"/>
      <c r="F12" s="2346"/>
      <c r="G12" s="2346"/>
      <c r="H12" s="2346"/>
      <c r="I12" s="2346"/>
      <c r="J12" s="2346"/>
      <c r="K12" s="2346"/>
      <c r="L12" s="2346"/>
    </row>
    <row r="13" spans="1:12">
      <c r="A13" s="2346"/>
      <c r="B13" s="2346"/>
      <c r="C13" s="2346"/>
      <c r="D13" s="2346"/>
      <c r="E13" s="2346"/>
      <c r="F13" s="2346"/>
      <c r="G13" s="2346"/>
      <c r="H13" s="2346"/>
      <c r="I13" s="2346"/>
      <c r="J13" s="2346"/>
      <c r="K13" s="2346"/>
      <c r="L13" s="2346"/>
    </row>
    <row r="14" spans="1:12">
      <c r="A14" s="2346"/>
      <c r="B14" s="2346"/>
      <c r="C14" s="2346"/>
      <c r="D14" s="2346"/>
      <c r="E14" s="2346"/>
      <c r="F14" s="2346"/>
      <c r="G14" s="2346"/>
      <c r="H14" s="2346"/>
      <c r="I14" s="2346"/>
      <c r="J14" s="2346"/>
      <c r="K14" s="2346"/>
      <c r="L14" s="2346"/>
    </row>
    <row r="15" spans="1:12">
      <c r="A15" s="2346"/>
      <c r="B15" s="2346"/>
      <c r="C15" s="2346"/>
      <c r="D15" s="2346"/>
      <c r="E15" s="2346"/>
      <c r="F15" s="2346"/>
      <c r="G15" s="2346"/>
      <c r="H15" s="2346"/>
      <c r="I15" s="2346"/>
      <c r="J15" s="2346"/>
      <c r="K15" s="2346"/>
      <c r="L15" s="2346"/>
    </row>
    <row r="16" spans="1:12">
      <c r="A16" s="2346"/>
      <c r="B16" s="2346"/>
      <c r="C16" s="2346"/>
      <c r="D16" s="2346"/>
      <c r="E16" s="2346"/>
      <c r="F16" s="2346"/>
      <c r="G16" s="2346"/>
      <c r="H16" s="2346"/>
      <c r="I16" s="2346"/>
      <c r="J16" s="2346"/>
      <c r="K16" s="2346"/>
      <c r="L16" s="2346"/>
    </row>
    <row r="17" spans="1:12">
      <c r="A17" s="2346"/>
      <c r="B17" s="2346"/>
      <c r="C17" s="2346"/>
      <c r="D17" s="2346"/>
      <c r="E17" s="2346"/>
      <c r="F17" s="2346"/>
      <c r="G17" s="2346"/>
      <c r="H17" s="2346"/>
      <c r="I17" s="2346"/>
      <c r="J17" s="2346"/>
      <c r="K17" s="2346"/>
      <c r="L17" s="2346"/>
    </row>
    <row r="18" spans="1:12">
      <c r="A18" s="2346"/>
      <c r="B18" s="2346"/>
      <c r="C18" s="2346"/>
      <c r="D18" s="2346"/>
      <c r="E18" s="2346"/>
      <c r="F18" s="2346"/>
      <c r="G18" s="2346"/>
      <c r="H18" s="2346"/>
      <c r="I18" s="2346"/>
      <c r="J18" s="2346"/>
      <c r="K18" s="2346"/>
      <c r="L18" s="2346"/>
    </row>
    <row r="19" spans="1:12">
      <c r="A19" s="2346"/>
      <c r="B19" s="2346"/>
      <c r="C19" s="2346"/>
      <c r="D19" s="2346"/>
      <c r="E19" s="2346"/>
      <c r="F19" s="2346"/>
      <c r="G19" s="2346"/>
      <c r="H19" s="2346"/>
      <c r="I19" s="2346"/>
      <c r="J19" s="2346"/>
      <c r="K19" s="2346"/>
      <c r="L19" s="2346"/>
    </row>
    <row r="20" spans="1:12">
      <c r="A20" s="2346"/>
      <c r="B20" s="2346"/>
      <c r="C20" s="2346"/>
      <c r="D20" s="2346"/>
      <c r="E20" s="2346"/>
      <c r="F20" s="2346"/>
      <c r="G20" s="2346"/>
      <c r="H20" s="2346"/>
      <c r="I20" s="2346"/>
      <c r="J20" s="2346"/>
      <c r="K20" s="2346"/>
      <c r="L20" s="2346"/>
    </row>
    <row r="21" spans="1:12">
      <c r="A21" s="2346"/>
      <c r="B21" s="2346"/>
      <c r="C21" s="2346"/>
      <c r="D21" s="2346"/>
      <c r="E21" s="2346"/>
      <c r="F21" s="2346"/>
      <c r="G21" s="2346"/>
      <c r="H21" s="2346"/>
      <c r="I21" s="2346"/>
      <c r="J21" s="2346"/>
      <c r="K21" s="2346"/>
      <c r="L21" s="2346"/>
    </row>
    <row r="22" spans="1:12">
      <c r="A22" s="2346"/>
      <c r="B22" s="2346"/>
      <c r="C22" s="2346"/>
      <c r="D22" s="2346"/>
      <c r="E22" s="2346"/>
      <c r="F22" s="2346"/>
      <c r="G22" s="2346"/>
      <c r="H22" s="2346"/>
      <c r="I22" s="2346"/>
      <c r="J22" s="2346"/>
      <c r="K22" s="2346"/>
      <c r="L22" s="2346"/>
    </row>
    <row r="23" spans="1:12">
      <c r="A23" s="2346"/>
      <c r="B23" s="2346"/>
      <c r="C23" s="2346"/>
      <c r="D23" s="2346"/>
      <c r="E23" s="2346"/>
      <c r="F23" s="2346"/>
      <c r="G23" s="2346"/>
      <c r="H23" s="2346"/>
      <c r="I23" s="2346"/>
      <c r="J23" s="2346"/>
      <c r="K23" s="2346"/>
      <c r="L23" s="2346"/>
    </row>
    <row r="24" spans="1:12">
      <c r="A24" s="2346"/>
      <c r="B24" s="2346"/>
      <c r="C24" s="2346"/>
      <c r="D24" s="2346"/>
      <c r="E24" s="2346"/>
      <c r="F24" s="2346"/>
      <c r="G24" s="2346"/>
      <c r="H24" s="2346"/>
      <c r="I24" s="2346"/>
      <c r="J24" s="2346"/>
      <c r="K24" s="2346"/>
      <c r="L24" s="2346"/>
    </row>
    <row r="25" spans="1:12">
      <c r="A25" s="2346"/>
      <c r="B25" s="2346"/>
      <c r="C25" s="2346"/>
      <c r="D25" s="2346"/>
      <c r="E25" s="2346"/>
      <c r="F25" s="2346"/>
      <c r="G25" s="2346"/>
      <c r="H25" s="2346"/>
      <c r="I25" s="2346"/>
      <c r="J25" s="2346"/>
      <c r="K25" s="2346"/>
      <c r="L25" s="2346"/>
    </row>
    <row r="26" spans="1:12">
      <c r="A26" s="2346"/>
      <c r="B26" s="2346"/>
      <c r="C26" s="2346"/>
      <c r="D26" s="2346"/>
      <c r="E26" s="2346"/>
      <c r="F26" s="2346"/>
      <c r="G26" s="2346"/>
      <c r="H26" s="2346"/>
      <c r="I26" s="2346"/>
      <c r="J26" s="2346"/>
      <c r="K26" s="2346"/>
      <c r="L26" s="2346"/>
    </row>
    <row r="27" spans="1:12">
      <c r="A27" s="2346"/>
      <c r="B27" s="2346"/>
      <c r="C27" s="2346"/>
      <c r="D27" s="2346"/>
      <c r="E27" s="2346"/>
      <c r="F27" s="2346"/>
      <c r="G27" s="2346"/>
      <c r="H27" s="2346"/>
      <c r="I27" s="2346"/>
      <c r="J27" s="2346"/>
      <c r="K27" s="2346"/>
      <c r="L27" s="2346"/>
    </row>
    <row r="28" spans="1:12">
      <c r="A28" s="2346"/>
      <c r="B28" s="2346"/>
      <c r="C28" s="2346"/>
      <c r="D28" s="2346"/>
      <c r="E28" s="2346"/>
      <c r="F28" s="2346"/>
      <c r="G28" s="2346"/>
      <c r="H28" s="2346"/>
      <c r="I28" s="2346"/>
      <c r="J28" s="2346"/>
      <c r="K28" s="2346"/>
      <c r="L28" s="2346"/>
    </row>
    <row r="29" spans="1:12">
      <c r="A29" s="2346"/>
      <c r="B29" s="2346"/>
      <c r="C29" s="2346"/>
      <c r="D29" s="2346"/>
      <c r="E29" s="2346"/>
      <c r="F29" s="2346"/>
      <c r="G29" s="2346"/>
      <c r="H29" s="2346"/>
      <c r="I29" s="2346"/>
      <c r="J29" s="2346"/>
      <c r="K29" s="2346"/>
      <c r="L29" s="2346"/>
    </row>
    <row r="30" spans="1:12">
      <c r="A30" s="2346"/>
      <c r="B30" s="2346"/>
      <c r="C30" s="2346"/>
      <c r="D30" s="2346"/>
      <c r="E30" s="2346"/>
      <c r="F30" s="2346"/>
      <c r="G30" s="2346"/>
      <c r="H30" s="2346"/>
      <c r="I30" s="2346"/>
      <c r="J30" s="2346"/>
      <c r="K30" s="2346"/>
      <c r="L30" s="2346"/>
    </row>
    <row r="31" spans="1:12">
      <c r="A31" s="2346"/>
      <c r="B31" s="2346"/>
      <c r="C31" s="2346"/>
      <c r="D31" s="2346"/>
      <c r="E31" s="2346"/>
      <c r="F31" s="2346"/>
      <c r="G31" s="2346"/>
      <c r="H31" s="2346"/>
      <c r="I31" s="2346"/>
      <c r="J31" s="2346"/>
      <c r="K31" s="2346"/>
      <c r="L31" s="2346"/>
    </row>
  </sheetData>
  <mergeCells count="1">
    <mergeCell ref="A5:L31"/>
  </mergeCells>
  <pageMargins left="0.7" right="0.7" top="0.75" bottom="0.75" header="0.3" footer="0.3"/>
  <pageSetup scale="90" orientation="landscape" r:id="rId1"/>
  <drawing r:id="rId2"/>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2">
    <tabColor rgb="FF00B050"/>
    <pageSetUpPr fitToPage="1"/>
  </sheetPr>
  <dimension ref="A1:L26"/>
  <sheetViews>
    <sheetView showGridLines="0" view="pageBreakPreview" zoomScale="55" zoomScaleNormal="100" zoomScaleSheetLayoutView="55" workbookViewId="0">
      <selection activeCell="P40" sqref="P40"/>
    </sheetView>
  </sheetViews>
  <sheetFormatPr baseColWidth="10" defaultColWidth="11.42578125" defaultRowHeight="15"/>
  <cols>
    <col min="1" max="1" width="25.7109375" style="67" customWidth="1"/>
    <col min="2" max="2" width="22.140625" style="67" customWidth="1"/>
    <col min="3" max="3" width="24.28515625" style="67" customWidth="1"/>
    <col min="4" max="4" width="22.7109375" style="167" customWidth="1"/>
    <col min="5" max="5" width="18.85546875" style="67" customWidth="1"/>
    <col min="6" max="6" width="30.28515625" style="67" customWidth="1"/>
    <col min="7" max="7" width="26.5703125" style="67" customWidth="1"/>
    <col min="8" max="8" width="14.5703125" style="67" bestFit="1" customWidth="1"/>
    <col min="9" max="9" width="35" style="67" customWidth="1"/>
    <col min="10" max="10" width="27.140625" style="67" customWidth="1"/>
    <col min="11" max="11" width="33.28515625" style="67" customWidth="1"/>
    <col min="12" max="12" width="16.28515625" style="67" customWidth="1"/>
    <col min="13" max="16384" width="11.42578125" style="67"/>
  </cols>
  <sheetData>
    <row r="1" spans="1:12" ht="104.25" customHeight="1">
      <c r="A1" s="2233"/>
      <c r="B1" s="2233"/>
      <c r="C1" s="2233"/>
      <c r="D1" s="2233"/>
      <c r="E1" s="2233"/>
      <c r="F1" s="2233"/>
      <c r="G1" s="2233"/>
      <c r="H1" s="2233"/>
      <c r="I1" s="2233"/>
      <c r="J1" s="2233"/>
      <c r="K1" s="2233"/>
      <c r="L1" s="2233"/>
    </row>
    <row r="2" spans="1:12" ht="4.5" customHeight="1"/>
    <row r="3" spans="1:12" ht="32.25" customHeight="1">
      <c r="A3" s="2213" t="s">
        <v>166</v>
      </c>
      <c r="B3" s="2347" t="s">
        <v>163</v>
      </c>
      <c r="C3" s="2348"/>
      <c r="D3" s="2348"/>
      <c r="E3" s="2348"/>
      <c r="F3" s="2348"/>
      <c r="G3" s="2349"/>
    </row>
    <row r="4" spans="1:12" ht="41.25" customHeight="1">
      <c r="A4" s="2214"/>
      <c r="B4" s="539" t="s">
        <v>164</v>
      </c>
      <c r="C4" s="714" t="s">
        <v>165</v>
      </c>
      <c r="D4" s="888" t="s">
        <v>628</v>
      </c>
      <c r="E4" s="1193" t="s">
        <v>179</v>
      </c>
      <c r="F4" s="714" t="s">
        <v>180</v>
      </c>
      <c r="G4" s="540" t="s">
        <v>181</v>
      </c>
    </row>
    <row r="5" spans="1:12" s="528" customFormat="1" ht="18.75">
      <c r="A5" s="1898">
        <v>2003</v>
      </c>
      <c r="B5" s="1899">
        <v>0</v>
      </c>
      <c r="C5" s="1900">
        <v>18</v>
      </c>
      <c r="D5" s="1901"/>
      <c r="E5" s="1902">
        <f t="shared" ref="E5:E21" si="0">+B5+C5+D5</f>
        <v>18</v>
      </c>
      <c r="F5" s="1903">
        <f t="shared" ref="F5:F20" si="1">B5/E5</f>
        <v>0</v>
      </c>
      <c r="G5" s="1904">
        <f t="shared" ref="G5:G20" si="2">C5/E5</f>
        <v>1</v>
      </c>
    </row>
    <row r="6" spans="1:12" s="528" customFormat="1" ht="18.75">
      <c r="A6" s="1898">
        <v>2004</v>
      </c>
      <c r="B6" s="964">
        <v>5</v>
      </c>
      <c r="C6" s="965">
        <v>88</v>
      </c>
      <c r="D6" s="966"/>
      <c r="E6" s="1905">
        <f t="shared" si="0"/>
        <v>93</v>
      </c>
      <c r="F6" s="1906">
        <f t="shared" si="1"/>
        <v>5.3763440860215055E-2</v>
      </c>
      <c r="G6" s="1907">
        <f t="shared" si="2"/>
        <v>0.94623655913978499</v>
      </c>
    </row>
    <row r="7" spans="1:12" s="528" customFormat="1" ht="18.75">
      <c r="A7" s="1898">
        <v>2005</v>
      </c>
      <c r="B7" s="964">
        <v>33</v>
      </c>
      <c r="C7" s="965">
        <v>171</v>
      </c>
      <c r="D7" s="966"/>
      <c r="E7" s="1905">
        <f t="shared" si="0"/>
        <v>204</v>
      </c>
      <c r="F7" s="1906">
        <f t="shared" si="1"/>
        <v>0.16176470588235295</v>
      </c>
      <c r="G7" s="1907">
        <f t="shared" si="2"/>
        <v>0.83823529411764708</v>
      </c>
    </row>
    <row r="8" spans="1:12" s="528" customFormat="1" ht="18.75">
      <c r="A8" s="1898">
        <v>2006</v>
      </c>
      <c r="B8" s="964">
        <v>98</v>
      </c>
      <c r="C8" s="965">
        <v>271</v>
      </c>
      <c r="D8" s="966">
        <v>3</v>
      </c>
      <c r="E8" s="1905">
        <f t="shared" si="0"/>
        <v>372</v>
      </c>
      <c r="F8" s="1906">
        <f t="shared" si="1"/>
        <v>0.26344086021505375</v>
      </c>
      <c r="G8" s="1907">
        <f t="shared" si="2"/>
        <v>0.728494623655914</v>
      </c>
    </row>
    <row r="9" spans="1:12" s="528" customFormat="1" ht="18.75">
      <c r="A9" s="1898">
        <v>2007</v>
      </c>
      <c r="B9" s="964">
        <v>157</v>
      </c>
      <c r="C9" s="965">
        <v>251</v>
      </c>
      <c r="D9" s="966"/>
      <c r="E9" s="1905">
        <f t="shared" si="0"/>
        <v>408</v>
      </c>
      <c r="F9" s="1906">
        <f t="shared" si="1"/>
        <v>0.38480392156862747</v>
      </c>
      <c r="G9" s="1907">
        <f t="shared" si="2"/>
        <v>0.61519607843137258</v>
      </c>
    </row>
    <row r="10" spans="1:12" s="528" customFormat="1" ht="18.75">
      <c r="A10" s="1898">
        <v>2008</v>
      </c>
      <c r="B10" s="964">
        <v>247</v>
      </c>
      <c r="C10" s="965">
        <v>480</v>
      </c>
      <c r="D10" s="966"/>
      <c r="E10" s="1905">
        <f t="shared" si="0"/>
        <v>727</v>
      </c>
      <c r="F10" s="1906">
        <f t="shared" si="1"/>
        <v>0.33975240715268223</v>
      </c>
      <c r="G10" s="1907">
        <f t="shared" si="2"/>
        <v>0.66024759284731771</v>
      </c>
    </row>
    <row r="11" spans="1:12" s="528" customFormat="1" ht="18.75">
      <c r="A11" s="1898">
        <v>2009</v>
      </c>
      <c r="B11" s="964">
        <v>254</v>
      </c>
      <c r="C11" s="965">
        <v>472</v>
      </c>
      <c r="D11" s="966">
        <v>1</v>
      </c>
      <c r="E11" s="1905">
        <f t="shared" si="0"/>
        <v>727</v>
      </c>
      <c r="F11" s="1906">
        <f t="shared" si="1"/>
        <v>0.34938101788170561</v>
      </c>
      <c r="G11" s="1907">
        <f t="shared" si="2"/>
        <v>0.6492434662998624</v>
      </c>
    </row>
    <row r="12" spans="1:12" s="528" customFormat="1" ht="18.75">
      <c r="A12" s="1898">
        <v>2010</v>
      </c>
      <c r="B12" s="964">
        <v>255</v>
      </c>
      <c r="C12" s="965">
        <v>410</v>
      </c>
      <c r="D12" s="966">
        <v>1</v>
      </c>
      <c r="E12" s="1905">
        <f t="shared" si="0"/>
        <v>666</v>
      </c>
      <c r="F12" s="1906">
        <f t="shared" si="1"/>
        <v>0.38288288288288286</v>
      </c>
      <c r="G12" s="1907">
        <f t="shared" si="2"/>
        <v>0.61561561561561562</v>
      </c>
    </row>
    <row r="13" spans="1:12" s="528" customFormat="1" ht="18.75">
      <c r="A13" s="1898">
        <v>2011</v>
      </c>
      <c r="B13" s="964">
        <v>373</v>
      </c>
      <c r="C13" s="965">
        <v>534</v>
      </c>
      <c r="D13" s="966"/>
      <c r="E13" s="1905">
        <f t="shared" si="0"/>
        <v>907</v>
      </c>
      <c r="F13" s="1906">
        <f t="shared" si="1"/>
        <v>0.41124586549062847</v>
      </c>
      <c r="G13" s="1907">
        <f t="shared" si="2"/>
        <v>0.58875413450937153</v>
      </c>
    </row>
    <row r="14" spans="1:12" s="528" customFormat="1" ht="18.75">
      <c r="A14" s="1898">
        <v>2012</v>
      </c>
      <c r="B14" s="964">
        <v>625</v>
      </c>
      <c r="C14" s="965">
        <v>588</v>
      </c>
      <c r="D14" s="966">
        <v>1</v>
      </c>
      <c r="E14" s="1905">
        <f t="shared" si="0"/>
        <v>1214</v>
      </c>
      <c r="F14" s="1906">
        <f t="shared" si="1"/>
        <v>0.51482701812191101</v>
      </c>
      <c r="G14" s="1907">
        <f t="shared" si="2"/>
        <v>0.48434925864909389</v>
      </c>
    </row>
    <row r="15" spans="1:12" s="528" customFormat="1" ht="18.75">
      <c r="A15" s="1898" t="s">
        <v>490</v>
      </c>
      <c r="B15" s="964">
        <v>1207</v>
      </c>
      <c r="C15" s="965">
        <v>657</v>
      </c>
      <c r="D15" s="966">
        <v>8</v>
      </c>
      <c r="E15" s="1905">
        <f t="shared" si="0"/>
        <v>1872</v>
      </c>
      <c r="F15" s="1906">
        <f t="shared" si="1"/>
        <v>0.64476495726495731</v>
      </c>
      <c r="G15" s="1907">
        <f t="shared" si="2"/>
        <v>0.35096153846153844</v>
      </c>
    </row>
    <row r="16" spans="1:12" s="528" customFormat="1" ht="18.75">
      <c r="A16" s="1898" t="s">
        <v>495</v>
      </c>
      <c r="B16" s="964">
        <v>1003</v>
      </c>
      <c r="C16" s="965">
        <v>706</v>
      </c>
      <c r="D16" s="966">
        <v>7</v>
      </c>
      <c r="E16" s="1905">
        <f t="shared" si="0"/>
        <v>1716</v>
      </c>
      <c r="F16" s="1906">
        <f t="shared" si="1"/>
        <v>0.58449883449883455</v>
      </c>
      <c r="G16" s="1907">
        <f t="shared" si="2"/>
        <v>0.41142191142191142</v>
      </c>
    </row>
    <row r="17" spans="1:7" s="528" customFormat="1" ht="18.75">
      <c r="A17" s="1898" t="s">
        <v>791</v>
      </c>
      <c r="B17" s="964">
        <v>704</v>
      </c>
      <c r="C17" s="965">
        <v>836</v>
      </c>
      <c r="D17" s="966">
        <v>0</v>
      </c>
      <c r="E17" s="1905">
        <f t="shared" si="0"/>
        <v>1540</v>
      </c>
      <c r="F17" s="1906">
        <f t="shared" si="1"/>
        <v>0.45714285714285713</v>
      </c>
      <c r="G17" s="1907">
        <f t="shared" si="2"/>
        <v>0.54285714285714282</v>
      </c>
    </row>
    <row r="18" spans="1:7" s="528" customFormat="1" ht="18.75">
      <c r="A18" s="1898" t="s">
        <v>883</v>
      </c>
      <c r="B18" s="964">
        <v>580</v>
      </c>
      <c r="C18" s="965">
        <v>937</v>
      </c>
      <c r="D18" s="966">
        <v>0</v>
      </c>
      <c r="E18" s="1905">
        <f t="shared" si="0"/>
        <v>1517</v>
      </c>
      <c r="F18" s="1906">
        <f t="shared" si="1"/>
        <v>0.3823335530652604</v>
      </c>
      <c r="G18" s="1907">
        <f t="shared" si="2"/>
        <v>0.6176664469347396</v>
      </c>
    </row>
    <row r="19" spans="1:7" s="528" customFormat="1" ht="18.75">
      <c r="A19" s="1898" t="s">
        <v>909</v>
      </c>
      <c r="B19" s="964">
        <v>660</v>
      </c>
      <c r="C19" s="965">
        <v>933</v>
      </c>
      <c r="D19" s="966">
        <v>0</v>
      </c>
      <c r="E19" s="1905">
        <f t="shared" si="0"/>
        <v>1593</v>
      </c>
      <c r="F19" s="1906">
        <f t="shared" si="1"/>
        <v>0.4143126177024482</v>
      </c>
      <c r="G19" s="1907">
        <f t="shared" si="2"/>
        <v>0.5856873822975518</v>
      </c>
    </row>
    <row r="20" spans="1:7" s="528" customFormat="1" ht="18.75">
      <c r="A20" s="1898" t="s">
        <v>1050</v>
      </c>
      <c r="B20" s="964">
        <v>5389</v>
      </c>
      <c r="C20" s="965">
        <v>1073</v>
      </c>
      <c r="D20" s="966">
        <v>0</v>
      </c>
      <c r="E20" s="1905">
        <f t="shared" si="0"/>
        <v>6462</v>
      </c>
      <c r="F20" s="1906">
        <f t="shared" si="1"/>
        <v>0.83395233673785207</v>
      </c>
      <c r="G20" s="1907">
        <f t="shared" si="2"/>
        <v>0.16604766326214795</v>
      </c>
    </row>
    <row r="21" spans="1:7" s="528" customFormat="1" ht="18.75">
      <c r="A21" s="1898" t="s">
        <v>1040</v>
      </c>
      <c r="B21" s="964">
        <v>87</v>
      </c>
      <c r="C21" s="965">
        <v>96</v>
      </c>
      <c r="D21" s="966">
        <v>0</v>
      </c>
      <c r="E21" s="1905">
        <f t="shared" si="0"/>
        <v>183</v>
      </c>
      <c r="F21" s="1906">
        <f t="shared" ref="F21" si="3">B21/E21</f>
        <v>0.47540983606557374</v>
      </c>
      <c r="G21" s="1907">
        <f t="shared" ref="G21" si="4">C21/E21</f>
        <v>0.52459016393442626</v>
      </c>
    </row>
    <row r="22" spans="1:7" ht="18.75">
      <c r="A22" s="715" t="s">
        <v>87</v>
      </c>
      <c r="B22" s="1156">
        <f>SUM(B5:B21)</f>
        <v>11677</v>
      </c>
      <c r="C22" s="1155">
        <f>SUM(C5:C21)</f>
        <v>8521</v>
      </c>
      <c r="D22" s="1155">
        <f>SUM(D5:D21)</f>
        <v>21</v>
      </c>
      <c r="E22" s="1194">
        <f>SUM(E5:E21)</f>
        <v>20219</v>
      </c>
      <c r="F22" s="1684">
        <f>AVERAGE(F5:F21)</f>
        <v>0.39142806544316722</v>
      </c>
      <c r="G22" s="1685">
        <f>AVERAGE(G5:G21)</f>
        <v>0.60738852190796699</v>
      </c>
    </row>
    <row r="23" spans="1:7" ht="18.75">
      <c r="A23" s="2350" t="s">
        <v>1057</v>
      </c>
      <c r="B23" s="2351"/>
      <c r="C23" s="2351"/>
      <c r="D23" s="2351"/>
      <c r="E23" s="2351"/>
      <c r="F23" s="2351"/>
      <c r="G23" s="2351"/>
    </row>
    <row r="24" spans="1:7" ht="18.75">
      <c r="B24" s="965"/>
      <c r="C24" s="965"/>
    </row>
    <row r="26" spans="1:7" ht="23.25">
      <c r="B26" s="553"/>
      <c r="C26" s="553"/>
    </row>
  </sheetData>
  <mergeCells count="4">
    <mergeCell ref="A1:L1"/>
    <mergeCell ref="B3:G3"/>
    <mergeCell ref="A3:A4"/>
    <mergeCell ref="A23:G23"/>
  </mergeCells>
  <printOptions horizontalCentered="1" verticalCentered="1"/>
  <pageMargins left="0.4" right="0.4" top="0.25" bottom="0.25" header="0.31496062992126" footer="0.31496062992126"/>
  <pageSetup scale="43" orientation="landscape" r:id="rId1"/>
  <drawing r:id="rId2"/>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3">
    <tabColor rgb="FF00B050"/>
  </sheetPr>
  <dimension ref="A1:N15"/>
  <sheetViews>
    <sheetView showGridLines="0" view="pageBreakPreview" zoomScale="70" zoomScaleNormal="100" zoomScaleSheetLayoutView="70" workbookViewId="0">
      <selection activeCell="I8" sqref="I8"/>
    </sheetView>
  </sheetViews>
  <sheetFormatPr baseColWidth="10" defaultRowHeight="15"/>
  <cols>
    <col min="1" max="1" width="47.7109375" customWidth="1"/>
    <col min="2" max="2" width="22.5703125" customWidth="1"/>
    <col min="3" max="3" width="25.28515625" customWidth="1"/>
    <col min="4" max="4" width="19.85546875" customWidth="1"/>
  </cols>
  <sheetData>
    <row r="1" spans="1:14" ht="94.5" customHeight="1">
      <c r="A1" s="2269"/>
      <c r="B1" s="2269"/>
      <c r="C1" s="2269"/>
      <c r="D1" s="2269"/>
      <c r="E1" s="2269"/>
      <c r="F1" s="2269"/>
      <c r="G1" s="2269"/>
      <c r="H1" s="2269"/>
      <c r="I1" s="2269"/>
      <c r="J1" s="2269"/>
      <c r="K1" s="2269"/>
      <c r="L1" s="2269"/>
      <c r="M1" s="2269"/>
      <c r="N1" s="2269"/>
    </row>
    <row r="2" spans="1:14" ht="14.25" customHeight="1">
      <c r="A2" s="2352"/>
      <c r="B2" s="2352"/>
    </row>
    <row r="3" spans="1:14" ht="27" customHeight="1">
      <c r="A3" s="360" t="s">
        <v>433</v>
      </c>
      <c r="B3" s="514" t="s">
        <v>458</v>
      </c>
      <c r="C3" s="514" t="s">
        <v>459</v>
      </c>
      <c r="D3" s="283" t="s">
        <v>457</v>
      </c>
    </row>
    <row r="4" spans="1:14" s="748" customFormat="1" ht="22.5" customHeight="1">
      <c r="A4" s="1952" t="s">
        <v>871</v>
      </c>
      <c r="B4" s="1954" t="s">
        <v>994</v>
      </c>
      <c r="C4" s="1955" t="s">
        <v>994</v>
      </c>
      <c r="D4" s="1960" t="s">
        <v>995</v>
      </c>
    </row>
    <row r="5" spans="1:14" s="176" customFormat="1" ht="18.75">
      <c r="A5" s="684" t="s">
        <v>85</v>
      </c>
      <c r="B5" s="1956">
        <v>4698.87</v>
      </c>
      <c r="C5" s="1957">
        <v>10414.719999999999</v>
      </c>
      <c r="D5" s="361">
        <v>8375.59</v>
      </c>
    </row>
    <row r="6" spans="1:14" s="176" customFormat="1" ht="18.75">
      <c r="A6" s="684" t="s">
        <v>86</v>
      </c>
      <c r="B6" s="1956">
        <v>4669.32</v>
      </c>
      <c r="C6" s="1957">
        <v>11338.14</v>
      </c>
      <c r="D6" s="361">
        <v>8234.99</v>
      </c>
    </row>
    <row r="7" spans="1:14" s="176" customFormat="1" ht="18.75">
      <c r="A7" s="684" t="s">
        <v>77</v>
      </c>
      <c r="B7" s="1956">
        <v>3635.71</v>
      </c>
      <c r="C7" s="1957">
        <v>8297.9699999999993</v>
      </c>
      <c r="D7" s="361">
        <v>7026.44</v>
      </c>
    </row>
    <row r="8" spans="1:14" s="176" customFormat="1" ht="18.75">
      <c r="A8" s="684" t="s">
        <v>78</v>
      </c>
      <c r="B8" s="1956">
        <v>3095.43</v>
      </c>
      <c r="C8" s="1957">
        <v>8085.54</v>
      </c>
      <c r="D8" s="361">
        <v>5989.04</v>
      </c>
    </row>
    <row r="9" spans="1:14" s="176" customFormat="1" ht="18.75">
      <c r="A9" s="684" t="s">
        <v>79</v>
      </c>
      <c r="B9" s="1956">
        <v>4444.55</v>
      </c>
      <c r="C9" s="1957">
        <v>9684.0300000000007</v>
      </c>
      <c r="D9" s="361">
        <v>7853.17</v>
      </c>
    </row>
    <row r="10" spans="1:14" s="176" customFormat="1" ht="18.75">
      <c r="A10" s="684" t="s">
        <v>983</v>
      </c>
      <c r="B10" s="1956">
        <v>10919.62</v>
      </c>
      <c r="C10" s="1957">
        <v>35146.44</v>
      </c>
      <c r="D10" s="361">
        <v>29594.46</v>
      </c>
    </row>
    <row r="11" spans="1:14" s="176" customFormat="1" ht="18.75">
      <c r="A11" s="684" t="s">
        <v>985</v>
      </c>
      <c r="B11" s="1956">
        <v>12670.99</v>
      </c>
      <c r="C11" s="1957">
        <v>25954.51</v>
      </c>
      <c r="D11" s="361">
        <v>19480.189999999999</v>
      </c>
    </row>
    <row r="12" spans="1:14" s="176" customFormat="1" ht="18" customHeight="1">
      <c r="A12" s="684" t="s">
        <v>984</v>
      </c>
      <c r="B12" s="1956">
        <v>5985.85</v>
      </c>
      <c r="C12" s="1957">
        <v>15030.2</v>
      </c>
      <c r="D12" s="361">
        <v>10893.76</v>
      </c>
    </row>
    <row r="13" spans="1:14" s="176" customFormat="1" ht="18" customHeight="1">
      <c r="A13" s="1953" t="s">
        <v>1036</v>
      </c>
      <c r="B13" s="1958"/>
      <c r="C13" s="1959">
        <v>19817.37</v>
      </c>
      <c r="D13" s="1961">
        <v>19817.37</v>
      </c>
    </row>
    <row r="14" spans="1:14" s="67" customFormat="1" ht="18.75" customHeight="1">
      <c r="A14" s="656" t="s">
        <v>17</v>
      </c>
      <c r="B14" s="658">
        <v>4503.3900000000003</v>
      </c>
      <c r="C14" s="657">
        <v>20902.830000000002</v>
      </c>
      <c r="D14" s="657">
        <v>15999.72</v>
      </c>
    </row>
    <row r="15" spans="1:14" ht="42" customHeight="1">
      <c r="A15" s="2353" t="s">
        <v>1037</v>
      </c>
      <c r="B15" s="2353"/>
      <c r="C15" s="2353"/>
      <c r="D15" s="2353"/>
      <c r="F15" s="67"/>
      <c r="G15" s="67"/>
      <c r="H15" s="67"/>
      <c r="I15" s="67"/>
      <c r="J15" s="67"/>
      <c r="K15" s="67"/>
      <c r="L15" s="67"/>
      <c r="M15" s="67"/>
    </row>
  </sheetData>
  <mergeCells count="3">
    <mergeCell ref="A2:B2"/>
    <mergeCell ref="A1:N1"/>
    <mergeCell ref="A15:D15"/>
  </mergeCells>
  <pageMargins left="0.7" right="0.7" top="0.75" bottom="0.75" header="0.3" footer="0.3"/>
  <pageSetup scale="52" orientation="landscape" r:id="rId1"/>
  <drawing r:id="rId2"/>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Y53"/>
  <sheetViews>
    <sheetView showGridLines="0" view="pageBreakPreview" zoomScaleNormal="85" zoomScaleSheetLayoutView="100" workbookViewId="0">
      <selection activeCell="E9" sqref="E9"/>
    </sheetView>
  </sheetViews>
  <sheetFormatPr baseColWidth="10" defaultRowHeight="15"/>
  <cols>
    <col min="1" max="1" width="49.5703125" style="748" customWidth="1"/>
    <col min="2" max="2" width="15.42578125" style="748" customWidth="1"/>
    <col min="3" max="3" width="14.5703125" style="748" customWidth="1"/>
    <col min="4" max="4" width="11.42578125" style="748"/>
    <col min="5" max="5" width="27.85546875" style="748" customWidth="1"/>
    <col min="6" max="6" width="11.85546875" style="748" bestFit="1" customWidth="1"/>
    <col min="7" max="8" width="11.42578125" style="748"/>
    <col min="9" max="9" width="11" style="748" customWidth="1"/>
    <col min="10" max="10" width="11.42578125" style="748"/>
    <col min="11" max="11" width="10.140625" style="748" customWidth="1"/>
    <col min="12" max="16" width="11.42578125" style="748"/>
    <col min="17" max="17" width="13.7109375" style="748" customWidth="1"/>
    <col min="18" max="18" width="11.42578125" style="748"/>
    <col min="19" max="19" width="12" style="748" customWidth="1"/>
    <col min="20" max="16384" width="11.42578125" style="748"/>
  </cols>
  <sheetData>
    <row r="1" spans="1:17" ht="37.5" customHeight="1">
      <c r="A1" s="2354"/>
      <c r="B1" s="2354"/>
      <c r="C1" s="2354"/>
      <c r="D1" s="2354"/>
      <c r="E1" s="2354"/>
      <c r="F1" s="2354"/>
      <c r="G1" s="2354"/>
      <c r="H1" s="2354"/>
      <c r="I1" s="2354"/>
      <c r="J1" s="191"/>
      <c r="K1" s="191"/>
      <c r="L1" s="2355"/>
      <c r="M1" s="2355"/>
      <c r="N1" s="2355"/>
      <c r="O1" s="2355"/>
      <c r="P1" s="2355"/>
      <c r="Q1" s="2355"/>
    </row>
    <row r="2" spans="1:17" ht="15.75" customHeight="1"/>
    <row r="3" spans="1:17" ht="19.5" customHeight="1">
      <c r="A3" s="425" t="s">
        <v>433</v>
      </c>
      <c r="B3" s="1146" t="s">
        <v>165</v>
      </c>
      <c r="C3" s="1147" t="s">
        <v>164</v>
      </c>
    </row>
    <row r="4" spans="1:17" ht="12.75" customHeight="1">
      <c r="A4" s="1145" t="str">
        <f>+'V.3.3.Pens.Disc. AFP'!A4</f>
        <v>Atlántico</v>
      </c>
      <c r="B4" s="1962">
        <v>7062.12</v>
      </c>
      <c r="C4" s="1963" t="str">
        <f>+'V.3.3.Pens.Disc. AFP'!D4</f>
        <v xml:space="preserve">                  -  </v>
      </c>
    </row>
    <row r="5" spans="1:17" ht="12.75" customHeight="1">
      <c r="A5" s="1145" t="str">
        <f>+'V.3.3.Pens.Disc. AFP'!A5</f>
        <v>Popular</v>
      </c>
      <c r="B5" s="1774">
        <v>11918.35</v>
      </c>
      <c r="C5" s="1775">
        <f>+'V.3.3.Pens.Disc. AFP'!D5</f>
        <v>8375.59</v>
      </c>
    </row>
    <row r="6" spans="1:17" ht="12.75" customHeight="1">
      <c r="A6" s="1145" t="str">
        <f>+'V.3.3.Pens.Disc. AFP'!A6</f>
        <v>Reservas</v>
      </c>
      <c r="B6" s="1774">
        <v>12445.53</v>
      </c>
      <c r="C6" s="1775">
        <f>+'V.3.3.Pens.Disc. AFP'!D6</f>
        <v>8234.99</v>
      </c>
    </row>
    <row r="7" spans="1:17" ht="12.75" customHeight="1">
      <c r="A7" s="1145" t="str">
        <f>+'V.3.3.Pens.Disc. AFP'!A7</f>
        <v>Romana</v>
      </c>
      <c r="B7" s="1774">
        <v>9366.39</v>
      </c>
      <c r="C7" s="1775">
        <f>+'V.3.3.Pens.Disc. AFP'!D7</f>
        <v>7026.44</v>
      </c>
    </row>
    <row r="8" spans="1:17" ht="12.75" customHeight="1">
      <c r="A8" s="1145" t="str">
        <f>+'V.3.3.Pens.Disc. AFP'!A8</f>
        <v>Scotia Crecer</v>
      </c>
      <c r="B8" s="1774">
        <v>9319.8799999999992</v>
      </c>
      <c r="C8" s="1775">
        <f>+'V.3.3.Pens.Disc. AFP'!D8</f>
        <v>5989.04</v>
      </c>
    </row>
    <row r="9" spans="1:17" ht="12.75" customHeight="1">
      <c r="A9" s="1145" t="str">
        <f>+'V.3.3.Pens.Disc. AFP'!A9</f>
        <v>Siembra</v>
      </c>
      <c r="B9" s="1774">
        <v>11014.1</v>
      </c>
      <c r="C9" s="1775">
        <f>+'V.3.3.Pens.Disc. AFP'!D9</f>
        <v>7853.17</v>
      </c>
    </row>
    <row r="10" spans="1:17" ht="12.75" customHeight="1">
      <c r="A10" s="1145" t="str">
        <f>+'V.3.3.Pens.Disc. AFP'!A10</f>
        <v>Plan sustitutivo - Banco Central</v>
      </c>
      <c r="B10" s="1774">
        <v>34049.43</v>
      </c>
      <c r="C10" s="1775">
        <f>+'V.3.3.Pens.Disc. AFP'!D10</f>
        <v>29594.46</v>
      </c>
    </row>
    <row r="11" spans="1:17" ht="12.75" customHeight="1">
      <c r="A11" s="1145" t="str">
        <f>+'V.3.3.Pens.Disc. AFP'!A11</f>
        <v>Plan sustitutivo - Banco de Reservas</v>
      </c>
      <c r="B11" s="1774">
        <v>16709.14</v>
      </c>
      <c r="C11" s="1775">
        <f>+'V.3.3.Pens.Disc. AFP'!D11</f>
        <v>19480.189999999999</v>
      </c>
    </row>
    <row r="12" spans="1:17">
      <c r="A12" s="1145" t="str">
        <f>+'V.3.3.Pens.Disc. AFP'!A12</f>
        <v>Autoseguro del Instituto Dominicano de Seguros Sociales (IDSS)</v>
      </c>
      <c r="B12" s="1774">
        <v>9215.2800000000007</v>
      </c>
      <c r="C12" s="1775">
        <f>+'V.3.3.Pens.Disc. AFP'!D12</f>
        <v>10893.76</v>
      </c>
    </row>
    <row r="13" spans="1:17">
      <c r="A13" s="1145" t="str">
        <f>+'V.3.3.Pens.Disc. AFP'!A13</f>
        <v>INABIMA*</v>
      </c>
      <c r="B13" s="1774">
        <v>0</v>
      </c>
      <c r="C13" s="1775">
        <f>+'V.3.3.Pens.Disc. AFP'!D13</f>
        <v>19817.37</v>
      </c>
    </row>
    <row r="14" spans="1:17">
      <c r="A14" s="1772" t="s">
        <v>451</v>
      </c>
      <c r="B14" s="1773">
        <v>11092.46</v>
      </c>
      <c r="C14" s="1964">
        <f>+'V.3.3.Pens.Disc. AFP'!D14</f>
        <v>15999.72</v>
      </c>
    </row>
    <row r="15" spans="1:17">
      <c r="A15" s="541" t="s">
        <v>1018</v>
      </c>
      <c r="B15" s="745"/>
    </row>
    <row r="17" ht="15" customHeight="1"/>
    <row r="18" ht="15" customHeight="1"/>
    <row r="40" spans="1:51" hidden="1">
      <c r="P40" s="1845"/>
      <c r="Q40" s="1845"/>
    </row>
    <row r="41" spans="1:51" hidden="1">
      <c r="D41" s="183" t="s">
        <v>454</v>
      </c>
      <c r="E41" s="189" t="s">
        <v>455</v>
      </c>
      <c r="F41" s="183" t="s">
        <v>454</v>
      </c>
      <c r="G41" s="189" t="s">
        <v>455</v>
      </c>
      <c r="H41" s="183" t="s">
        <v>454</v>
      </c>
      <c r="I41" s="189" t="s">
        <v>455</v>
      </c>
      <c r="J41" s="183" t="s">
        <v>454</v>
      </c>
      <c r="K41" s="189" t="s">
        <v>455</v>
      </c>
      <c r="L41" s="183" t="s">
        <v>454</v>
      </c>
      <c r="M41" s="189" t="s">
        <v>455</v>
      </c>
      <c r="N41" s="183" t="s">
        <v>454</v>
      </c>
      <c r="O41" s="189" t="s">
        <v>455</v>
      </c>
      <c r="P41" s="183" t="s">
        <v>454</v>
      </c>
      <c r="Q41" s="189" t="s">
        <v>455</v>
      </c>
      <c r="R41" s="183" t="s">
        <v>454</v>
      </c>
      <c r="S41" s="189" t="s">
        <v>455</v>
      </c>
      <c r="T41" s="183" t="s">
        <v>454</v>
      </c>
      <c r="U41" s="189" t="s">
        <v>455</v>
      </c>
      <c r="V41" s="183" t="s">
        <v>454</v>
      </c>
      <c r="W41" s="189" t="s">
        <v>455</v>
      </c>
      <c r="X41" s="183" t="s">
        <v>454</v>
      </c>
      <c r="Y41" s="189" t="s">
        <v>455</v>
      </c>
      <c r="Z41" s="183" t="s">
        <v>454</v>
      </c>
      <c r="AA41" s="189" t="s">
        <v>455</v>
      </c>
      <c r="AB41" s="183" t="s">
        <v>454</v>
      </c>
      <c r="AC41" s="189" t="s">
        <v>455</v>
      </c>
      <c r="AD41" s="183" t="s">
        <v>454</v>
      </c>
      <c r="AE41" s="189" t="s">
        <v>455</v>
      </c>
      <c r="AF41" s="183" t="s">
        <v>454</v>
      </c>
      <c r="AG41" s="189" t="s">
        <v>455</v>
      </c>
      <c r="AH41" s="183" t="s">
        <v>454</v>
      </c>
      <c r="AI41" s="189" t="s">
        <v>455</v>
      </c>
      <c r="AJ41" s="183" t="s">
        <v>454</v>
      </c>
      <c r="AK41" s="189" t="s">
        <v>455</v>
      </c>
      <c r="AL41" s="183" t="s">
        <v>454</v>
      </c>
      <c r="AM41" s="189" t="s">
        <v>455</v>
      </c>
      <c r="AN41" s="183" t="s">
        <v>454</v>
      </c>
      <c r="AO41" s="189" t="s">
        <v>455</v>
      </c>
      <c r="AP41" s="183" t="s">
        <v>454</v>
      </c>
      <c r="AQ41" s="189" t="s">
        <v>455</v>
      </c>
      <c r="AR41" s="183" t="s">
        <v>454</v>
      </c>
      <c r="AS41" s="189" t="s">
        <v>455</v>
      </c>
      <c r="AT41" s="183" t="s">
        <v>454</v>
      </c>
      <c r="AU41" s="189" t="s">
        <v>455</v>
      </c>
      <c r="AV41" s="183" t="s">
        <v>454</v>
      </c>
      <c r="AW41" s="189" t="s">
        <v>455</v>
      </c>
      <c r="AX41" s="183" t="s">
        <v>454</v>
      </c>
      <c r="AY41" s="189" t="s">
        <v>455</v>
      </c>
    </row>
    <row r="42" spans="1:51" hidden="1">
      <c r="B42" s="183" t="s">
        <v>454</v>
      </c>
      <c r="C42" s="189" t="s">
        <v>455</v>
      </c>
      <c r="D42" s="183" t="s">
        <v>449</v>
      </c>
      <c r="E42" s="189" t="s">
        <v>449</v>
      </c>
      <c r="F42" s="183" t="s">
        <v>450</v>
      </c>
      <c r="G42" s="189" t="s">
        <v>450</v>
      </c>
      <c r="H42" s="183" t="s">
        <v>445</v>
      </c>
      <c r="I42" s="189" t="s">
        <v>445</v>
      </c>
      <c r="J42" s="183" t="s">
        <v>446</v>
      </c>
      <c r="K42" s="189" t="s">
        <v>446</v>
      </c>
      <c r="L42" s="183" t="s">
        <v>447</v>
      </c>
      <c r="M42" s="189" t="s">
        <v>447</v>
      </c>
      <c r="N42" s="183" t="s">
        <v>437</v>
      </c>
      <c r="O42" s="189" t="s">
        <v>437</v>
      </c>
      <c r="P42" s="186" t="s">
        <v>456</v>
      </c>
      <c r="Q42" s="189" t="s">
        <v>456</v>
      </c>
      <c r="R42" s="186" t="s">
        <v>438</v>
      </c>
      <c r="S42" s="189" t="s">
        <v>438</v>
      </c>
      <c r="T42" s="186" t="s">
        <v>426</v>
      </c>
      <c r="U42" s="189" t="s">
        <v>426</v>
      </c>
      <c r="V42" s="186" t="s">
        <v>439</v>
      </c>
      <c r="W42" s="189" t="s">
        <v>439</v>
      </c>
      <c r="X42" s="186" t="s">
        <v>440</v>
      </c>
      <c r="Y42" s="189" t="s">
        <v>440</v>
      </c>
      <c r="Z42" s="186" t="s">
        <v>387</v>
      </c>
      <c r="AA42" s="189" t="s">
        <v>387</v>
      </c>
      <c r="AB42" s="183" t="s">
        <v>441</v>
      </c>
      <c r="AC42" s="189" t="s">
        <v>441</v>
      </c>
      <c r="AD42" s="183" t="s">
        <v>452</v>
      </c>
      <c r="AE42" s="189" t="s">
        <v>452</v>
      </c>
      <c r="AF42" s="183" t="s">
        <v>443</v>
      </c>
      <c r="AG42" s="189" t="s">
        <v>443</v>
      </c>
      <c r="AH42" s="183" t="s">
        <v>388</v>
      </c>
      <c r="AI42" s="189" t="s">
        <v>388</v>
      </c>
      <c r="AJ42" s="183" t="s">
        <v>444</v>
      </c>
      <c r="AK42" s="189" t="s">
        <v>444</v>
      </c>
      <c r="AL42" s="183" t="s">
        <v>453</v>
      </c>
      <c r="AM42" s="189" t="s">
        <v>453</v>
      </c>
      <c r="AN42" s="183" t="s">
        <v>442</v>
      </c>
      <c r="AO42" s="189" t="s">
        <v>442</v>
      </c>
      <c r="AP42" s="183" t="s">
        <v>389</v>
      </c>
      <c r="AQ42" s="189" t="s">
        <v>389</v>
      </c>
      <c r="AR42" s="183" t="s">
        <v>386</v>
      </c>
      <c r="AS42" s="190" t="s">
        <v>386</v>
      </c>
      <c r="AT42" s="183" t="s">
        <v>412</v>
      </c>
      <c r="AU42" s="190" t="s">
        <v>412</v>
      </c>
      <c r="AV42" s="183" t="s">
        <v>413</v>
      </c>
      <c r="AW42" s="189" t="s">
        <v>413</v>
      </c>
      <c r="AX42" s="183" t="s">
        <v>427</v>
      </c>
      <c r="AY42" s="189" t="s">
        <v>427</v>
      </c>
    </row>
    <row r="43" spans="1:51" hidden="1">
      <c r="A43" s="184" t="s">
        <v>433</v>
      </c>
      <c r="B43" s="183" t="s">
        <v>448</v>
      </c>
      <c r="C43" s="189" t="s">
        <v>448</v>
      </c>
      <c r="D43" s="174"/>
      <c r="E43" s="174"/>
      <c r="F43" s="174"/>
      <c r="G43" s="174"/>
      <c r="H43" s="174"/>
      <c r="I43" s="174"/>
      <c r="J43" s="174"/>
      <c r="K43" s="174"/>
      <c r="L43" s="174"/>
      <c r="M43" s="174"/>
      <c r="N43" s="182"/>
      <c r="O43" s="182"/>
      <c r="P43" s="182"/>
      <c r="Q43" s="182"/>
      <c r="R43" s="182"/>
      <c r="S43" s="182"/>
      <c r="T43" s="182">
        <v>6862.09</v>
      </c>
      <c r="U43" s="182">
        <v>5466.02</v>
      </c>
      <c r="V43" s="182">
        <v>7008.29</v>
      </c>
      <c r="W43" s="182">
        <v>5228.53</v>
      </c>
      <c r="X43" s="182">
        <v>7052.01</v>
      </c>
      <c r="Y43" s="182">
        <v>5918.51</v>
      </c>
      <c r="Z43" s="182">
        <v>7363.3</v>
      </c>
      <c r="AA43" s="182">
        <v>5926.22</v>
      </c>
      <c r="AB43" s="182">
        <v>7444.78</v>
      </c>
      <c r="AC43" s="182">
        <v>6170.85</v>
      </c>
      <c r="AD43" s="182">
        <v>8016.05</v>
      </c>
      <c r="AE43" s="182">
        <v>6120.58</v>
      </c>
      <c r="AF43" s="182">
        <v>8107.44</v>
      </c>
      <c r="AG43" s="182">
        <v>6146.74</v>
      </c>
      <c r="AH43" s="182">
        <v>8273.11</v>
      </c>
      <c r="AI43" s="182">
        <v>6132.23</v>
      </c>
      <c r="AJ43" s="182">
        <v>8396.0499999999993</v>
      </c>
      <c r="AK43" s="182">
        <v>6292.33</v>
      </c>
      <c r="AL43" s="182">
        <v>8397.69</v>
      </c>
      <c r="AM43" s="182">
        <v>6201.63</v>
      </c>
      <c r="AN43" s="182">
        <v>8536.24</v>
      </c>
      <c r="AO43" s="182">
        <v>6198.55</v>
      </c>
      <c r="AP43" s="182">
        <v>8794.74</v>
      </c>
      <c r="AQ43" s="182">
        <v>6403.89</v>
      </c>
      <c r="AR43" s="182">
        <v>9041.9</v>
      </c>
      <c r="AS43" s="182">
        <v>6414.86</v>
      </c>
      <c r="AT43" s="182">
        <v>9043.19</v>
      </c>
      <c r="AU43" s="182">
        <v>6608.88</v>
      </c>
      <c r="AV43" s="182">
        <v>9175.3654368737461</v>
      </c>
      <c r="AW43" s="182">
        <v>6669.75</v>
      </c>
      <c r="AX43" s="182">
        <v>9235.15</v>
      </c>
      <c r="AY43" s="182">
        <v>6406.86</v>
      </c>
    </row>
    <row r="44" spans="1:51" hidden="1">
      <c r="A44" s="187" t="s">
        <v>85</v>
      </c>
      <c r="B44" s="174"/>
      <c r="C44" s="174"/>
      <c r="D44" s="174"/>
      <c r="E44" s="174"/>
      <c r="F44" s="174"/>
      <c r="G44" s="174"/>
      <c r="H44" s="174"/>
      <c r="I44" s="174"/>
      <c r="J44" s="174"/>
      <c r="K44" s="174"/>
      <c r="L44" s="174"/>
      <c r="M44" s="174"/>
      <c r="N44" s="182"/>
      <c r="O44" s="182"/>
      <c r="P44" s="182"/>
      <c r="Q44" s="182"/>
      <c r="R44" s="182"/>
      <c r="S44" s="182"/>
      <c r="T44" s="182">
        <v>7929.91</v>
      </c>
      <c r="U44" s="182">
        <v>8646.26</v>
      </c>
      <c r="V44" s="182">
        <v>7950.08</v>
      </c>
      <c r="W44" s="182">
        <v>8620.76</v>
      </c>
      <c r="X44" s="182">
        <v>8356.56</v>
      </c>
      <c r="Y44" s="182">
        <v>8685.5</v>
      </c>
      <c r="Z44" s="182">
        <v>7387.96</v>
      </c>
      <c r="AA44" s="182">
        <v>8934.6200000000008</v>
      </c>
      <c r="AB44" s="182">
        <v>7167.07</v>
      </c>
      <c r="AC44" s="182">
        <v>8801.31</v>
      </c>
      <c r="AD44" s="182">
        <v>7605.92</v>
      </c>
      <c r="AE44" s="182">
        <v>8570.25</v>
      </c>
      <c r="AF44" s="182">
        <v>7932.06</v>
      </c>
      <c r="AG44" s="182">
        <v>7801.78</v>
      </c>
      <c r="AH44" s="182">
        <v>7954.11</v>
      </c>
      <c r="AI44" s="182">
        <v>8209.52</v>
      </c>
      <c r="AJ44" s="182">
        <v>8082.35</v>
      </c>
      <c r="AK44" s="182">
        <v>7899.34</v>
      </c>
      <c r="AL44" s="182">
        <v>8597.8700000000008</v>
      </c>
      <c r="AM44" s="182">
        <v>7804.42</v>
      </c>
      <c r="AN44" s="182">
        <v>8651.5499999999993</v>
      </c>
      <c r="AO44" s="182">
        <v>7878.08</v>
      </c>
      <c r="AP44" s="182">
        <v>9077.81</v>
      </c>
      <c r="AQ44" s="182">
        <v>7627.54</v>
      </c>
      <c r="AR44" s="182">
        <v>9163.0499999999993</v>
      </c>
      <c r="AS44" s="182">
        <v>7088.11</v>
      </c>
      <c r="AT44" s="182">
        <v>9184.4599999999991</v>
      </c>
      <c r="AU44" s="182">
        <v>6909.23</v>
      </c>
      <c r="AV44" s="182">
        <v>9212.4380608695701</v>
      </c>
      <c r="AW44" s="182">
        <v>6792.19</v>
      </c>
      <c r="AX44" s="182">
        <v>9340.68</v>
      </c>
      <c r="AY44" s="182">
        <v>6846.92</v>
      </c>
    </row>
    <row r="45" spans="1:51" hidden="1">
      <c r="A45" s="187" t="s">
        <v>86</v>
      </c>
      <c r="B45" s="174"/>
      <c r="C45" s="174"/>
      <c r="D45" s="174"/>
      <c r="E45" s="174"/>
      <c r="F45" s="174"/>
      <c r="G45" s="174"/>
      <c r="H45" s="174"/>
      <c r="I45" s="174"/>
      <c r="J45" s="174"/>
      <c r="K45" s="174"/>
      <c r="L45" s="174"/>
      <c r="M45" s="174"/>
      <c r="N45" s="182"/>
      <c r="O45" s="182"/>
      <c r="P45" s="182"/>
      <c r="Q45" s="182"/>
      <c r="R45" s="182"/>
      <c r="S45" s="182"/>
      <c r="T45" s="182">
        <v>5859.75</v>
      </c>
      <c r="U45" s="182">
        <v>3835.19</v>
      </c>
      <c r="V45" s="182">
        <v>5772.78</v>
      </c>
      <c r="W45" s="182">
        <v>3708.91</v>
      </c>
      <c r="X45" s="182">
        <v>5637.4</v>
      </c>
      <c r="Y45" s="182">
        <v>3907.57</v>
      </c>
      <c r="Z45" s="182">
        <v>5637.4</v>
      </c>
      <c r="AA45" s="182">
        <v>3924.68</v>
      </c>
      <c r="AB45" s="182">
        <v>5621.6</v>
      </c>
      <c r="AC45" s="182">
        <v>3924.68</v>
      </c>
      <c r="AD45" s="182">
        <v>5924.07</v>
      </c>
      <c r="AE45" s="182">
        <v>4047.55</v>
      </c>
      <c r="AF45" s="182">
        <v>5948.37</v>
      </c>
      <c r="AG45" s="182">
        <v>4047.55</v>
      </c>
      <c r="AH45" s="182">
        <v>5880.94</v>
      </c>
      <c r="AI45" s="182">
        <v>4135.4399999999996</v>
      </c>
      <c r="AJ45" s="182">
        <v>5799.6</v>
      </c>
      <c r="AK45" s="182">
        <v>4156.57</v>
      </c>
      <c r="AL45" s="182">
        <v>5757.81</v>
      </c>
      <c r="AM45" s="182">
        <v>4156.57</v>
      </c>
      <c r="AN45" s="182">
        <v>5750.14</v>
      </c>
      <c r="AO45" s="182">
        <v>4156.57</v>
      </c>
      <c r="AP45" s="182">
        <v>5747.2</v>
      </c>
      <c r="AQ45" s="182">
        <v>4259.95</v>
      </c>
      <c r="AR45" s="182">
        <v>5751.11</v>
      </c>
      <c r="AS45" s="182">
        <v>4250.91</v>
      </c>
      <c r="AT45" s="182">
        <v>5751.11</v>
      </c>
      <c r="AU45" s="182">
        <v>4219.03</v>
      </c>
      <c r="AV45" s="182">
        <v>5792.1264186046501</v>
      </c>
      <c r="AW45" s="182">
        <v>4391.16</v>
      </c>
      <c r="AX45" s="182">
        <v>5947.33</v>
      </c>
      <c r="AY45" s="182">
        <v>4233.6099999999997</v>
      </c>
    </row>
    <row r="46" spans="1:51" hidden="1">
      <c r="A46" s="187" t="s">
        <v>77</v>
      </c>
      <c r="B46" s="174"/>
      <c r="C46" s="174"/>
      <c r="D46" s="174"/>
      <c r="E46" s="174"/>
      <c r="F46" s="174"/>
      <c r="G46" s="174"/>
      <c r="H46" s="174"/>
      <c r="I46" s="174"/>
      <c r="J46" s="174"/>
      <c r="K46" s="174"/>
      <c r="L46" s="174"/>
      <c r="M46" s="174"/>
      <c r="N46" s="182"/>
      <c r="O46" s="182"/>
      <c r="P46" s="182"/>
      <c r="Q46" s="182"/>
      <c r="R46" s="182"/>
      <c r="S46" s="182"/>
      <c r="T46" s="182">
        <v>5442.78</v>
      </c>
      <c r="U46" s="182">
        <v>4647.8999999999996</v>
      </c>
      <c r="V46" s="182">
        <v>5543.16</v>
      </c>
      <c r="W46" s="182">
        <v>4678.74</v>
      </c>
      <c r="X46" s="182">
        <v>5851.72</v>
      </c>
      <c r="Y46" s="182">
        <v>4601.21</v>
      </c>
      <c r="Z46" s="182">
        <v>6156.5</v>
      </c>
      <c r="AA46" s="182">
        <v>4762.3599999999997</v>
      </c>
      <c r="AB46" s="182">
        <v>6277.06</v>
      </c>
      <c r="AC46" s="182">
        <v>4771.51</v>
      </c>
      <c r="AD46" s="182">
        <v>6616.3</v>
      </c>
      <c r="AE46" s="182">
        <v>4848.12</v>
      </c>
      <c r="AF46" s="182">
        <v>6903.37</v>
      </c>
      <c r="AG46" s="182">
        <v>4657.3999999999996</v>
      </c>
      <c r="AH46" s="182">
        <v>6947.49</v>
      </c>
      <c r="AI46" s="182">
        <v>4735.88</v>
      </c>
      <c r="AJ46" s="182">
        <v>7000.61</v>
      </c>
      <c r="AK46" s="182">
        <v>4647.45</v>
      </c>
      <c r="AL46" s="182">
        <v>6898.94</v>
      </c>
      <c r="AM46" s="182">
        <v>4870.25</v>
      </c>
      <c r="AN46" s="182">
        <v>7103.36</v>
      </c>
      <c r="AO46" s="182">
        <v>4741.6499999999996</v>
      </c>
      <c r="AP46" s="182">
        <v>7241.35</v>
      </c>
      <c r="AQ46" s="182">
        <v>4923.1499999999996</v>
      </c>
      <c r="AR46" s="182">
        <v>7199.1</v>
      </c>
      <c r="AS46" s="182">
        <v>5048.2</v>
      </c>
      <c r="AT46" s="182">
        <v>7225</v>
      </c>
      <c r="AU46" s="182">
        <v>4876.26</v>
      </c>
      <c r="AV46" s="182">
        <v>7286.1333393316263</v>
      </c>
      <c r="AW46" s="182">
        <v>4573.1499999999996</v>
      </c>
      <c r="AX46" s="182">
        <v>7343.02</v>
      </c>
      <c r="AY46" s="182">
        <v>4591.4799999999996</v>
      </c>
    </row>
    <row r="47" spans="1:51" hidden="1">
      <c r="A47" s="187" t="s">
        <v>78</v>
      </c>
      <c r="B47" s="174"/>
      <c r="C47" s="174"/>
      <c r="D47" s="174"/>
      <c r="E47" s="174"/>
      <c r="F47" s="174"/>
      <c r="G47" s="174"/>
      <c r="H47" s="174"/>
      <c r="I47" s="174"/>
      <c r="J47" s="174"/>
      <c r="K47" s="174"/>
      <c r="L47" s="174"/>
      <c r="M47" s="174"/>
      <c r="N47" s="182"/>
      <c r="O47" s="182"/>
      <c r="P47" s="182"/>
      <c r="Q47" s="182"/>
      <c r="R47" s="182"/>
      <c r="S47" s="182"/>
      <c r="T47" s="182">
        <v>7737.92</v>
      </c>
      <c r="U47" s="182">
        <v>4975.3599999999997</v>
      </c>
      <c r="V47" s="182">
        <v>7556.01</v>
      </c>
      <c r="W47" s="182">
        <v>4839.3900000000003</v>
      </c>
      <c r="X47" s="182">
        <v>8023.03</v>
      </c>
      <c r="Y47" s="182">
        <v>4857.47</v>
      </c>
      <c r="Z47" s="182">
        <v>8162.58</v>
      </c>
      <c r="AA47" s="182">
        <v>4880.67</v>
      </c>
      <c r="AB47" s="182">
        <v>8215.75</v>
      </c>
      <c r="AC47" s="182">
        <v>4789.3999999999996</v>
      </c>
      <c r="AD47" s="182">
        <v>8479.8700000000008</v>
      </c>
      <c r="AE47" s="182">
        <v>5053.18</v>
      </c>
      <c r="AF47" s="182">
        <v>8604.0400000000009</v>
      </c>
      <c r="AG47" s="182">
        <v>5474.87</v>
      </c>
      <c r="AH47" s="182">
        <v>8546.8799999999992</v>
      </c>
      <c r="AI47" s="182">
        <v>5886.59</v>
      </c>
      <c r="AJ47" s="182">
        <v>8956.7800000000007</v>
      </c>
      <c r="AK47" s="182">
        <v>6393.64</v>
      </c>
      <c r="AL47" s="182">
        <v>8870.9</v>
      </c>
      <c r="AM47" s="182">
        <v>6275.25</v>
      </c>
      <c r="AN47" s="182">
        <v>8875.48</v>
      </c>
      <c r="AO47" s="182">
        <v>6178.67</v>
      </c>
      <c r="AP47" s="182">
        <v>8828.32</v>
      </c>
      <c r="AQ47" s="182">
        <v>6680.66</v>
      </c>
      <c r="AR47" s="182">
        <v>9012.27</v>
      </c>
      <c r="AS47" s="182">
        <v>6702.19</v>
      </c>
      <c r="AT47" s="182">
        <v>9064.69</v>
      </c>
      <c r="AU47" s="182">
        <v>6849.44</v>
      </c>
      <c r="AV47" s="182">
        <v>9110.6958030384922</v>
      </c>
      <c r="AW47" s="182">
        <v>7083</v>
      </c>
      <c r="AX47" s="182">
        <v>8980.09</v>
      </c>
      <c r="AY47" s="182">
        <v>6899.91</v>
      </c>
    </row>
    <row r="48" spans="1:51" hidden="1">
      <c r="A48" s="187" t="s">
        <v>79</v>
      </c>
      <c r="B48" s="174"/>
      <c r="C48" s="174"/>
      <c r="D48" s="174"/>
      <c r="E48" s="174"/>
      <c r="F48" s="174"/>
      <c r="G48" s="174"/>
      <c r="H48" s="174"/>
      <c r="I48" s="174"/>
      <c r="J48" s="174"/>
      <c r="K48" s="174"/>
      <c r="L48" s="174"/>
      <c r="M48" s="174"/>
      <c r="N48" s="182"/>
      <c r="O48" s="182"/>
      <c r="P48" s="182"/>
      <c r="Q48" s="182"/>
      <c r="R48" s="182"/>
      <c r="S48" s="182"/>
      <c r="T48" s="182">
        <v>11769.89</v>
      </c>
      <c r="U48" s="182">
        <v>16056.01</v>
      </c>
      <c r="V48" s="182">
        <v>11769.89</v>
      </c>
      <c r="W48" s="182">
        <v>16056.01</v>
      </c>
      <c r="X48" s="182">
        <v>11769.89</v>
      </c>
      <c r="Y48" s="182">
        <v>15831.22</v>
      </c>
      <c r="Z48" s="182">
        <v>11769.89</v>
      </c>
      <c r="AA48" s="182">
        <v>15831.22</v>
      </c>
      <c r="AB48" s="182">
        <v>11769.89</v>
      </c>
      <c r="AC48" s="182">
        <v>15831.22</v>
      </c>
      <c r="AD48" s="182">
        <v>11769.89</v>
      </c>
      <c r="AE48" s="182">
        <v>15523.18</v>
      </c>
      <c r="AF48" s="182">
        <v>11769.89</v>
      </c>
      <c r="AG48" s="182">
        <v>14890.42</v>
      </c>
      <c r="AH48" s="182">
        <v>11769.89</v>
      </c>
      <c r="AI48" s="182">
        <v>15887.88</v>
      </c>
      <c r="AJ48" s="182">
        <v>11769.89</v>
      </c>
      <c r="AK48" s="182">
        <v>15924.06</v>
      </c>
      <c r="AL48" s="182">
        <v>11769.89</v>
      </c>
      <c r="AM48" s="182">
        <v>15636.54</v>
      </c>
      <c r="AN48" s="182">
        <v>11769.89</v>
      </c>
      <c r="AO48" s="182">
        <v>15636.54</v>
      </c>
      <c r="AP48" s="182">
        <v>11769.89</v>
      </c>
      <c r="AQ48" s="182">
        <v>15636.54</v>
      </c>
      <c r="AR48" s="182">
        <v>11769.89</v>
      </c>
      <c r="AS48" s="182">
        <v>15163.84</v>
      </c>
      <c r="AT48" s="182">
        <v>11769.89</v>
      </c>
      <c r="AU48" s="182">
        <v>15164</v>
      </c>
      <c r="AV48" s="182">
        <v>11769.886500000001</v>
      </c>
      <c r="AW48" s="182">
        <v>15909.84</v>
      </c>
      <c r="AX48" s="182">
        <v>11769.89</v>
      </c>
      <c r="AY48" s="182">
        <v>17050.05</v>
      </c>
    </row>
    <row r="49" spans="1:51" hidden="1">
      <c r="A49" s="187" t="s">
        <v>436</v>
      </c>
      <c r="B49" s="174"/>
      <c r="C49" s="174"/>
      <c r="D49" s="174"/>
      <c r="E49" s="174"/>
      <c r="F49" s="174"/>
      <c r="G49" s="174"/>
      <c r="H49" s="174"/>
      <c r="I49" s="174"/>
      <c r="J49" s="174"/>
      <c r="K49" s="174"/>
      <c r="L49" s="174"/>
      <c r="M49" s="174"/>
      <c r="N49" s="182"/>
      <c r="O49" s="182"/>
      <c r="P49" s="182"/>
      <c r="Q49" s="182"/>
      <c r="R49" s="182"/>
      <c r="S49" s="182"/>
      <c r="T49" s="182">
        <v>7560.59</v>
      </c>
      <c r="U49" s="182">
        <v>12398.75</v>
      </c>
      <c r="V49" s="182">
        <v>7560.59</v>
      </c>
      <c r="W49" s="182">
        <v>12393.77</v>
      </c>
      <c r="X49" s="182">
        <v>7560.59</v>
      </c>
      <c r="Y49" s="182">
        <v>12213.89</v>
      </c>
      <c r="Z49" s="182">
        <v>7560.59</v>
      </c>
      <c r="AA49" s="182">
        <v>11828.81</v>
      </c>
      <c r="AB49" s="182">
        <v>7560.59</v>
      </c>
      <c r="AC49" s="182">
        <v>11894.8</v>
      </c>
      <c r="AD49" s="182">
        <v>7700.59</v>
      </c>
      <c r="AE49" s="182">
        <v>12010.3</v>
      </c>
      <c r="AF49" s="182">
        <v>7700.59</v>
      </c>
      <c r="AG49" s="182">
        <v>12010.3</v>
      </c>
      <c r="AH49" s="182">
        <v>7700.59</v>
      </c>
      <c r="AI49" s="182">
        <v>12463.26</v>
      </c>
      <c r="AJ49" s="182">
        <v>7754.88</v>
      </c>
      <c r="AK49" s="182">
        <v>12780.97</v>
      </c>
      <c r="AL49" s="182">
        <v>7754.88</v>
      </c>
      <c r="AM49" s="182">
        <v>13378.29</v>
      </c>
      <c r="AN49" s="182">
        <v>7754.88</v>
      </c>
      <c r="AO49" s="182">
        <v>13629.1</v>
      </c>
      <c r="AP49" s="182">
        <v>7754.88</v>
      </c>
      <c r="AQ49" s="182">
        <v>13753.57</v>
      </c>
      <c r="AR49" s="182">
        <v>7754.88</v>
      </c>
      <c r="AS49" s="182">
        <v>13753.57</v>
      </c>
      <c r="AT49" s="182">
        <v>7754.88</v>
      </c>
      <c r="AU49" s="182">
        <v>13774.79</v>
      </c>
      <c r="AV49" s="182">
        <v>7754.8792499999981</v>
      </c>
      <c r="AW49" s="182">
        <v>14384.28</v>
      </c>
      <c r="AX49" s="182">
        <v>7754.88</v>
      </c>
      <c r="AY49" s="182">
        <v>13455</v>
      </c>
    </row>
    <row r="50" spans="1:51" hidden="1">
      <c r="A50" s="187" t="s">
        <v>435</v>
      </c>
      <c r="B50" s="174"/>
      <c r="C50" s="174"/>
      <c r="D50" s="174"/>
      <c r="E50" s="174"/>
      <c r="F50" s="174"/>
      <c r="G50" s="174"/>
      <c r="H50" s="174"/>
      <c r="I50" s="174"/>
      <c r="J50" s="174"/>
      <c r="K50" s="174"/>
      <c r="L50" s="174"/>
      <c r="M50" s="174"/>
      <c r="N50" s="182"/>
      <c r="O50" s="182"/>
      <c r="P50" s="182"/>
      <c r="Q50" s="182"/>
      <c r="R50" s="182"/>
      <c r="S50" s="182"/>
      <c r="T50" s="182">
        <v>0</v>
      </c>
      <c r="U50" s="182">
        <v>0</v>
      </c>
      <c r="V50" s="182">
        <v>0</v>
      </c>
      <c r="W50" s="182">
        <v>0</v>
      </c>
      <c r="X50" s="182">
        <v>6522.62</v>
      </c>
      <c r="Y50" s="182">
        <v>9328.01</v>
      </c>
      <c r="Z50" s="182">
        <v>6653.12</v>
      </c>
      <c r="AA50" s="182">
        <v>9328.01</v>
      </c>
      <c r="AB50" s="182">
        <v>9215.2800000000007</v>
      </c>
      <c r="AC50" s="182">
        <v>9328.01</v>
      </c>
      <c r="AD50" s="182">
        <v>9215.2800000000007</v>
      </c>
      <c r="AE50" s="182">
        <v>9328.01</v>
      </c>
      <c r="AF50" s="182">
        <v>9215.2800000000007</v>
      </c>
      <c r="AG50" s="182">
        <v>9328.01</v>
      </c>
      <c r="AH50" s="182">
        <v>9215.2800000000007</v>
      </c>
      <c r="AI50" s="182">
        <v>9323.01</v>
      </c>
      <c r="AJ50" s="182">
        <v>9215.2800000000007</v>
      </c>
      <c r="AK50" s="182">
        <v>9328.01</v>
      </c>
      <c r="AL50" s="182">
        <v>9215.2800000000007</v>
      </c>
      <c r="AM50" s="182">
        <v>9328.01</v>
      </c>
      <c r="AN50" s="182">
        <v>9215.2800000000007</v>
      </c>
      <c r="AO50" s="182">
        <v>9328.01</v>
      </c>
      <c r="AP50" s="182">
        <v>9215.2800000000007</v>
      </c>
      <c r="AQ50" s="182">
        <v>9328.01</v>
      </c>
      <c r="AR50" s="182">
        <v>9215.2800000000007</v>
      </c>
      <c r="AS50" s="182">
        <v>9328.01</v>
      </c>
      <c r="AT50" s="182">
        <v>9215.2800000000007</v>
      </c>
      <c r="AU50" s="182">
        <v>9328.01</v>
      </c>
      <c r="AV50" s="182">
        <v>9215.2796732026145</v>
      </c>
      <c r="AW50" s="182">
        <v>9328.01</v>
      </c>
      <c r="AX50" s="182">
        <v>9215.2800000000007</v>
      </c>
      <c r="AY50" s="182">
        <v>9328.01</v>
      </c>
    </row>
    <row r="51" spans="1:51" hidden="1">
      <c r="A51" s="187" t="s">
        <v>434</v>
      </c>
      <c r="B51" s="174"/>
      <c r="C51" s="174"/>
      <c r="D51" s="185"/>
      <c r="E51" s="185"/>
      <c r="F51" s="185"/>
      <c r="G51" s="185"/>
      <c r="H51" s="185"/>
      <c r="I51" s="185"/>
      <c r="J51" s="185"/>
      <c r="K51" s="185"/>
      <c r="L51" s="185"/>
      <c r="M51" s="185"/>
      <c r="N51" s="185"/>
      <c r="O51" s="185"/>
      <c r="P51" s="185"/>
      <c r="Q51" s="185"/>
      <c r="R51" s="185"/>
      <c r="S51" s="185"/>
      <c r="T51" s="185">
        <v>6772.71</v>
      </c>
      <c r="U51" s="185">
        <v>6221.8</v>
      </c>
      <c r="V51" s="185">
        <v>6809.68</v>
      </c>
      <c r="W51" s="185">
        <v>6102.92</v>
      </c>
      <c r="X51" s="185">
        <v>6986.6</v>
      </c>
      <c r="Y51" s="185">
        <v>6348.14</v>
      </c>
      <c r="Z51" s="185">
        <v>6912.11</v>
      </c>
      <c r="AA51" s="185">
        <v>6449.89</v>
      </c>
      <c r="AB51" s="185">
        <v>7152.46</v>
      </c>
      <c r="AC51" s="185">
        <v>6517.75</v>
      </c>
      <c r="AD51" s="185">
        <v>7716.41</v>
      </c>
      <c r="AE51" s="185">
        <v>6523.25</v>
      </c>
      <c r="AF51" s="185">
        <v>7872.32</v>
      </c>
      <c r="AG51" s="185">
        <v>6456.67</v>
      </c>
      <c r="AH51" s="185">
        <v>7915.13</v>
      </c>
      <c r="AI51" s="185">
        <v>6616.09</v>
      </c>
      <c r="AJ51" s="185">
        <v>9051.5</v>
      </c>
      <c r="AK51" s="185">
        <v>6748.78</v>
      </c>
      <c r="AL51" s="185">
        <v>8072.43</v>
      </c>
      <c r="AM51" s="185">
        <v>6713.99</v>
      </c>
      <c r="AN51" s="185">
        <v>8172.25</v>
      </c>
      <c r="AO51" s="185">
        <v>6648.35</v>
      </c>
      <c r="AP51" s="185">
        <v>8337.76</v>
      </c>
      <c r="AQ51" s="185">
        <v>6795.41</v>
      </c>
      <c r="AR51" s="185">
        <v>8459.01</v>
      </c>
      <c r="AS51" s="185">
        <v>6714.26</v>
      </c>
      <c r="AT51" s="185">
        <v>8485.99</v>
      </c>
      <c r="AU51" s="185">
        <v>6751.74</v>
      </c>
      <c r="AV51" s="185">
        <v>8564.9457267858488</v>
      </c>
      <c r="AW51" s="185">
        <v>6680.37</v>
      </c>
      <c r="AX51" s="185">
        <v>8594.56</v>
      </c>
      <c r="AY51" s="185">
        <v>6539.13</v>
      </c>
    </row>
    <row r="52" spans="1:51" hidden="1">
      <c r="A52" s="188" t="s">
        <v>451</v>
      </c>
      <c r="B52" s="188"/>
      <c r="C52" s="185"/>
    </row>
    <row r="53" spans="1:51" hidden="1"/>
  </sheetData>
  <mergeCells count="2">
    <mergeCell ref="A1:I1"/>
    <mergeCell ref="L1:Q1"/>
  </mergeCells>
  <pageMargins left="0.7" right="0.7" top="0.75" bottom="0.75" header="0.3" footer="0.3"/>
  <pageSetup scale="66"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tabColor theme="9" tint="-0.499984740745262"/>
    <pageSetUpPr fitToPage="1"/>
  </sheetPr>
  <dimension ref="A2:S37"/>
  <sheetViews>
    <sheetView showGridLines="0" view="pageBreakPreview" zoomScale="55" zoomScaleNormal="85" zoomScaleSheetLayoutView="55" workbookViewId="0">
      <selection activeCell="K12" sqref="K12"/>
    </sheetView>
  </sheetViews>
  <sheetFormatPr baseColWidth="10" defaultColWidth="11.42578125" defaultRowHeight="13.5" customHeight="1"/>
  <cols>
    <col min="1" max="1" width="27" style="60" customWidth="1"/>
    <col min="2" max="5" width="22" style="60" customWidth="1"/>
    <col min="6" max="6" width="22.85546875" style="60" customWidth="1"/>
    <col min="7" max="9" width="21.42578125" style="60" customWidth="1"/>
    <col min="10" max="10" width="18.42578125" style="60" customWidth="1"/>
    <col min="11" max="11" width="20.28515625" style="60" customWidth="1"/>
    <col min="12" max="12" width="21.5703125" style="60" customWidth="1"/>
    <col min="13" max="13" width="2.7109375" style="60" customWidth="1"/>
    <col min="14" max="14" width="25.7109375" style="709" customWidth="1"/>
    <col min="15" max="15" width="13.42578125" style="60" customWidth="1"/>
    <col min="16" max="16" width="13.7109375" style="60" customWidth="1"/>
    <col min="17" max="16384" width="11.42578125" style="60"/>
  </cols>
  <sheetData>
    <row r="2" spans="1:19" ht="54.75" customHeight="1"/>
    <row r="3" spans="1:19" ht="43.5" customHeight="1">
      <c r="A3" s="2182"/>
      <c r="B3" s="2182"/>
      <c r="C3" s="2182"/>
      <c r="D3" s="2182"/>
      <c r="E3" s="2182"/>
      <c r="F3" s="2182"/>
      <c r="G3" s="2182"/>
      <c r="H3" s="2182"/>
      <c r="I3" s="2182"/>
      <c r="J3" s="2182"/>
      <c r="K3" s="2182"/>
      <c r="L3" s="2182"/>
      <c r="N3" s="710"/>
      <c r="O3"/>
    </row>
    <row r="4" spans="1:19" s="238" customFormat="1" ht="47.25" customHeight="1">
      <c r="A4" s="241" t="s">
        <v>502</v>
      </c>
      <c r="B4" s="260" t="s">
        <v>478</v>
      </c>
      <c r="C4" s="260" t="s">
        <v>475</v>
      </c>
      <c r="D4" s="260" t="s">
        <v>479</v>
      </c>
      <c r="E4" s="261" t="s">
        <v>476</v>
      </c>
      <c r="F4" s="233"/>
      <c r="G4" s="234"/>
      <c r="H4" s="234"/>
      <c r="I4" s="234"/>
      <c r="J4" s="235"/>
      <c r="K4" s="235"/>
      <c r="L4" s="235"/>
      <c r="M4" s="235"/>
      <c r="N4" s="711"/>
      <c r="O4" s="236"/>
      <c r="P4" s="237"/>
      <c r="S4" s="239"/>
    </row>
    <row r="5" spans="1:19" ht="19.5" customHeight="1">
      <c r="A5" s="262" t="s">
        <v>503</v>
      </c>
      <c r="B5" s="1477">
        <v>50658</v>
      </c>
      <c r="C5" s="1478">
        <f t="shared" ref="C5:C13" si="0">+B5/$B$14</f>
        <v>0.58929319249918566</v>
      </c>
      <c r="D5" s="1479">
        <v>127564</v>
      </c>
      <c r="E5" s="1480">
        <f>+D5/$D$14</f>
        <v>5.8287046937055983E-2</v>
      </c>
      <c r="F5" s="67"/>
      <c r="G5" s="101"/>
      <c r="H5" s="101"/>
      <c r="I5" s="101"/>
      <c r="J5" s="201"/>
      <c r="K5" s="198"/>
      <c r="L5" s="198"/>
      <c r="M5" s="199"/>
      <c r="N5" s="1070">
        <f>+C5+C6+C7</f>
        <v>0.8748662230701223</v>
      </c>
      <c r="O5" s="1118" t="s">
        <v>634</v>
      </c>
      <c r="S5" s="137"/>
    </row>
    <row r="6" spans="1:19" ht="19.5" customHeight="1">
      <c r="A6" s="262" t="s">
        <v>504</v>
      </c>
      <c r="B6" s="1142">
        <v>14952</v>
      </c>
      <c r="C6" s="1481">
        <f t="shared" si="0"/>
        <v>0.17393327439393233</v>
      </c>
      <c r="D6" s="220">
        <v>113197</v>
      </c>
      <c r="E6" s="1482">
        <f t="shared" ref="E6:E13" si="1">+D6/$D$14</f>
        <v>5.1722420527217129E-2</v>
      </c>
      <c r="F6" s="67"/>
      <c r="G6" s="101"/>
      <c r="H6" s="101"/>
      <c r="I6" s="101"/>
      <c r="J6" s="201"/>
      <c r="K6" s="198"/>
      <c r="L6" s="198"/>
      <c r="M6" s="199"/>
      <c r="N6" s="712">
        <f>+D5+D6+D7</f>
        <v>379697</v>
      </c>
      <c r="O6" s="270"/>
      <c r="P6" s="270"/>
      <c r="Q6" s="270"/>
      <c r="S6" s="137"/>
    </row>
    <row r="7" spans="1:19" ht="19.5" customHeight="1">
      <c r="A7" s="262" t="s">
        <v>505</v>
      </c>
      <c r="B7" s="1142">
        <v>9597</v>
      </c>
      <c r="C7" s="1481">
        <f t="shared" si="0"/>
        <v>0.11163975617700432</v>
      </c>
      <c r="D7" s="220">
        <v>138936</v>
      </c>
      <c r="E7" s="1482">
        <f t="shared" si="1"/>
        <v>6.3483186112436196E-2</v>
      </c>
      <c r="F7" s="67"/>
      <c r="H7" s="101"/>
      <c r="I7" s="101"/>
      <c r="J7" s="201"/>
      <c r="K7" s="198"/>
      <c r="L7" s="198"/>
      <c r="M7" s="199"/>
      <c r="N7" s="712"/>
      <c r="O7" s="270"/>
      <c r="P7" s="270"/>
      <c r="Q7" s="270"/>
      <c r="S7" s="137"/>
    </row>
    <row r="8" spans="1:19" ht="19.5" customHeight="1">
      <c r="A8" s="262" t="s">
        <v>506</v>
      </c>
      <c r="B8" s="1142">
        <v>6270</v>
      </c>
      <c r="C8" s="1481">
        <f t="shared" si="0"/>
        <v>7.2937508724582378E-2</v>
      </c>
      <c r="D8" s="220">
        <v>196141</v>
      </c>
      <c r="E8" s="1482">
        <f t="shared" si="1"/>
        <v>8.9621520752572029E-2</v>
      </c>
      <c r="F8" s="109"/>
      <c r="G8" s="200"/>
      <c r="H8" s="200"/>
      <c r="I8" s="200"/>
      <c r="J8" s="202"/>
      <c r="K8" s="198"/>
      <c r="L8" s="198"/>
      <c r="M8" s="199"/>
      <c r="N8" s="712"/>
      <c r="O8" s="270"/>
      <c r="P8" s="270"/>
      <c r="Q8" s="270"/>
    </row>
    <row r="9" spans="1:19" ht="19.5" customHeight="1">
      <c r="A9" s="262" t="s">
        <v>507</v>
      </c>
      <c r="B9" s="1142">
        <v>2113</v>
      </c>
      <c r="C9" s="1481">
        <f t="shared" si="0"/>
        <v>2.4580056767949374E-2</v>
      </c>
      <c r="D9" s="220">
        <v>147629</v>
      </c>
      <c r="E9" s="1482">
        <f t="shared" si="1"/>
        <v>6.7455226022001796E-2</v>
      </c>
      <c r="F9" s="137"/>
      <c r="G9" s="203"/>
      <c r="H9" s="203"/>
      <c r="I9" s="203"/>
      <c r="J9" s="202"/>
      <c r="K9" s="198"/>
      <c r="L9" s="198"/>
      <c r="M9" s="199"/>
      <c r="N9" s="712"/>
      <c r="O9" s="270"/>
      <c r="P9" s="270"/>
      <c r="Q9" s="270"/>
      <c r="S9" s="137"/>
    </row>
    <row r="10" spans="1:19" ht="19.5" customHeight="1">
      <c r="A10" s="262" t="s">
        <v>508</v>
      </c>
      <c r="B10" s="1142">
        <v>1857</v>
      </c>
      <c r="C10" s="1481">
        <f t="shared" si="0"/>
        <v>2.1602065981108372E-2</v>
      </c>
      <c r="D10" s="220">
        <v>379797</v>
      </c>
      <c r="E10" s="1482">
        <f t="shared" si="1"/>
        <v>0.17353834597184983</v>
      </c>
      <c r="F10" s="67"/>
      <c r="G10" s="101"/>
      <c r="H10" s="101"/>
      <c r="I10" s="101"/>
      <c r="J10" s="202"/>
      <c r="K10" s="198"/>
      <c r="L10" s="198"/>
      <c r="M10" s="199"/>
      <c r="N10" s="712"/>
      <c r="O10" s="270"/>
      <c r="P10" s="270"/>
      <c r="Q10" s="270"/>
    </row>
    <row r="11" spans="1:19" ht="19.5" customHeight="1">
      <c r="A11" s="262" t="s">
        <v>509</v>
      </c>
      <c r="B11" s="1142">
        <v>277</v>
      </c>
      <c r="C11" s="1481">
        <f t="shared" si="0"/>
        <v>3.2222790935740541E-3</v>
      </c>
      <c r="D11" s="220">
        <v>195896</v>
      </c>
      <c r="E11" s="1482">
        <f t="shared" si="1"/>
        <v>8.950957438447775E-2</v>
      </c>
      <c r="F11" s="67"/>
      <c r="G11" s="101"/>
      <c r="H11" s="101"/>
      <c r="I11" s="101"/>
      <c r="J11" s="202"/>
      <c r="K11" s="198"/>
      <c r="L11" s="198"/>
      <c r="M11" s="199"/>
      <c r="N11" s="712"/>
      <c r="O11" s="270"/>
      <c r="P11" s="270"/>
      <c r="Q11" s="270"/>
    </row>
    <row r="12" spans="1:19" ht="19.5" customHeight="1">
      <c r="A12" s="262" t="s">
        <v>510</v>
      </c>
      <c r="B12" s="1142">
        <v>229</v>
      </c>
      <c r="C12" s="1481">
        <f t="shared" si="0"/>
        <v>2.6639058210413662E-3</v>
      </c>
      <c r="D12" s="220">
        <v>491862</v>
      </c>
      <c r="E12" s="1482">
        <f t="shared" si="1"/>
        <v>0.22474352858607624</v>
      </c>
      <c r="F12" s="87"/>
      <c r="G12" s="87"/>
      <c r="H12" s="87"/>
      <c r="I12" s="87"/>
      <c r="J12" s="202"/>
      <c r="K12" s="198"/>
      <c r="L12" s="198"/>
      <c r="M12" s="203"/>
      <c r="N12" s="902">
        <f>+D14-'II.3. Empl x sector '!I15</f>
        <v>0</v>
      </c>
      <c r="O12" s="270"/>
      <c r="P12" s="270"/>
      <c r="Q12" s="270"/>
    </row>
    <row r="13" spans="1:19" ht="19.5" customHeight="1">
      <c r="A13" s="262" t="s">
        <v>511</v>
      </c>
      <c r="B13" s="1143">
        <v>11</v>
      </c>
      <c r="C13" s="1483">
        <f t="shared" si="0"/>
        <v>1.2796054162207435E-4</v>
      </c>
      <c r="D13" s="991">
        <v>397526</v>
      </c>
      <c r="E13" s="1484">
        <f t="shared" si="1"/>
        <v>0.18163915070631304</v>
      </c>
      <c r="F13" s="87"/>
      <c r="G13" s="87" t="s">
        <v>25</v>
      </c>
      <c r="H13" s="87"/>
      <c r="I13" s="87"/>
      <c r="J13" s="204"/>
      <c r="K13" s="198"/>
      <c r="L13" s="198"/>
      <c r="M13" s="199"/>
      <c r="N13" s="902">
        <f>+B14-'II.3. Empl x sector '!E15</f>
        <v>0</v>
      </c>
      <c r="O13" s="270"/>
      <c r="P13" s="270"/>
      <c r="Q13" s="270"/>
    </row>
    <row r="14" spans="1:19" ht="24.75" customHeight="1">
      <c r="A14" s="263" t="s">
        <v>17</v>
      </c>
      <c r="B14" s="1294">
        <f>SUM(B5:B13)</f>
        <v>85964</v>
      </c>
      <c r="C14" s="1296">
        <f>SUM(C5:C13)</f>
        <v>1</v>
      </c>
      <c r="D14" s="1295">
        <f>SUM(D5:D13)</f>
        <v>2188548</v>
      </c>
      <c r="E14" s="1293">
        <f>SUM(E5:E13)</f>
        <v>1</v>
      </c>
      <c r="F14" s="87"/>
      <c r="G14" s="87"/>
      <c r="H14" s="87"/>
      <c r="I14" s="87"/>
      <c r="J14" s="204"/>
      <c r="K14" s="198"/>
      <c r="L14" s="198"/>
      <c r="M14" s="199"/>
      <c r="N14" s="712"/>
      <c r="O14" s="270"/>
      <c r="P14" s="270"/>
      <c r="Q14" s="270"/>
    </row>
    <row r="15" spans="1:19" ht="13.5" customHeight="1">
      <c r="A15" s="87"/>
      <c r="B15" s="87"/>
      <c r="C15" s="87"/>
      <c r="D15" s="87"/>
      <c r="E15" s="87"/>
      <c r="F15" s="87"/>
      <c r="G15" s="87"/>
      <c r="H15" s="87"/>
      <c r="I15" s="87"/>
      <c r="J15" s="87"/>
      <c r="K15" s="87"/>
      <c r="N15" s="712"/>
      <c r="O15" s="270"/>
      <c r="P15" s="270"/>
      <c r="Q15" s="270"/>
    </row>
    <row r="16" spans="1:19" ht="13.5" customHeight="1">
      <c r="A16" s="87"/>
      <c r="B16" s="87"/>
      <c r="C16" s="87"/>
      <c r="D16" s="87"/>
      <c r="E16" s="87"/>
      <c r="F16" s="87"/>
      <c r="G16" s="87"/>
      <c r="H16" s="87"/>
      <c r="I16" s="87"/>
      <c r="J16" s="87"/>
      <c r="K16" s="87"/>
      <c r="N16" s="712"/>
      <c r="O16" s="270"/>
      <c r="P16" s="270"/>
      <c r="Q16" s="270"/>
    </row>
    <row r="17" spans="1:17" ht="13.5" customHeight="1">
      <c r="A17" s="87"/>
      <c r="B17" s="87"/>
      <c r="C17" s="87"/>
      <c r="D17" s="87"/>
      <c r="E17" s="87"/>
      <c r="F17" s="87"/>
      <c r="G17" s="87"/>
      <c r="H17" s="87"/>
      <c r="I17" s="87"/>
      <c r="J17" s="87"/>
      <c r="K17" s="87"/>
      <c r="N17" s="712"/>
      <c r="O17" s="270"/>
      <c r="P17" s="270"/>
      <c r="Q17" s="270"/>
    </row>
    <row r="18" spans="1:17" ht="13.5" customHeight="1">
      <c r="A18" s="87"/>
      <c r="B18" s="87"/>
      <c r="C18" s="87"/>
      <c r="D18" s="87"/>
      <c r="E18" s="87"/>
      <c r="F18" s="87"/>
      <c r="G18" s="87"/>
      <c r="H18" s="87"/>
      <c r="I18" s="87"/>
      <c r="J18" s="87"/>
      <c r="K18" s="87"/>
      <c r="N18" s="712"/>
      <c r="O18" s="270"/>
      <c r="P18" s="270"/>
      <c r="Q18" s="270"/>
    </row>
    <row r="19" spans="1:17" ht="13.5" customHeight="1">
      <c r="A19" s="87"/>
      <c r="B19" s="87"/>
      <c r="C19" s="87"/>
      <c r="D19" s="87"/>
      <c r="E19" s="87"/>
      <c r="F19" s="87"/>
      <c r="G19" s="87"/>
      <c r="H19" s="87"/>
      <c r="I19" s="87"/>
      <c r="J19" s="87"/>
      <c r="K19" s="87"/>
      <c r="N19" s="712"/>
      <c r="O19" s="270"/>
      <c r="P19" s="270"/>
      <c r="Q19" s="270"/>
    </row>
    <row r="20" spans="1:17" ht="13.5" customHeight="1">
      <c r="A20" s="87"/>
      <c r="B20" s="87"/>
      <c r="C20" s="87"/>
      <c r="D20" s="87"/>
      <c r="E20" s="87"/>
      <c r="F20" s="87"/>
      <c r="G20" s="87"/>
      <c r="H20" s="87"/>
      <c r="I20" s="87"/>
      <c r="J20" s="87"/>
      <c r="K20" s="87"/>
      <c r="N20" s="712"/>
      <c r="O20" s="270"/>
      <c r="P20" s="270"/>
      <c r="Q20" s="270"/>
    </row>
    <row r="21" spans="1:17" ht="13.5" customHeight="1">
      <c r="A21" s="87"/>
      <c r="B21" s="87"/>
      <c r="C21" s="87"/>
      <c r="D21" s="87"/>
      <c r="E21" s="87"/>
      <c r="F21" s="87"/>
      <c r="G21" s="87"/>
      <c r="H21" s="87"/>
      <c r="I21" s="87"/>
      <c r="J21" s="87"/>
      <c r="K21" s="87"/>
      <c r="N21" s="712"/>
      <c r="O21" s="270"/>
      <c r="P21" s="270"/>
      <c r="Q21" s="270"/>
    </row>
    <row r="22" spans="1:17" ht="13.5" customHeight="1">
      <c r="A22" s="87"/>
      <c r="B22" s="87"/>
      <c r="C22" s="87"/>
      <c r="D22" s="87"/>
      <c r="E22" s="87"/>
      <c r="F22" s="87"/>
      <c r="G22" s="87"/>
      <c r="H22" s="87"/>
      <c r="I22" s="87"/>
      <c r="J22" s="87"/>
      <c r="K22" s="87"/>
      <c r="N22" s="712"/>
      <c r="O22" s="270"/>
      <c r="P22" s="270"/>
      <c r="Q22" s="270"/>
    </row>
    <row r="23" spans="1:17" ht="13.5" customHeight="1">
      <c r="A23" s="87"/>
      <c r="B23" s="87"/>
      <c r="C23" s="87"/>
      <c r="D23" s="87"/>
      <c r="E23" s="87"/>
      <c r="F23" s="87"/>
      <c r="G23" s="87"/>
      <c r="H23" s="87"/>
      <c r="I23" s="87"/>
      <c r="J23" s="87"/>
      <c r="K23" s="87"/>
      <c r="N23" s="712"/>
      <c r="O23" s="270"/>
      <c r="P23" s="270"/>
      <c r="Q23" s="270"/>
    </row>
    <row r="24" spans="1:17" ht="13.5" customHeight="1">
      <c r="A24" s="87"/>
      <c r="B24" s="87"/>
      <c r="C24" s="87"/>
      <c r="D24" s="87"/>
      <c r="E24" s="87"/>
      <c r="F24" s="87"/>
      <c r="G24" s="87"/>
      <c r="H24" s="87"/>
      <c r="I24" s="87"/>
      <c r="J24" s="87"/>
      <c r="K24" s="87"/>
      <c r="N24" s="712"/>
      <c r="O24" s="270"/>
      <c r="P24" s="270"/>
      <c r="Q24" s="270"/>
    </row>
    <row r="25" spans="1:17" ht="13.5" customHeight="1">
      <c r="A25" s="87"/>
      <c r="B25" s="87"/>
      <c r="C25" s="87"/>
      <c r="D25" s="87"/>
      <c r="E25" s="87"/>
      <c r="F25" s="87"/>
      <c r="G25" s="87"/>
      <c r="H25" s="87"/>
      <c r="I25" s="87"/>
      <c r="J25" s="87"/>
      <c r="K25" s="87"/>
      <c r="N25" s="712"/>
      <c r="O25" s="270"/>
      <c r="P25" s="270"/>
      <c r="Q25" s="270"/>
    </row>
    <row r="26" spans="1:17" ht="13.5" customHeight="1">
      <c r="A26" s="87"/>
      <c r="B26" s="87"/>
      <c r="C26" s="87"/>
      <c r="D26" s="87"/>
      <c r="E26" s="87"/>
      <c r="F26" s="87"/>
      <c r="G26" s="87"/>
      <c r="H26" s="87"/>
      <c r="I26" s="87"/>
      <c r="J26" s="87"/>
      <c r="K26" s="87"/>
      <c r="N26" s="712"/>
      <c r="O26" s="270"/>
      <c r="P26" s="270"/>
      <c r="Q26" s="270"/>
    </row>
    <row r="27" spans="1:17" ht="13.5" customHeight="1">
      <c r="A27" s="87"/>
      <c r="B27" s="87"/>
      <c r="C27" s="87"/>
      <c r="D27" s="87"/>
      <c r="E27" s="87"/>
      <c r="F27" s="87"/>
      <c r="G27" s="87"/>
      <c r="H27" s="87"/>
      <c r="I27" s="87"/>
      <c r="J27" s="87"/>
      <c r="K27" s="87"/>
      <c r="N27" s="712"/>
      <c r="O27" s="270"/>
      <c r="P27" s="270"/>
      <c r="Q27" s="270"/>
    </row>
    <row r="28" spans="1:17" ht="13.5" customHeight="1">
      <c r="A28" s="87"/>
      <c r="B28" s="87"/>
      <c r="C28" s="87"/>
      <c r="D28" s="87"/>
      <c r="E28" s="87"/>
      <c r="F28" s="87"/>
      <c r="G28" s="87"/>
      <c r="H28" s="87"/>
      <c r="I28" s="87"/>
      <c r="J28" s="87"/>
      <c r="K28" s="87"/>
      <c r="N28" s="712"/>
      <c r="O28" s="270"/>
      <c r="P28" s="270"/>
      <c r="Q28" s="270"/>
    </row>
    <row r="29" spans="1:17" ht="13.5" customHeight="1">
      <c r="A29" s="87"/>
      <c r="B29" s="87"/>
      <c r="C29" s="87"/>
      <c r="D29" s="87"/>
      <c r="E29" s="87"/>
      <c r="F29" s="87"/>
      <c r="G29" s="87"/>
      <c r="H29" s="87"/>
      <c r="I29" s="87"/>
      <c r="J29" s="87"/>
      <c r="K29" s="87"/>
      <c r="N29" s="712"/>
      <c r="O29" s="270"/>
      <c r="P29" s="270"/>
      <c r="Q29" s="270"/>
    </row>
    <row r="30" spans="1:17" ht="13.5" customHeight="1">
      <c r="A30" s="87"/>
      <c r="B30" s="87"/>
      <c r="C30" s="87"/>
      <c r="D30" s="87"/>
      <c r="E30" s="87"/>
      <c r="F30" s="87"/>
      <c r="G30" s="87"/>
      <c r="H30" s="87"/>
      <c r="I30" s="87"/>
      <c r="J30" s="87"/>
      <c r="K30" s="87"/>
    </row>
    <row r="31" spans="1:17" ht="13.5" customHeight="1">
      <c r="A31" s="87"/>
      <c r="B31" s="87"/>
      <c r="C31" s="87"/>
      <c r="D31" s="87"/>
      <c r="E31" s="87"/>
      <c r="F31" s="87"/>
      <c r="G31" s="87"/>
      <c r="H31" s="87"/>
      <c r="I31" s="87"/>
      <c r="J31" s="87"/>
      <c r="K31" s="87"/>
    </row>
    <row r="32" spans="1:17" ht="13.5" customHeight="1">
      <c r="A32" s="87"/>
      <c r="B32" s="87"/>
      <c r="C32" s="87"/>
      <c r="D32" s="87"/>
      <c r="E32" s="87"/>
      <c r="F32" s="87"/>
      <c r="G32" s="87"/>
      <c r="H32" s="87"/>
      <c r="I32" s="87"/>
      <c r="J32" s="87"/>
      <c r="K32" s="87"/>
    </row>
    <row r="33" spans="1:11" ht="13.5" customHeight="1">
      <c r="A33" s="87"/>
      <c r="B33" s="87"/>
      <c r="C33" s="87"/>
      <c r="D33" s="87"/>
      <c r="E33" s="87"/>
      <c r="F33" s="87"/>
      <c r="G33" s="87"/>
      <c r="H33" s="87"/>
      <c r="I33" s="87"/>
      <c r="J33" s="87"/>
      <c r="K33" s="87"/>
    </row>
    <row r="34" spans="1:11" ht="13.5" customHeight="1">
      <c r="A34" s="87"/>
      <c r="B34" s="87"/>
      <c r="C34" s="87"/>
      <c r="D34" s="87"/>
      <c r="E34" s="87"/>
      <c r="F34" s="87"/>
      <c r="G34" s="87"/>
      <c r="H34" s="87"/>
      <c r="I34" s="87"/>
      <c r="J34" s="87"/>
      <c r="K34" s="87"/>
    </row>
    <row r="35" spans="1:11" ht="13.5" customHeight="1">
      <c r="A35" s="87"/>
      <c r="B35" s="87"/>
      <c r="C35" s="87"/>
      <c r="D35" s="87"/>
      <c r="E35" s="87"/>
      <c r="F35" s="87"/>
      <c r="G35" s="87"/>
      <c r="H35" s="87"/>
      <c r="I35" s="87"/>
      <c r="J35" s="87"/>
      <c r="K35" s="87"/>
    </row>
    <row r="36" spans="1:11" ht="13.5" customHeight="1">
      <c r="A36" s="87"/>
      <c r="B36" s="87"/>
      <c r="C36" s="87"/>
      <c r="D36" s="87"/>
      <c r="E36" s="87"/>
      <c r="F36" s="87"/>
      <c r="G36" s="87"/>
      <c r="H36" s="87"/>
      <c r="I36" s="87"/>
      <c r="J36" s="87"/>
      <c r="K36" s="87"/>
    </row>
    <row r="37" spans="1:11" ht="13.5" customHeight="1">
      <c r="A37" s="87"/>
      <c r="B37" s="87"/>
      <c r="C37" s="87"/>
      <c r="D37" s="87"/>
      <c r="E37" s="87"/>
      <c r="F37" s="87"/>
      <c r="G37" s="87"/>
      <c r="H37" s="87"/>
      <c r="I37" s="87"/>
      <c r="J37" s="87"/>
      <c r="K37" s="87"/>
    </row>
  </sheetData>
  <mergeCells count="1">
    <mergeCell ref="A3:L3"/>
  </mergeCells>
  <conditionalFormatting sqref="B5:E13">
    <cfRule type="cellIs" dxfId="41" priority="1" operator="equal">
      <formula>0</formula>
    </cfRule>
  </conditionalFormatting>
  <printOptions horizontalCentered="1" verticalCentered="1"/>
  <pageMargins left="0.4" right="0.4" top="0.25" bottom="0.25" header="0.31496062992126" footer="0.31496062992126"/>
  <pageSetup scale="48" orientation="landscape" r:id="rId1"/>
  <drawing r:id="rId2"/>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5">
    <tabColor theme="6" tint="-0.499984740745262"/>
    <pageSetUpPr fitToPage="1"/>
  </sheetPr>
  <dimension ref="A1"/>
  <sheetViews>
    <sheetView showGridLines="0" view="pageBreakPreview" zoomScale="70" zoomScaleNormal="100" zoomScaleSheetLayoutView="70" workbookViewId="0">
      <selection activeCell="M46" sqref="M46"/>
    </sheetView>
  </sheetViews>
  <sheetFormatPr baseColWidth="10" defaultColWidth="11.42578125" defaultRowHeight="15"/>
  <cols>
    <col min="1" max="6" width="11.42578125" style="67"/>
    <col min="7" max="7" width="9.42578125" style="67" customWidth="1"/>
    <col min="8" max="16384" width="11.42578125" style="67"/>
  </cols>
  <sheetData/>
  <pageMargins left="0.7" right="0.7" top="0.75" bottom="0.75" header="0.3" footer="0.3"/>
  <pageSetup scale="83" orientation="landscape" r:id="rId1"/>
  <drawing r:id="rId2"/>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6">
    <pageSetUpPr fitToPage="1"/>
  </sheetPr>
  <dimension ref="H4:K51"/>
  <sheetViews>
    <sheetView showGridLines="0" view="pageBreakPreview" zoomScale="85" zoomScaleNormal="85" zoomScaleSheetLayoutView="85" workbookViewId="0">
      <selection activeCell="U24" sqref="U24"/>
    </sheetView>
  </sheetViews>
  <sheetFormatPr baseColWidth="10" defaultColWidth="11.42578125" defaultRowHeight="15"/>
  <cols>
    <col min="1" max="6" width="11.42578125" style="67"/>
    <col min="7" max="10" width="14.5703125" style="67" customWidth="1"/>
    <col min="11" max="11" width="8.42578125" style="67" customWidth="1"/>
    <col min="12" max="12" width="15.85546875" style="67" customWidth="1"/>
    <col min="13" max="13" width="12.42578125" style="67" customWidth="1"/>
    <col min="14" max="14" width="9.5703125" style="67" customWidth="1"/>
    <col min="15" max="16384" width="11.42578125" style="67"/>
  </cols>
  <sheetData>
    <row r="4" ht="15.75" customHeight="1"/>
    <row r="46" spans="9:11">
      <c r="I46" s="217"/>
      <c r="K46" s="217"/>
    </row>
    <row r="47" spans="9:11">
      <c r="K47" s="217"/>
    </row>
    <row r="49" spans="8:10">
      <c r="H49" s="121"/>
    </row>
    <row r="51" spans="8:10">
      <c r="J51" s="217"/>
    </row>
  </sheetData>
  <pageMargins left="0.7" right="0.7" top="0.75" bottom="0.75" header="0.3" footer="0.3"/>
  <pageSetup scale="70" orientation="landscape" r:id="rId1"/>
  <drawing r:id="rId2"/>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7">
    <tabColor rgb="FF66FF33"/>
    <pageSetUpPr fitToPage="1"/>
  </sheetPr>
  <dimension ref="A1:K53"/>
  <sheetViews>
    <sheetView showGridLines="0" view="pageBreakPreview" zoomScale="70" zoomScaleNormal="100" zoomScaleSheetLayoutView="70" workbookViewId="0">
      <selection activeCell="U18" sqref="U18"/>
    </sheetView>
  </sheetViews>
  <sheetFormatPr baseColWidth="10" defaultColWidth="11.42578125" defaultRowHeight="15"/>
  <cols>
    <col min="1" max="1" width="19.85546875" style="32" customWidth="1"/>
    <col min="2" max="2" width="17.7109375" style="157" customWidth="1"/>
    <col min="3" max="3" width="21.28515625" style="157" customWidth="1"/>
    <col min="4" max="4" width="18.5703125" style="157" customWidth="1"/>
    <col min="5" max="5" width="18.7109375" style="157" customWidth="1"/>
    <col min="6" max="6" width="20" style="157" customWidth="1"/>
    <col min="7" max="7" width="18.28515625" style="32" customWidth="1"/>
    <col min="8" max="8" width="28.5703125" style="32" customWidth="1"/>
    <col min="9" max="9" width="26.42578125" style="32" customWidth="1"/>
    <col min="10" max="10" width="19.5703125" style="32" customWidth="1"/>
    <col min="11" max="11" width="3.7109375" style="32" customWidth="1"/>
    <col min="12" max="16384" width="11.42578125" style="32"/>
  </cols>
  <sheetData>
    <row r="1" spans="1:11" s="67" customFormat="1" ht="83.25" customHeight="1">
      <c r="A1" s="2235"/>
      <c r="B1" s="2235"/>
      <c r="C1" s="2235"/>
      <c r="D1" s="2235"/>
      <c r="E1" s="2235"/>
      <c r="F1" s="2235"/>
      <c r="G1" s="2235"/>
      <c r="H1" s="2235"/>
      <c r="I1" s="2235"/>
      <c r="J1" s="2235"/>
    </row>
    <row r="2" spans="1:11" s="67" customFormat="1" ht="41.25" customHeight="1">
      <c r="A2" s="2088" t="s">
        <v>0</v>
      </c>
      <c r="B2" s="2089" t="s">
        <v>376</v>
      </c>
      <c r="C2" s="2089" t="s">
        <v>217</v>
      </c>
      <c r="D2" s="2088" t="s">
        <v>121</v>
      </c>
      <c r="E2" s="2089" t="s">
        <v>216</v>
      </c>
      <c r="F2" s="2090" t="s">
        <v>381</v>
      </c>
    </row>
    <row r="3" spans="1:11" s="67" customFormat="1" ht="17.25" customHeight="1">
      <c r="A3" s="2095">
        <v>2005</v>
      </c>
      <c r="B3" s="2091">
        <v>3719</v>
      </c>
      <c r="C3" s="2091">
        <v>12</v>
      </c>
      <c r="D3" s="2094">
        <f t="shared" ref="D3:D13" si="0">+C3+B3</f>
        <v>3731</v>
      </c>
      <c r="E3" s="2092">
        <f t="shared" ref="E3:E15" si="1">B3/D3</f>
        <v>0.99678370410077732</v>
      </c>
      <c r="F3" s="2093">
        <f t="shared" ref="F3:F9" si="2">C3/D3</f>
        <v>3.2162958992227285E-3</v>
      </c>
      <c r="H3" s="1429"/>
    </row>
    <row r="4" spans="1:11" s="67" customFormat="1" ht="17.25" customHeight="1">
      <c r="A4" s="1335">
        <v>2006</v>
      </c>
      <c r="B4" s="1334">
        <v>5483</v>
      </c>
      <c r="C4" s="1334">
        <v>52</v>
      </c>
      <c r="D4" s="1430">
        <f t="shared" si="0"/>
        <v>5535</v>
      </c>
      <c r="E4" s="1432">
        <f t="shared" si="1"/>
        <v>0.9906052393857272</v>
      </c>
      <c r="F4" s="1433">
        <f t="shared" si="2"/>
        <v>9.39476061427281E-3</v>
      </c>
      <c r="G4" s="748"/>
    </row>
    <row r="5" spans="1:11" s="67" customFormat="1" ht="17.25" customHeight="1">
      <c r="A5" s="1333">
        <v>2007</v>
      </c>
      <c r="B5" s="1334">
        <v>8459</v>
      </c>
      <c r="C5" s="1334">
        <v>85</v>
      </c>
      <c r="D5" s="1430">
        <f t="shared" si="0"/>
        <v>8544</v>
      </c>
      <c r="E5" s="1432">
        <f t="shared" si="1"/>
        <v>0.99005149812734083</v>
      </c>
      <c r="F5" s="1433">
        <f t="shared" si="2"/>
        <v>9.948501872659176E-3</v>
      </c>
      <c r="G5" s="748"/>
    </row>
    <row r="6" spans="1:11" s="67" customFormat="1" ht="17.25" customHeight="1">
      <c r="A6" s="1335">
        <v>2008</v>
      </c>
      <c r="B6" s="1334">
        <v>10873</v>
      </c>
      <c r="C6" s="1334">
        <v>104</v>
      </c>
      <c r="D6" s="1430">
        <f t="shared" si="0"/>
        <v>10977</v>
      </c>
      <c r="E6" s="1432">
        <f t="shared" si="1"/>
        <v>0.99052564452947067</v>
      </c>
      <c r="F6" s="1433">
        <f t="shared" si="2"/>
        <v>9.4743554705292877E-3</v>
      </c>
      <c r="G6" s="748"/>
    </row>
    <row r="7" spans="1:11" s="67" customFormat="1" ht="17.25" customHeight="1">
      <c r="A7" s="1333">
        <v>2009</v>
      </c>
      <c r="B7" s="1334">
        <v>14386</v>
      </c>
      <c r="C7" s="1334">
        <v>297</v>
      </c>
      <c r="D7" s="1430">
        <f t="shared" si="0"/>
        <v>14683</v>
      </c>
      <c r="E7" s="1432">
        <f t="shared" si="1"/>
        <v>0.97977252605053466</v>
      </c>
      <c r="F7" s="1433">
        <f t="shared" si="2"/>
        <v>2.0227473949465367E-2</v>
      </c>
      <c r="G7" s="748"/>
    </row>
    <row r="8" spans="1:11" s="67" customFormat="1" ht="17.25" customHeight="1">
      <c r="A8" s="1335">
        <v>2010</v>
      </c>
      <c r="B8" s="1334">
        <v>17051</v>
      </c>
      <c r="C8" s="1334">
        <v>405</v>
      </c>
      <c r="D8" s="1430">
        <f t="shared" si="0"/>
        <v>17456</v>
      </c>
      <c r="E8" s="1432">
        <f t="shared" si="1"/>
        <v>0.97679880843263056</v>
      </c>
      <c r="F8" s="1433">
        <f t="shared" si="2"/>
        <v>2.3201191567369387E-2</v>
      </c>
      <c r="G8" s="748"/>
    </row>
    <row r="9" spans="1:11" s="67" customFormat="1" ht="17.25" customHeight="1">
      <c r="A9" s="1335">
        <v>2011</v>
      </c>
      <c r="B9" s="1334">
        <v>22120</v>
      </c>
      <c r="C9" s="1334">
        <v>477</v>
      </c>
      <c r="D9" s="1430">
        <f t="shared" si="0"/>
        <v>22597</v>
      </c>
      <c r="E9" s="1432">
        <f t="shared" si="1"/>
        <v>0.97889100323051736</v>
      </c>
      <c r="F9" s="1433">
        <f t="shared" si="2"/>
        <v>2.1108996769482673E-2</v>
      </c>
      <c r="G9" s="748"/>
    </row>
    <row r="10" spans="1:11" s="67" customFormat="1" ht="17.25" customHeight="1">
      <c r="A10" s="1335" t="s">
        <v>425</v>
      </c>
      <c r="B10" s="1334">
        <v>26233</v>
      </c>
      <c r="C10" s="1334">
        <v>455</v>
      </c>
      <c r="D10" s="1430">
        <f t="shared" si="0"/>
        <v>26688</v>
      </c>
      <c r="E10" s="1432">
        <f t="shared" si="1"/>
        <v>0.982951139088729</v>
      </c>
      <c r="F10" s="1433">
        <f t="shared" ref="F10:F15" si="3">C10/D10</f>
        <v>1.7048860911270985E-2</v>
      </c>
      <c r="G10" s="748"/>
    </row>
    <row r="11" spans="1:11" s="67" customFormat="1" ht="17.25" customHeight="1">
      <c r="A11" s="1335" t="s">
        <v>490</v>
      </c>
      <c r="B11" s="1334">
        <v>28246</v>
      </c>
      <c r="C11" s="1334">
        <v>389</v>
      </c>
      <c r="D11" s="1430">
        <f t="shared" si="0"/>
        <v>28635</v>
      </c>
      <c r="E11" s="1432">
        <f t="shared" si="1"/>
        <v>0.98641522612187882</v>
      </c>
      <c r="F11" s="1433">
        <f t="shared" si="3"/>
        <v>1.358477387812118E-2</v>
      </c>
      <c r="G11" s="748"/>
    </row>
    <row r="12" spans="1:11" s="67" customFormat="1" ht="17.25" customHeight="1">
      <c r="A12" s="1335" t="s">
        <v>495</v>
      </c>
      <c r="B12" s="1334">
        <v>30630</v>
      </c>
      <c r="C12" s="1334">
        <v>402</v>
      </c>
      <c r="D12" s="1430">
        <f t="shared" si="0"/>
        <v>31032</v>
      </c>
      <c r="E12" s="1432">
        <f t="shared" si="1"/>
        <v>0.98704563031709203</v>
      </c>
      <c r="F12" s="1433">
        <f t="shared" si="3"/>
        <v>1.2954369682907967E-2</v>
      </c>
      <c r="G12" s="748"/>
    </row>
    <row r="13" spans="1:11" s="67" customFormat="1" ht="17.25" customHeight="1">
      <c r="A13" s="1336" t="s">
        <v>791</v>
      </c>
      <c r="B13" s="759">
        <v>34087</v>
      </c>
      <c r="C13" s="759">
        <v>462</v>
      </c>
      <c r="D13" s="1430">
        <f t="shared" si="0"/>
        <v>34549</v>
      </c>
      <c r="E13" s="1432">
        <f t="shared" si="1"/>
        <v>0.98662768821094682</v>
      </c>
      <c r="F13" s="1433">
        <f t="shared" si="3"/>
        <v>1.3372311789053229E-2</v>
      </c>
      <c r="G13" s="748"/>
    </row>
    <row r="14" spans="1:11" s="67" customFormat="1" ht="17.25" customHeight="1">
      <c r="A14" s="1219" t="s">
        <v>883</v>
      </c>
      <c r="B14" s="759">
        <v>38382</v>
      </c>
      <c r="C14" s="759">
        <v>474</v>
      </c>
      <c r="D14" s="1088">
        <f>+C14+B14</f>
        <v>38856</v>
      </c>
      <c r="E14" s="1434">
        <f t="shared" si="1"/>
        <v>0.98780111179740582</v>
      </c>
      <c r="F14" s="1435">
        <f t="shared" si="3"/>
        <v>1.2198888202594195E-2</v>
      </c>
      <c r="G14" s="748"/>
      <c r="K14" s="17"/>
    </row>
    <row r="15" spans="1:11" s="67" customFormat="1" ht="17.25" customHeight="1">
      <c r="A15" s="1219" t="s">
        <v>909</v>
      </c>
      <c r="B15" s="759">
        <v>41026</v>
      </c>
      <c r="C15" s="759">
        <v>463</v>
      </c>
      <c r="D15" s="1088">
        <f>+C15+B15</f>
        <v>41489</v>
      </c>
      <c r="E15" s="1434">
        <f t="shared" si="1"/>
        <v>0.98884041553182767</v>
      </c>
      <c r="F15" s="1435">
        <f t="shared" si="3"/>
        <v>1.1159584468172286E-2</v>
      </c>
      <c r="K15" s="32"/>
    </row>
    <row r="16" spans="1:11" s="528" customFormat="1" ht="17.25" customHeight="1">
      <c r="A16" s="1219" t="s">
        <v>980</v>
      </c>
      <c r="B16" s="759">
        <v>44827</v>
      </c>
      <c r="C16" s="759">
        <v>643</v>
      </c>
      <c r="D16" s="1088">
        <f>+C16+B16</f>
        <v>45470</v>
      </c>
      <c r="E16" s="1434">
        <f>B16/D16</f>
        <v>0.98585880800527825</v>
      </c>
      <c r="F16" s="1435">
        <f>C16/D16</f>
        <v>1.4141191994721795E-2</v>
      </c>
      <c r="G16" s="238"/>
      <c r="K16" s="536"/>
    </row>
    <row r="17" spans="1:11" s="67" customFormat="1" ht="18.75">
      <c r="A17" s="1219" t="s">
        <v>1040</v>
      </c>
      <c r="B17" s="759">
        <v>3947</v>
      </c>
      <c r="C17" s="759">
        <v>57</v>
      </c>
      <c r="D17" s="1088">
        <f>+C17+B17</f>
        <v>4004</v>
      </c>
      <c r="E17" s="1434">
        <f>B17/D17</f>
        <v>0.98576423576423577</v>
      </c>
      <c r="F17" s="1435">
        <f>C17/D17</f>
        <v>1.4235764235764236E-2</v>
      </c>
      <c r="G17" s="238"/>
      <c r="H17" s="528"/>
      <c r="I17" s="528"/>
      <c r="K17" s="17"/>
    </row>
    <row r="18" spans="1:11" s="67" customFormat="1" ht="18.75">
      <c r="A18" s="1332" t="s">
        <v>17</v>
      </c>
      <c r="B18" s="2085">
        <f>SUM(B3:B17)</f>
        <v>329469</v>
      </c>
      <c r="C18" s="2085">
        <f>SUM(C3:C17)</f>
        <v>4777</v>
      </c>
      <c r="D18" s="1431">
        <f>SUM(D3:D17)</f>
        <v>334246</v>
      </c>
      <c r="E18" s="2086">
        <f>AVERAGE(E3:E17)</f>
        <v>0.98631551191295963</v>
      </c>
      <c r="F18" s="2087">
        <f>AVERAGE(F3:F16)</f>
        <v>1.3645111219274505E-2</v>
      </c>
      <c r="K18" s="17"/>
    </row>
    <row r="19" spans="1:11" s="67" customFormat="1">
      <c r="A19" s="748"/>
      <c r="B19" s="748"/>
      <c r="C19" s="748"/>
      <c r="D19" s="748"/>
      <c r="E19" s="748"/>
      <c r="F19" s="748"/>
      <c r="K19" s="17"/>
    </row>
    <row r="20" spans="1:11" s="67" customFormat="1">
      <c r="B20" s="928"/>
      <c r="C20" s="928"/>
      <c r="D20" s="928"/>
      <c r="E20" s="928"/>
      <c r="F20" s="928"/>
      <c r="K20" s="17"/>
    </row>
    <row r="21" spans="1:11" s="67" customFormat="1">
      <c r="B21" s="928"/>
      <c r="C21" s="928"/>
      <c r="D21" s="928"/>
      <c r="E21" s="928"/>
      <c r="F21" s="928"/>
      <c r="K21" s="17"/>
    </row>
    <row r="22" spans="1:11" s="67" customFormat="1">
      <c r="B22" s="928"/>
      <c r="C22" s="928"/>
      <c r="D22" s="928"/>
      <c r="E22" s="928"/>
      <c r="F22" s="928"/>
      <c r="K22" s="17"/>
    </row>
    <row r="23" spans="1:11" s="67" customFormat="1">
      <c r="B23" s="928"/>
      <c r="C23" s="928"/>
      <c r="D23" s="928"/>
      <c r="E23" s="928"/>
      <c r="F23" s="928"/>
      <c r="K23" s="17"/>
    </row>
    <row r="24" spans="1:11" s="67" customFormat="1">
      <c r="B24" s="928"/>
      <c r="C24" s="928"/>
      <c r="D24" s="928"/>
      <c r="E24" s="928"/>
      <c r="F24" s="928"/>
      <c r="K24" s="17"/>
    </row>
    <row r="25" spans="1:11" s="67" customFormat="1">
      <c r="B25" s="928"/>
      <c r="C25" s="928"/>
      <c r="D25" s="928"/>
      <c r="E25" s="928"/>
      <c r="F25" s="928"/>
      <c r="K25" s="17"/>
    </row>
    <row r="26" spans="1:11" s="67" customFormat="1">
      <c r="B26" s="928"/>
      <c r="C26" s="928"/>
      <c r="D26" s="928"/>
      <c r="E26" s="928"/>
      <c r="F26" s="928"/>
      <c r="K26" s="17"/>
    </row>
    <row r="27" spans="1:11" s="67" customFormat="1">
      <c r="B27" s="928"/>
      <c r="C27" s="928"/>
      <c r="D27" s="928"/>
      <c r="E27" s="928"/>
      <c r="F27" s="928"/>
      <c r="K27" s="17"/>
    </row>
    <row r="28" spans="1:11" s="67" customFormat="1">
      <c r="B28" s="928"/>
      <c r="C28" s="928"/>
      <c r="D28" s="928"/>
      <c r="E28" s="928"/>
      <c r="F28" s="928"/>
      <c r="K28" s="17"/>
    </row>
    <row r="29" spans="1:11" s="67" customFormat="1">
      <c r="B29" s="928"/>
      <c r="C29" s="928"/>
      <c r="D29" s="928"/>
      <c r="E29" s="928"/>
      <c r="F29" s="928"/>
      <c r="K29" s="17"/>
    </row>
    <row r="30" spans="1:11" s="67" customFormat="1">
      <c r="B30" s="928"/>
      <c r="C30" s="928"/>
      <c r="D30" s="928"/>
      <c r="E30" s="928"/>
      <c r="F30" s="928"/>
      <c r="K30" s="17"/>
    </row>
    <row r="31" spans="1:11" s="67" customFormat="1">
      <c r="B31" s="928"/>
      <c r="C31" s="928"/>
      <c r="D31" s="928"/>
      <c r="E31" s="928"/>
      <c r="F31" s="928"/>
      <c r="K31" s="17"/>
    </row>
    <row r="32" spans="1:11" s="67" customFormat="1">
      <c r="B32" s="928"/>
      <c r="C32" s="928"/>
      <c r="D32" s="928"/>
      <c r="E32" s="928"/>
      <c r="F32" s="928"/>
      <c r="K32" s="17"/>
    </row>
    <row r="33" spans="2:11" s="67" customFormat="1">
      <c r="B33" s="928"/>
      <c r="C33" s="928"/>
      <c r="D33" s="928"/>
      <c r="E33" s="928"/>
      <c r="F33" s="928"/>
      <c r="K33" s="17"/>
    </row>
    <row r="34" spans="2:11" s="67" customFormat="1">
      <c r="B34" s="928"/>
      <c r="C34" s="928"/>
      <c r="D34" s="928"/>
      <c r="E34" s="928"/>
      <c r="F34" s="928"/>
    </row>
    <row r="35" spans="2:11" s="67" customFormat="1">
      <c r="B35" s="928"/>
      <c r="C35" s="928"/>
      <c r="D35" s="928"/>
      <c r="E35" s="928"/>
      <c r="F35" s="928"/>
    </row>
    <row r="36" spans="2:11" s="67" customFormat="1">
      <c r="B36" s="928"/>
      <c r="C36" s="928"/>
      <c r="D36" s="928"/>
      <c r="E36" s="928"/>
      <c r="F36" s="928"/>
    </row>
    <row r="37" spans="2:11" s="67" customFormat="1">
      <c r="B37" s="928"/>
      <c r="C37" s="928"/>
      <c r="D37" s="928"/>
      <c r="E37" s="928"/>
      <c r="F37" s="928"/>
    </row>
    <row r="38" spans="2:11" s="67" customFormat="1">
      <c r="B38" s="928"/>
      <c r="C38" s="928"/>
      <c r="D38" s="928"/>
      <c r="E38" s="928"/>
      <c r="F38" s="928"/>
    </row>
    <row r="39" spans="2:11" s="67" customFormat="1">
      <c r="B39" s="928"/>
      <c r="C39" s="928"/>
      <c r="D39" s="928"/>
      <c r="E39" s="928"/>
      <c r="F39" s="928"/>
    </row>
    <row r="40" spans="2:11" s="67" customFormat="1">
      <c r="B40" s="928"/>
      <c r="C40" s="928"/>
      <c r="D40" s="928"/>
      <c r="E40" s="928"/>
      <c r="F40" s="928"/>
    </row>
    <row r="41" spans="2:11" s="67" customFormat="1">
      <c r="B41" s="928"/>
      <c r="C41" s="928"/>
      <c r="D41" s="928"/>
      <c r="E41" s="928"/>
      <c r="F41" s="928"/>
    </row>
    <row r="42" spans="2:11" s="67" customFormat="1">
      <c r="B42" s="928"/>
      <c r="C42" s="928"/>
      <c r="D42" s="928"/>
      <c r="E42" s="928"/>
      <c r="F42" s="928"/>
    </row>
    <row r="43" spans="2:11" s="67" customFormat="1">
      <c r="B43" s="928"/>
      <c r="C43" s="928"/>
      <c r="D43" s="928"/>
      <c r="E43" s="928"/>
      <c r="F43" s="928"/>
    </row>
    <row r="44" spans="2:11" s="67" customFormat="1">
      <c r="B44" s="928"/>
      <c r="C44" s="928"/>
      <c r="D44" s="928"/>
      <c r="E44" s="928"/>
      <c r="F44" s="928"/>
    </row>
    <row r="45" spans="2:11" s="67" customFormat="1">
      <c r="B45" s="928"/>
      <c r="C45" s="928"/>
      <c r="D45" s="928"/>
      <c r="E45" s="928"/>
      <c r="F45" s="928"/>
    </row>
    <row r="46" spans="2:11" s="67" customFormat="1">
      <c r="B46" s="928"/>
      <c r="C46" s="928"/>
      <c r="D46" s="928"/>
      <c r="E46" s="928"/>
      <c r="F46" s="928"/>
    </row>
    <row r="47" spans="2:11" s="67" customFormat="1">
      <c r="B47" s="928"/>
      <c r="C47" s="928"/>
      <c r="D47" s="928"/>
      <c r="E47" s="928"/>
      <c r="F47" s="928"/>
    </row>
    <row r="48" spans="2:11" s="67" customFormat="1">
      <c r="B48" s="928"/>
      <c r="C48" s="928"/>
      <c r="D48" s="928"/>
      <c r="E48" s="928"/>
      <c r="F48" s="928"/>
    </row>
    <row r="49" spans="1:9">
      <c r="A49" s="67"/>
      <c r="B49" s="928"/>
      <c r="C49" s="928"/>
      <c r="D49" s="928"/>
      <c r="E49" s="928"/>
      <c r="F49" s="928"/>
      <c r="G49" s="67"/>
      <c r="H49" s="67"/>
      <c r="I49" s="67"/>
    </row>
    <row r="50" spans="1:9">
      <c r="A50" s="67"/>
      <c r="B50" s="928"/>
      <c r="C50" s="928"/>
      <c r="D50" s="928"/>
      <c r="E50" s="928"/>
      <c r="F50" s="928"/>
      <c r="G50" s="67"/>
      <c r="H50" s="67"/>
      <c r="I50" s="67"/>
    </row>
    <row r="51" spans="1:9">
      <c r="A51" s="67"/>
      <c r="B51" s="928"/>
      <c r="C51" s="928"/>
      <c r="D51" s="928"/>
      <c r="E51" s="928"/>
      <c r="F51" s="928"/>
    </row>
    <row r="52" spans="1:9">
      <c r="A52" s="67"/>
      <c r="B52" s="928"/>
      <c r="C52" s="928"/>
      <c r="D52" s="928"/>
      <c r="E52" s="928"/>
      <c r="F52" s="928"/>
    </row>
    <row r="53" spans="1:9">
      <c r="A53" s="67"/>
      <c r="B53" s="928"/>
      <c r="C53" s="928"/>
      <c r="D53" s="928"/>
      <c r="E53" s="928"/>
      <c r="F53" s="928"/>
    </row>
  </sheetData>
  <mergeCells count="1">
    <mergeCell ref="A1:J1"/>
  </mergeCells>
  <printOptions horizontalCentered="1"/>
  <pageMargins left="0.39370078740157483" right="0.39370078740157483" top="0.23622047244094491" bottom="0.23622047244094491" header="0.31496062992125984" footer="0.31496062992125984"/>
  <pageSetup scale="62" orientation="landscape" r:id="rId1"/>
  <drawing r:id="rId2"/>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8">
    <tabColor rgb="FF66FF33"/>
    <pageSetUpPr fitToPage="1"/>
  </sheetPr>
  <dimension ref="A1:U89"/>
  <sheetViews>
    <sheetView showGridLines="0" view="pageBreakPreview" zoomScale="70" zoomScaleNormal="100" zoomScaleSheetLayoutView="70" workbookViewId="0">
      <pane ySplit="1" topLeftCell="A2" activePane="bottomLeft" state="frozen"/>
      <selection activeCell="M22" sqref="M22"/>
      <selection pane="bottomLeft" activeCell="Y40" sqref="Y40"/>
    </sheetView>
  </sheetViews>
  <sheetFormatPr baseColWidth="10" defaultColWidth="11.42578125" defaultRowHeight="15"/>
  <cols>
    <col min="1" max="1" width="16.5703125" style="32" customWidth="1"/>
    <col min="2" max="2" width="11.7109375" style="32" customWidth="1"/>
    <col min="3" max="3" width="9.42578125" style="32" customWidth="1"/>
    <col min="4" max="4" width="10.85546875" style="32" customWidth="1"/>
    <col min="5" max="10" width="12" style="32" customWidth="1"/>
    <col min="11" max="11" width="13.85546875" style="32" customWidth="1"/>
    <col min="12" max="20" width="12.85546875" style="32" customWidth="1"/>
    <col min="21" max="16384" width="11.42578125" style="32"/>
  </cols>
  <sheetData>
    <row r="1" spans="1:21" s="67" customFormat="1" ht="73.5" customHeight="1">
      <c r="A1" s="2235"/>
      <c r="B1" s="2235"/>
      <c r="C1" s="2235"/>
      <c r="D1" s="2235"/>
      <c r="E1" s="2235"/>
      <c r="F1" s="2235"/>
      <c r="G1" s="2235"/>
      <c r="H1" s="2235"/>
      <c r="I1" s="2235"/>
      <c r="J1" s="2235"/>
      <c r="K1" s="2235"/>
      <c r="L1" s="2235"/>
      <c r="M1" s="2235"/>
      <c r="N1" s="2235"/>
      <c r="O1" s="2235"/>
      <c r="P1" s="2235"/>
      <c r="Q1" s="2235"/>
      <c r="R1" s="2235"/>
      <c r="S1" s="2235"/>
      <c r="T1" s="2235"/>
    </row>
    <row r="2" spans="1:21" s="67" customFormat="1" ht="14.25" customHeight="1">
      <c r="A2" s="2356"/>
      <c r="B2" s="2356"/>
      <c r="C2" s="2356"/>
      <c r="D2" s="2356"/>
      <c r="E2" s="2356"/>
      <c r="F2" s="2356"/>
      <c r="G2" s="2356"/>
      <c r="H2" s="2356"/>
      <c r="I2" s="2356"/>
      <c r="J2" s="2356"/>
      <c r="K2" s="2356"/>
      <c r="L2" s="2356"/>
      <c r="M2" s="2356"/>
      <c r="N2" s="2356"/>
      <c r="O2" s="2356"/>
      <c r="P2" s="2356"/>
      <c r="Q2" s="2356"/>
      <c r="R2" s="2356"/>
      <c r="S2" s="2356"/>
      <c r="T2" s="2357"/>
      <c r="U2" s="111"/>
    </row>
    <row r="3" spans="1:21" s="111" customFormat="1" ht="31.5">
      <c r="A3" s="548" t="s">
        <v>218</v>
      </c>
      <c r="B3" s="343" t="s">
        <v>242</v>
      </c>
      <c r="C3" s="343" t="s">
        <v>241</v>
      </c>
      <c r="D3" s="343" t="s">
        <v>240</v>
      </c>
      <c r="E3" s="343" t="s">
        <v>239</v>
      </c>
      <c r="F3" s="343" t="s">
        <v>238</v>
      </c>
      <c r="G3" s="343" t="s">
        <v>237</v>
      </c>
      <c r="H3" s="343" t="s">
        <v>236</v>
      </c>
      <c r="I3" s="343" t="s">
        <v>235</v>
      </c>
      <c r="J3" s="343" t="s">
        <v>234</v>
      </c>
      <c r="K3" s="548" t="s">
        <v>233</v>
      </c>
      <c r="L3" s="343" t="s">
        <v>232</v>
      </c>
      <c r="M3" s="343" t="s">
        <v>231</v>
      </c>
      <c r="N3" s="343" t="s">
        <v>230</v>
      </c>
      <c r="O3" s="343" t="s">
        <v>229</v>
      </c>
      <c r="P3" s="343" t="s">
        <v>228</v>
      </c>
      <c r="Q3" s="343" t="s">
        <v>227</v>
      </c>
      <c r="R3" s="343" t="s">
        <v>226</v>
      </c>
      <c r="S3" s="343" t="s">
        <v>225</v>
      </c>
      <c r="T3" s="343" t="s">
        <v>224</v>
      </c>
    </row>
    <row r="4" spans="1:21" s="67" customFormat="1" ht="15.75">
      <c r="A4" s="348">
        <v>2005</v>
      </c>
      <c r="B4" s="384">
        <v>3726</v>
      </c>
      <c r="C4" s="384">
        <v>1</v>
      </c>
      <c r="D4" s="384">
        <v>1</v>
      </c>
      <c r="E4" s="384">
        <v>0</v>
      </c>
      <c r="F4" s="384">
        <v>1</v>
      </c>
      <c r="G4" s="384">
        <v>2</v>
      </c>
      <c r="H4" s="384">
        <v>0</v>
      </c>
      <c r="I4" s="384">
        <v>0</v>
      </c>
      <c r="J4" s="384">
        <v>0</v>
      </c>
      <c r="K4" s="549">
        <f t="shared" ref="K4:K10" si="0">SUM(B4:J4)</f>
        <v>3731</v>
      </c>
      <c r="L4" s="400">
        <f t="shared" ref="L4:L10" si="1">B4/K4</f>
        <v>0.99865987670865719</v>
      </c>
      <c r="M4" s="400">
        <f t="shared" ref="M4:M19" si="2">C4/K4</f>
        <v>2.6802465826856071E-4</v>
      </c>
      <c r="N4" s="400">
        <f t="shared" ref="N4:N19" si="3">D4/K4</f>
        <v>2.6802465826856071E-4</v>
      </c>
      <c r="O4" s="400">
        <f t="shared" ref="O4:O19" si="4">E4/K4</f>
        <v>0</v>
      </c>
      <c r="P4" s="400">
        <f t="shared" ref="P4:P19" si="5">F4/K4</f>
        <v>2.6802465826856071E-4</v>
      </c>
      <c r="Q4" s="400">
        <f t="shared" ref="Q4:Q19" si="6">G4/K4</f>
        <v>5.3604931653712141E-4</v>
      </c>
      <c r="R4" s="400">
        <f t="shared" ref="R4:R19" si="7">H4/K4</f>
        <v>0</v>
      </c>
      <c r="S4" s="400">
        <f t="shared" ref="S4:S19" si="8">I4/K4</f>
        <v>0</v>
      </c>
      <c r="T4" s="401">
        <f t="shared" ref="T4:T19" si="9">J4/K4</f>
        <v>0</v>
      </c>
      <c r="U4" s="528"/>
    </row>
    <row r="5" spans="1:21" s="67" customFormat="1" ht="15.75">
      <c r="A5" s="396">
        <v>2006</v>
      </c>
      <c r="B5" s="384">
        <v>5469</v>
      </c>
      <c r="C5" s="384">
        <v>10</v>
      </c>
      <c r="D5" s="384">
        <v>17</v>
      </c>
      <c r="E5" s="384">
        <v>2</v>
      </c>
      <c r="F5" s="384">
        <v>1</v>
      </c>
      <c r="G5" s="384">
        <v>23</v>
      </c>
      <c r="H5" s="384">
        <v>5</v>
      </c>
      <c r="I5" s="384">
        <v>8</v>
      </c>
      <c r="J5" s="384">
        <v>0</v>
      </c>
      <c r="K5" s="549">
        <f t="shared" si="0"/>
        <v>5535</v>
      </c>
      <c r="L5" s="400">
        <f t="shared" si="1"/>
        <v>0.98807588075880759</v>
      </c>
      <c r="M5" s="400">
        <f t="shared" si="2"/>
        <v>1.8066847335140017E-3</v>
      </c>
      <c r="N5" s="400">
        <f t="shared" si="3"/>
        <v>3.0713640469738029E-3</v>
      </c>
      <c r="O5" s="400">
        <f t="shared" si="4"/>
        <v>3.6133694670280038E-4</v>
      </c>
      <c r="P5" s="400">
        <f t="shared" si="5"/>
        <v>1.8066847335140019E-4</v>
      </c>
      <c r="Q5" s="400">
        <f t="shared" si="6"/>
        <v>4.1553748870822044E-3</v>
      </c>
      <c r="R5" s="400">
        <f t="shared" si="7"/>
        <v>9.0334236675700087E-4</v>
      </c>
      <c r="S5" s="400">
        <f t="shared" si="8"/>
        <v>1.4453477868112015E-3</v>
      </c>
      <c r="T5" s="401">
        <f t="shared" si="9"/>
        <v>0</v>
      </c>
      <c r="U5" s="528"/>
    </row>
    <row r="6" spans="1:21" s="67" customFormat="1" ht="15.75">
      <c r="A6" s="348">
        <v>2007</v>
      </c>
      <c r="B6" s="384">
        <v>5248</v>
      </c>
      <c r="C6" s="384">
        <v>259</v>
      </c>
      <c r="D6" s="384">
        <v>1131</v>
      </c>
      <c r="E6" s="384">
        <v>112</v>
      </c>
      <c r="F6" s="384">
        <v>54</v>
      </c>
      <c r="G6" s="384">
        <v>1402</v>
      </c>
      <c r="H6" s="384">
        <v>67</v>
      </c>
      <c r="I6" s="384">
        <v>271</v>
      </c>
      <c r="J6" s="384">
        <v>0</v>
      </c>
      <c r="K6" s="549">
        <f t="shared" si="0"/>
        <v>8544</v>
      </c>
      <c r="L6" s="400">
        <f t="shared" si="1"/>
        <v>0.61423220973782766</v>
      </c>
      <c r="M6" s="400">
        <f t="shared" si="2"/>
        <v>3.031367041198502E-2</v>
      </c>
      <c r="N6" s="400">
        <f t="shared" si="3"/>
        <v>0.13237359550561797</v>
      </c>
      <c r="O6" s="400">
        <f t="shared" si="4"/>
        <v>1.3108614232209739E-2</v>
      </c>
      <c r="P6" s="400">
        <f t="shared" si="5"/>
        <v>6.3202247191011234E-3</v>
      </c>
      <c r="Q6" s="400">
        <f t="shared" si="6"/>
        <v>0.16409176029962547</v>
      </c>
      <c r="R6" s="400">
        <f t="shared" si="7"/>
        <v>7.8417602996254682E-3</v>
      </c>
      <c r="S6" s="400">
        <f t="shared" si="8"/>
        <v>3.1718164794007492E-2</v>
      </c>
      <c r="T6" s="401">
        <f t="shared" si="9"/>
        <v>0</v>
      </c>
      <c r="U6" s="528"/>
    </row>
    <row r="7" spans="1:21" s="67" customFormat="1" ht="15.75">
      <c r="A7" s="396">
        <v>2008</v>
      </c>
      <c r="B7" s="384">
        <v>5249</v>
      </c>
      <c r="C7" s="384">
        <v>457</v>
      </c>
      <c r="D7" s="384">
        <v>2480</v>
      </c>
      <c r="E7" s="384">
        <v>167</v>
      </c>
      <c r="F7" s="384">
        <v>61</v>
      </c>
      <c r="G7" s="384">
        <v>2135</v>
      </c>
      <c r="H7" s="384">
        <v>47</v>
      </c>
      <c r="I7" s="384">
        <v>381</v>
      </c>
      <c r="J7" s="384">
        <v>0</v>
      </c>
      <c r="K7" s="549">
        <f t="shared" si="0"/>
        <v>10977</v>
      </c>
      <c r="L7" s="400">
        <f t="shared" si="1"/>
        <v>0.47818165254623302</v>
      </c>
      <c r="M7" s="400">
        <f t="shared" si="2"/>
        <v>4.1632504327229661E-2</v>
      </c>
      <c r="N7" s="400">
        <f>D7/K7</f>
        <v>0.22592693814339074</v>
      </c>
      <c r="O7" s="400">
        <f t="shared" si="4"/>
        <v>1.5213628495946069E-2</v>
      </c>
      <c r="P7" s="400">
        <f t="shared" si="5"/>
        <v>5.5570738817527559E-3</v>
      </c>
      <c r="Q7" s="400">
        <f t="shared" si="6"/>
        <v>0.19449758586134644</v>
      </c>
      <c r="R7" s="400">
        <f t="shared" si="7"/>
        <v>4.2816798761045822E-3</v>
      </c>
      <c r="S7" s="400">
        <f t="shared" si="8"/>
        <v>3.4708936867996719E-2</v>
      </c>
      <c r="T7" s="401">
        <f t="shared" si="9"/>
        <v>0</v>
      </c>
      <c r="U7" s="528"/>
    </row>
    <row r="8" spans="1:21" s="67" customFormat="1" ht="15.75">
      <c r="A8" s="348">
        <v>2009</v>
      </c>
      <c r="B8" s="384">
        <v>5951</v>
      </c>
      <c r="C8" s="384">
        <v>466</v>
      </c>
      <c r="D8" s="384">
        <v>3922</v>
      </c>
      <c r="E8" s="384">
        <v>308</v>
      </c>
      <c r="F8" s="384">
        <v>128</v>
      </c>
      <c r="G8" s="384">
        <v>2899</v>
      </c>
      <c r="H8" s="384">
        <v>159</v>
      </c>
      <c r="I8" s="384">
        <v>850</v>
      </c>
      <c r="J8" s="384">
        <v>0</v>
      </c>
      <c r="K8" s="549">
        <f t="shared" si="0"/>
        <v>14683</v>
      </c>
      <c r="L8" s="400">
        <f t="shared" si="1"/>
        <v>0.40529864469113941</v>
      </c>
      <c r="M8" s="400">
        <f t="shared" si="2"/>
        <v>3.1737383368521423E-2</v>
      </c>
      <c r="N8" s="400">
        <f t="shared" si="3"/>
        <v>0.26711162568957297</v>
      </c>
      <c r="O8" s="400">
        <f t="shared" si="4"/>
        <v>2.0976639651297417E-2</v>
      </c>
      <c r="P8" s="400">
        <f t="shared" si="5"/>
        <v>8.7175645304093177E-3</v>
      </c>
      <c r="Q8" s="400">
        <f t="shared" si="6"/>
        <v>0.19743921541919227</v>
      </c>
      <c r="R8" s="400">
        <f t="shared" si="7"/>
        <v>1.0828849690117824E-2</v>
      </c>
      <c r="S8" s="400">
        <f t="shared" si="8"/>
        <v>5.7890076959749369E-2</v>
      </c>
      <c r="T8" s="401">
        <f t="shared" si="9"/>
        <v>0</v>
      </c>
    </row>
    <row r="9" spans="1:21" s="67" customFormat="1" ht="15.75">
      <c r="A9" s="396">
        <v>2010</v>
      </c>
      <c r="B9" s="384">
        <v>6247</v>
      </c>
      <c r="C9" s="384">
        <v>524</v>
      </c>
      <c r="D9" s="384">
        <v>4790</v>
      </c>
      <c r="E9" s="384">
        <v>428</v>
      </c>
      <c r="F9" s="384">
        <v>239</v>
      </c>
      <c r="G9" s="384">
        <v>3860</v>
      </c>
      <c r="H9" s="384">
        <v>234</v>
      </c>
      <c r="I9" s="384">
        <v>1134</v>
      </c>
      <c r="J9" s="384">
        <v>0</v>
      </c>
      <c r="K9" s="549">
        <f t="shared" si="0"/>
        <v>17456</v>
      </c>
      <c r="L9" s="400">
        <f t="shared" si="1"/>
        <v>0.35787121906507791</v>
      </c>
      <c r="M9" s="400">
        <f t="shared" si="2"/>
        <v>3.0018331805682859E-2</v>
      </c>
      <c r="N9" s="400">
        <f t="shared" si="3"/>
        <v>0.27440421631530704</v>
      </c>
      <c r="O9" s="400">
        <f t="shared" si="4"/>
        <v>2.451879010082493E-2</v>
      </c>
      <c r="P9" s="400">
        <f t="shared" si="5"/>
        <v>1.3691567369385885E-2</v>
      </c>
      <c r="Q9" s="400">
        <f t="shared" si="6"/>
        <v>0.22112740604949588</v>
      </c>
      <c r="R9" s="400">
        <f t="shared" si="7"/>
        <v>1.3405132905591201E-2</v>
      </c>
      <c r="S9" s="400">
        <f t="shared" si="8"/>
        <v>6.4963336388634274E-2</v>
      </c>
      <c r="T9" s="401">
        <f t="shared" si="9"/>
        <v>0</v>
      </c>
    </row>
    <row r="10" spans="1:21" s="67" customFormat="1" ht="15.75">
      <c r="A10" s="396">
        <v>2011</v>
      </c>
      <c r="B10" s="384">
        <v>7512</v>
      </c>
      <c r="C10" s="384">
        <v>818</v>
      </c>
      <c r="D10" s="384">
        <v>6018</v>
      </c>
      <c r="E10" s="384">
        <v>681</v>
      </c>
      <c r="F10" s="384">
        <v>471</v>
      </c>
      <c r="G10" s="384">
        <v>5158</v>
      </c>
      <c r="H10" s="384">
        <v>364</v>
      </c>
      <c r="I10" s="384">
        <v>1575</v>
      </c>
      <c r="J10" s="384">
        <v>0</v>
      </c>
      <c r="K10" s="549">
        <f t="shared" si="0"/>
        <v>22597</v>
      </c>
      <c r="L10" s="400">
        <f t="shared" si="1"/>
        <v>0.33243350887285922</v>
      </c>
      <c r="M10" s="400">
        <f t="shared" si="2"/>
        <v>3.6199495508253306E-2</v>
      </c>
      <c r="N10" s="400">
        <f t="shared" si="3"/>
        <v>0.26631853785900783</v>
      </c>
      <c r="O10" s="400">
        <f t="shared" si="4"/>
        <v>3.0136743815550735E-2</v>
      </c>
      <c r="P10" s="400">
        <f t="shared" si="5"/>
        <v>2.0843474797539497E-2</v>
      </c>
      <c r="Q10" s="400">
        <f t="shared" si="6"/>
        <v>0.22826038854715228</v>
      </c>
      <c r="R10" s="400">
        <f t="shared" si="7"/>
        <v>1.6108332964552816E-2</v>
      </c>
      <c r="S10" s="400">
        <f t="shared" si="8"/>
        <v>6.9699517635084307E-2</v>
      </c>
      <c r="T10" s="401">
        <f t="shared" si="9"/>
        <v>0</v>
      </c>
    </row>
    <row r="11" spans="1:21" s="67" customFormat="1" ht="15.75">
      <c r="A11" s="396" t="s">
        <v>425</v>
      </c>
      <c r="B11" s="384">
        <v>8554</v>
      </c>
      <c r="C11" s="384">
        <v>1073</v>
      </c>
      <c r="D11" s="384">
        <v>7266</v>
      </c>
      <c r="E11" s="384">
        <v>925</v>
      </c>
      <c r="F11" s="384">
        <v>535</v>
      </c>
      <c r="G11" s="384">
        <v>5902</v>
      </c>
      <c r="H11" s="384">
        <v>474</v>
      </c>
      <c r="I11" s="384">
        <v>1959</v>
      </c>
      <c r="J11" s="384">
        <v>0</v>
      </c>
      <c r="K11" s="549">
        <f t="shared" ref="K11:K18" si="10">SUM(B11:J11)</f>
        <v>26688</v>
      </c>
      <c r="L11" s="400">
        <f t="shared" ref="L11:L19" si="11">B11/K11</f>
        <v>0.32051858513189446</v>
      </c>
      <c r="M11" s="400">
        <f t="shared" ref="M11:M16" si="12">C11/K11</f>
        <v>4.0205335731414868E-2</v>
      </c>
      <c r="N11" s="400">
        <f t="shared" ref="N11:N16" si="13">D11/K11</f>
        <v>0.27225719424460432</v>
      </c>
      <c r="O11" s="400">
        <f t="shared" ref="O11:O16" si="14">E11/K11</f>
        <v>3.4659772182254196E-2</v>
      </c>
      <c r="P11" s="400">
        <f t="shared" ref="P11:P16" si="15">F11/K11</f>
        <v>2.0046462829736211E-2</v>
      </c>
      <c r="Q11" s="400">
        <f t="shared" ref="Q11:Q16" si="16">G11/K11</f>
        <v>0.2211480815347722</v>
      </c>
      <c r="R11" s="400">
        <f t="shared" ref="R11:R16" si="17">H11/K11</f>
        <v>1.7760791366906475E-2</v>
      </c>
      <c r="S11" s="400">
        <f t="shared" ref="S11:S16" si="18">I11/K11</f>
        <v>7.3403776978417268E-2</v>
      </c>
      <c r="T11" s="401">
        <f t="shared" ref="T11:T16" si="19">J11/K11</f>
        <v>0</v>
      </c>
    </row>
    <row r="12" spans="1:21" s="111" customFormat="1" ht="15.75">
      <c r="A12" s="396" t="s">
        <v>490</v>
      </c>
      <c r="B12" s="384">
        <v>9093</v>
      </c>
      <c r="C12" s="384">
        <v>1147</v>
      </c>
      <c r="D12" s="384">
        <v>8256</v>
      </c>
      <c r="E12" s="384">
        <v>933</v>
      </c>
      <c r="F12" s="384">
        <v>584</v>
      </c>
      <c r="G12" s="384">
        <v>5913</v>
      </c>
      <c r="H12" s="384">
        <v>417</v>
      </c>
      <c r="I12" s="384">
        <v>2292</v>
      </c>
      <c r="J12" s="384">
        <v>0</v>
      </c>
      <c r="K12" s="549">
        <f t="shared" si="10"/>
        <v>28635</v>
      </c>
      <c r="L12" s="400">
        <f t="shared" si="11"/>
        <v>0.31754845468831849</v>
      </c>
      <c r="M12" s="400">
        <f t="shared" si="12"/>
        <v>4.0055875676619522E-2</v>
      </c>
      <c r="N12" s="400">
        <f t="shared" si="13"/>
        <v>0.28831849135673127</v>
      </c>
      <c r="O12" s="400">
        <f t="shared" si="14"/>
        <v>3.2582503928758513E-2</v>
      </c>
      <c r="P12" s="400">
        <f t="shared" si="15"/>
        <v>2.0394621966125372E-2</v>
      </c>
      <c r="Q12" s="400">
        <f t="shared" si="16"/>
        <v>0.20649554740701939</v>
      </c>
      <c r="R12" s="400">
        <f t="shared" si="17"/>
        <v>1.4562598218962807E-2</v>
      </c>
      <c r="S12" s="400">
        <f t="shared" si="18"/>
        <v>8.0041906757464643E-2</v>
      </c>
      <c r="T12" s="401">
        <f t="shared" si="19"/>
        <v>0</v>
      </c>
      <c r="U12" s="67"/>
    </row>
    <row r="13" spans="1:21" s="111" customFormat="1" ht="15.75">
      <c r="A13" s="396" t="s">
        <v>495</v>
      </c>
      <c r="B13" s="384">
        <v>10098</v>
      </c>
      <c r="C13" s="384">
        <v>1346</v>
      </c>
      <c r="D13" s="384">
        <v>8494</v>
      </c>
      <c r="E13" s="384">
        <v>1003</v>
      </c>
      <c r="F13" s="384">
        <v>627</v>
      </c>
      <c r="G13" s="384">
        <v>6354</v>
      </c>
      <c r="H13" s="384">
        <v>518</v>
      </c>
      <c r="I13" s="384">
        <v>2592</v>
      </c>
      <c r="J13" s="384">
        <v>0</v>
      </c>
      <c r="K13" s="549">
        <f t="shared" si="10"/>
        <v>31032</v>
      </c>
      <c r="L13" s="400">
        <f t="shared" si="11"/>
        <v>0.32540603248259858</v>
      </c>
      <c r="M13" s="400">
        <f t="shared" si="12"/>
        <v>4.337458107759732E-2</v>
      </c>
      <c r="N13" s="400">
        <f t="shared" si="13"/>
        <v>0.27371745295179167</v>
      </c>
      <c r="O13" s="400">
        <f t="shared" si="14"/>
        <v>3.2321474606857435E-2</v>
      </c>
      <c r="P13" s="400">
        <f t="shared" si="15"/>
        <v>2.0204949729311677E-2</v>
      </c>
      <c r="Q13" s="400">
        <f t="shared" si="16"/>
        <v>0.20475638051044084</v>
      </c>
      <c r="R13" s="400">
        <f t="shared" si="17"/>
        <v>1.6692446506831656E-2</v>
      </c>
      <c r="S13" s="400">
        <f t="shared" si="18"/>
        <v>8.3526682134570762E-2</v>
      </c>
      <c r="T13" s="401">
        <f t="shared" si="19"/>
        <v>0</v>
      </c>
      <c r="U13" s="67"/>
    </row>
    <row r="14" spans="1:21" s="111" customFormat="1" ht="15.75">
      <c r="A14" s="396" t="s">
        <v>791</v>
      </c>
      <c r="B14" s="384">
        <v>11104</v>
      </c>
      <c r="C14" s="384">
        <v>1417</v>
      </c>
      <c r="D14" s="384">
        <v>9714</v>
      </c>
      <c r="E14" s="384">
        <v>1229</v>
      </c>
      <c r="F14" s="384">
        <v>451</v>
      </c>
      <c r="G14" s="384">
        <v>7190</v>
      </c>
      <c r="H14" s="384">
        <v>574</v>
      </c>
      <c r="I14" s="384">
        <v>2870</v>
      </c>
      <c r="J14" s="384">
        <v>0</v>
      </c>
      <c r="K14" s="549">
        <f t="shared" si="10"/>
        <v>34549</v>
      </c>
      <c r="L14" s="400">
        <f t="shared" si="11"/>
        <v>0.32139859330226633</v>
      </c>
      <c r="M14" s="400">
        <f t="shared" si="12"/>
        <v>4.1014211699325592E-2</v>
      </c>
      <c r="N14" s="400">
        <f t="shared" si="13"/>
        <v>0.28116588034385942</v>
      </c>
      <c r="O14" s="400">
        <f t="shared" si="14"/>
        <v>3.5572664910706535E-2</v>
      </c>
      <c r="P14" s="400">
        <f t="shared" si="15"/>
        <v>1.305392341312339E-2</v>
      </c>
      <c r="Q14" s="400">
        <f t="shared" si="16"/>
        <v>0.20811022026686735</v>
      </c>
      <c r="R14" s="400">
        <f t="shared" si="17"/>
        <v>1.6614084343975224E-2</v>
      </c>
      <c r="S14" s="400">
        <f t="shared" si="18"/>
        <v>8.3070421719876122E-2</v>
      </c>
      <c r="T14" s="401">
        <f t="shared" si="19"/>
        <v>0</v>
      </c>
      <c r="U14" s="67"/>
    </row>
    <row r="15" spans="1:21" s="528" customFormat="1" ht="15.75">
      <c r="A15" s="396" t="s">
        <v>883</v>
      </c>
      <c r="B15" s="221">
        <v>13004</v>
      </c>
      <c r="C15" s="221">
        <v>1848</v>
      </c>
      <c r="D15" s="221">
        <v>10279</v>
      </c>
      <c r="E15" s="221">
        <v>1386</v>
      </c>
      <c r="F15" s="221">
        <v>557</v>
      </c>
      <c r="G15" s="221">
        <v>7820</v>
      </c>
      <c r="H15" s="221">
        <v>635</v>
      </c>
      <c r="I15" s="221">
        <v>3327</v>
      </c>
      <c r="J15" s="221">
        <v>0</v>
      </c>
      <c r="K15" s="616">
        <f t="shared" si="10"/>
        <v>38856</v>
      </c>
      <c r="L15" s="400">
        <f t="shared" si="11"/>
        <v>0.33467160798847023</v>
      </c>
      <c r="M15" s="400">
        <f t="shared" si="12"/>
        <v>4.7560222359481159E-2</v>
      </c>
      <c r="N15" s="400">
        <f t="shared" si="13"/>
        <v>0.26454086884908379</v>
      </c>
      <c r="O15" s="400">
        <f t="shared" si="14"/>
        <v>3.5670166769610871E-2</v>
      </c>
      <c r="P15" s="400">
        <f t="shared" si="15"/>
        <v>1.4334980440601193E-2</v>
      </c>
      <c r="Q15" s="400">
        <f t="shared" si="16"/>
        <v>0.20125591929174388</v>
      </c>
      <c r="R15" s="400">
        <f t="shared" si="17"/>
        <v>1.6342392423306568E-2</v>
      </c>
      <c r="S15" s="400">
        <f t="shared" si="18"/>
        <v>8.5623841877702292E-2</v>
      </c>
      <c r="T15" s="401">
        <f t="shared" si="19"/>
        <v>0</v>
      </c>
      <c r="U15" s="67"/>
    </row>
    <row r="16" spans="1:21" s="528" customFormat="1" ht="15.75">
      <c r="A16" s="396" t="s">
        <v>909</v>
      </c>
      <c r="B16" s="221">
        <v>14295</v>
      </c>
      <c r="C16" s="221">
        <v>2006</v>
      </c>
      <c r="D16" s="221">
        <v>10762</v>
      </c>
      <c r="E16" s="221">
        <v>1529</v>
      </c>
      <c r="F16" s="221">
        <v>713</v>
      </c>
      <c r="G16" s="221">
        <v>7971</v>
      </c>
      <c r="H16" s="221">
        <v>693</v>
      </c>
      <c r="I16" s="221">
        <v>3520</v>
      </c>
      <c r="J16" s="221">
        <v>0</v>
      </c>
      <c r="K16" s="616">
        <f t="shared" si="10"/>
        <v>41489</v>
      </c>
      <c r="L16" s="400">
        <f t="shared" si="11"/>
        <v>0.34454915760804067</v>
      </c>
      <c r="M16" s="400">
        <f t="shared" si="12"/>
        <v>4.8350165104003473E-2</v>
      </c>
      <c r="N16" s="400">
        <f t="shared" si="13"/>
        <v>0.25939405625587503</v>
      </c>
      <c r="O16" s="400">
        <f t="shared" si="14"/>
        <v>3.6853141796620789E-2</v>
      </c>
      <c r="P16" s="400">
        <f t="shared" si="15"/>
        <v>1.7185278025500735E-2</v>
      </c>
      <c r="Q16" s="400">
        <f t="shared" si="16"/>
        <v>0.19212321338186025</v>
      </c>
      <c r="R16" s="400">
        <f t="shared" si="17"/>
        <v>1.6703222540914459E-2</v>
      </c>
      <c r="S16" s="400">
        <f t="shared" si="18"/>
        <v>8.4841765287184553E-2</v>
      </c>
      <c r="T16" s="401">
        <f t="shared" si="19"/>
        <v>0</v>
      </c>
      <c r="U16" s="67"/>
    </row>
    <row r="17" spans="1:21" s="528" customFormat="1" ht="15.75">
      <c r="A17" s="396" t="s">
        <v>980</v>
      </c>
      <c r="B17" s="221">
        <v>16903</v>
      </c>
      <c r="C17" s="221">
        <v>2403</v>
      </c>
      <c r="D17" s="221">
        <v>10960</v>
      </c>
      <c r="E17" s="221">
        <v>1808</v>
      </c>
      <c r="F17" s="221">
        <v>722</v>
      </c>
      <c r="G17" s="221">
        <v>8122</v>
      </c>
      <c r="H17" s="221">
        <v>830</v>
      </c>
      <c r="I17" s="221">
        <v>3722</v>
      </c>
      <c r="J17" s="221">
        <v>0</v>
      </c>
      <c r="K17" s="616">
        <f t="shared" si="10"/>
        <v>45470</v>
      </c>
      <c r="L17" s="400">
        <f>B17/K17</f>
        <v>0.37173960853309873</v>
      </c>
      <c r="M17" s="400">
        <f>C17/K17</f>
        <v>5.2848031669232458E-2</v>
      </c>
      <c r="N17" s="400">
        <f>D17/K17</f>
        <v>0.24103804706399823</v>
      </c>
      <c r="O17" s="400">
        <f>E17/K17</f>
        <v>3.9762480756542776E-2</v>
      </c>
      <c r="P17" s="400">
        <f>F17/K17</f>
        <v>1.5878601275566308E-2</v>
      </c>
      <c r="Q17" s="400">
        <f>G17/K17</f>
        <v>0.17862326808884979</v>
      </c>
      <c r="R17" s="400">
        <f>H17/K17</f>
        <v>1.8253793710138553E-2</v>
      </c>
      <c r="S17" s="400">
        <f>I17/K17</f>
        <v>8.185616890257312E-2</v>
      </c>
      <c r="T17" s="401">
        <f>J17/K17</f>
        <v>0</v>
      </c>
      <c r="U17" s="67"/>
    </row>
    <row r="18" spans="1:21" s="528" customFormat="1" ht="15.75">
      <c r="A18" s="396" t="s">
        <v>1040</v>
      </c>
      <c r="B18" s="221">
        <v>1495</v>
      </c>
      <c r="C18" s="221">
        <v>202</v>
      </c>
      <c r="D18" s="221">
        <v>909</v>
      </c>
      <c r="E18" s="221">
        <v>180</v>
      </c>
      <c r="F18" s="221">
        <v>83</v>
      </c>
      <c r="G18" s="221">
        <v>736</v>
      </c>
      <c r="H18" s="221">
        <v>76</v>
      </c>
      <c r="I18" s="221">
        <v>323</v>
      </c>
      <c r="J18" s="221">
        <v>0</v>
      </c>
      <c r="K18" s="616">
        <f t="shared" si="10"/>
        <v>4004</v>
      </c>
      <c r="L18" s="400">
        <f>B18/K18</f>
        <v>0.37337662337662336</v>
      </c>
      <c r="M18" s="400">
        <f>C18/K18</f>
        <v>5.0449550449550448E-2</v>
      </c>
      <c r="N18" s="400">
        <f>D18/K18</f>
        <v>0.22702297702297702</v>
      </c>
      <c r="O18" s="400">
        <f>E18/K18</f>
        <v>4.4955044955044952E-2</v>
      </c>
      <c r="P18" s="400">
        <f>F18/K18</f>
        <v>2.0729270729270728E-2</v>
      </c>
      <c r="Q18" s="400">
        <f>G18/K18</f>
        <v>0.18381618381618381</v>
      </c>
      <c r="R18" s="400">
        <f>H18/K18</f>
        <v>1.898101898101898E-2</v>
      </c>
      <c r="S18" s="400">
        <f>I18/K18</f>
        <v>8.0669330669330672E-2</v>
      </c>
      <c r="T18" s="401">
        <f>J18/K18</f>
        <v>0</v>
      </c>
      <c r="U18" s="67"/>
    </row>
    <row r="19" spans="1:21" s="67" customFormat="1" ht="20.25" customHeight="1">
      <c r="A19" s="395" t="s">
        <v>124</v>
      </c>
      <c r="B19" s="397">
        <f>SUM(B4:B18)</f>
        <v>123948</v>
      </c>
      <c r="C19" s="397">
        <f>SUM(C4:C18)</f>
        <v>13977</v>
      </c>
      <c r="D19" s="397">
        <f t="shared" ref="D19:J19" si="20">SUM(D4:D18)</f>
        <v>84999</v>
      </c>
      <c r="E19" s="397">
        <f t="shared" si="20"/>
        <v>10691</v>
      </c>
      <c r="F19" s="397">
        <f t="shared" si="20"/>
        <v>5227</v>
      </c>
      <c r="G19" s="397">
        <f t="shared" si="20"/>
        <v>65487</v>
      </c>
      <c r="H19" s="397">
        <f t="shared" si="20"/>
        <v>5093</v>
      </c>
      <c r="I19" s="397">
        <f t="shared" si="20"/>
        <v>24824</v>
      </c>
      <c r="J19" s="397">
        <f t="shared" si="20"/>
        <v>0</v>
      </c>
      <c r="K19" s="932">
        <f>SUM(K4:K18)</f>
        <v>334246</v>
      </c>
      <c r="L19" s="398">
        <f t="shared" si="11"/>
        <v>0.37082867109853224</v>
      </c>
      <c r="M19" s="398">
        <f t="shared" si="2"/>
        <v>4.1816506405461848E-2</v>
      </c>
      <c r="N19" s="398">
        <f t="shared" si="3"/>
        <v>0.25430072461600139</v>
      </c>
      <c r="O19" s="398">
        <f t="shared" si="4"/>
        <v>3.1985423909336237E-2</v>
      </c>
      <c r="P19" s="398">
        <f t="shared" si="5"/>
        <v>1.5638182655888178E-2</v>
      </c>
      <c r="Q19" s="398">
        <f t="shared" si="6"/>
        <v>0.19592455855866636</v>
      </c>
      <c r="R19" s="398">
        <f t="shared" si="7"/>
        <v>1.5237280326466136E-2</v>
      </c>
      <c r="S19" s="398">
        <f t="shared" si="8"/>
        <v>7.4268652429647627E-2</v>
      </c>
      <c r="T19" s="399">
        <f t="shared" si="9"/>
        <v>0</v>
      </c>
    </row>
    <row r="20" spans="1:21" s="67" customFormat="1">
      <c r="K20" s="32"/>
    </row>
    <row r="21" spans="1:21" s="67" customFormat="1" ht="15.75">
      <c r="H21" s="122"/>
      <c r="K21" s="173"/>
    </row>
    <row r="22" spans="1:21" s="67" customFormat="1">
      <c r="K22" s="173"/>
    </row>
    <row r="23" spans="1:21" s="67" customFormat="1">
      <c r="K23" s="173">
        <f t="shared" ref="K23:K28" si="21">+(K7-K6)/K6</f>
        <v>0.2847612359550562</v>
      </c>
    </row>
    <row r="24" spans="1:21" s="67" customFormat="1">
      <c r="K24" s="173">
        <f t="shared" si="21"/>
        <v>0.33761501320943793</v>
      </c>
      <c r="L24" s="17"/>
    </row>
    <row r="25" spans="1:21" s="67" customFormat="1">
      <c r="K25" s="173">
        <f t="shared" si="21"/>
        <v>0.18885786283457059</v>
      </c>
      <c r="L25" s="17"/>
    </row>
    <row r="26" spans="1:21" s="67" customFormat="1">
      <c r="K26" s="173">
        <f t="shared" si="21"/>
        <v>0.29451191567369384</v>
      </c>
      <c r="L26" s="17"/>
    </row>
    <row r="27" spans="1:21" s="67" customFormat="1">
      <c r="K27" s="173">
        <f t="shared" si="21"/>
        <v>0.18104173120325706</v>
      </c>
      <c r="L27" s="17"/>
    </row>
    <row r="28" spans="1:21" s="67" customFormat="1">
      <c r="K28" s="173">
        <f t="shared" si="21"/>
        <v>7.2954136690647486E-2</v>
      </c>
      <c r="L28" s="17"/>
    </row>
    <row r="29" spans="1:21" s="67" customFormat="1">
      <c r="K29" s="173">
        <f>+(K13-K12)/K12</f>
        <v>8.3708748035620742E-2</v>
      </c>
      <c r="L29" s="17"/>
    </row>
    <row r="30" spans="1:21" s="67" customFormat="1">
      <c r="K30" s="173"/>
      <c r="L30" s="17"/>
    </row>
    <row r="31" spans="1:21" s="67" customFormat="1">
      <c r="K31" s="173">
        <f>AVERAGE(K21:K30)</f>
        <v>0.20620723480032627</v>
      </c>
      <c r="L31" s="17"/>
    </row>
    <row r="32" spans="1:21" s="67" customFormat="1">
      <c r="K32" s="173"/>
      <c r="L32" s="17"/>
    </row>
    <row r="33" spans="3:21" s="67" customFormat="1">
      <c r="K33" s="17"/>
      <c r="L33" s="17"/>
    </row>
    <row r="34" spans="3:21" s="67" customFormat="1">
      <c r="K34" s="17"/>
      <c r="L34" s="17"/>
    </row>
    <row r="35" spans="3:21" s="67" customFormat="1">
      <c r="K35" s="17"/>
      <c r="L35" s="17"/>
    </row>
    <row r="36" spans="3:21" s="67" customFormat="1">
      <c r="K36" s="17"/>
      <c r="L36" s="17"/>
    </row>
    <row r="37" spans="3:21" s="67" customFormat="1">
      <c r="K37" s="17"/>
      <c r="L37" s="17"/>
    </row>
    <row r="38" spans="3:21" s="67" customFormat="1">
      <c r="K38" s="17"/>
      <c r="L38" s="17"/>
    </row>
    <row r="39" spans="3:21" s="67" customFormat="1">
      <c r="K39" s="17"/>
      <c r="L39" s="17"/>
    </row>
    <row r="40" spans="3:21" s="67" customFormat="1">
      <c r="U40" s="32"/>
    </row>
    <row r="41" spans="3:21" s="67" customFormat="1">
      <c r="U41" s="32"/>
    </row>
    <row r="42" spans="3:21" s="67" customFormat="1" ht="15.75">
      <c r="C42" s="112"/>
      <c r="U42" s="32"/>
    </row>
    <row r="43" spans="3:21" s="67" customFormat="1">
      <c r="U43" s="32"/>
    </row>
    <row r="44" spans="3:21" s="67" customFormat="1">
      <c r="U44" s="32"/>
    </row>
    <row r="45" spans="3:21" s="67" customFormat="1">
      <c r="U45" s="32"/>
    </row>
    <row r="46" spans="3:21" s="67" customFormat="1">
      <c r="U46" s="32"/>
    </row>
    <row r="47" spans="3:21" s="67" customFormat="1" ht="46.5" customHeight="1">
      <c r="U47" s="32"/>
    </row>
    <row r="48" spans="3:21" s="67" customFormat="1" ht="54.75" customHeight="1">
      <c r="U48" s="32"/>
    </row>
    <row r="49" spans="21:21" s="67" customFormat="1">
      <c r="U49" s="32"/>
    </row>
    <row r="50" spans="21:21" s="67" customFormat="1">
      <c r="U50" s="32"/>
    </row>
    <row r="82" spans="16:16">
      <c r="P82" s="32">
        <f>SUM('V.4.3. NA.Cant. accid x región'!$P$19:$P$81)</f>
        <v>1.5638182655888178E-2</v>
      </c>
    </row>
    <row r="83" spans="16:16">
      <c r="P83" s="32">
        <f>SUM('V.4.3. NA.Cant. accid x región'!$P$19:$P$81)</f>
        <v>1.5638182655888178E-2</v>
      </c>
    </row>
    <row r="84" spans="16:16">
      <c r="P84" s="32">
        <f>SUM('V.4.3. NA.Cant. accid x región'!$P$19:$P$81)</f>
        <v>1.5638182655888178E-2</v>
      </c>
    </row>
    <row r="85" spans="16:16">
      <c r="P85" s="32">
        <f>SUM('V.4.3. NA.Cant. accid x región'!$P$19:$P$81)</f>
        <v>1.5638182655888178E-2</v>
      </c>
    </row>
    <row r="86" spans="16:16">
      <c r="P86" s="32">
        <f>SUM('V.4.3. NA.Cant. accid x región'!$P$19:$P$81)</f>
        <v>1.5638182655888178E-2</v>
      </c>
    </row>
    <row r="87" spans="16:16">
      <c r="P87" s="32">
        <f>SUM(P82:P86)</f>
        <v>7.8190913279440888E-2</v>
      </c>
    </row>
    <row r="88" spans="16:16">
      <c r="P88" s="32">
        <f>SUM('V.4.3. NA.Cant. accid x región'!$P$19:$P$81)</f>
        <v>1.5638182655888178E-2</v>
      </c>
    </row>
    <row r="89" spans="16:16">
      <c r="P89" s="32">
        <f>SUM(P82:P88)</f>
        <v>0.17202000921476995</v>
      </c>
    </row>
  </sheetData>
  <mergeCells count="2">
    <mergeCell ref="A1:T1"/>
    <mergeCell ref="A2:T2"/>
  </mergeCells>
  <printOptions horizontalCentered="1"/>
  <pageMargins left="0.39370078740157483" right="0.39370078740157483" top="0.23622047244094491" bottom="0.23622047244094491" header="0.31496062992125984" footer="0.31496062992125984"/>
  <pageSetup scale="49" orientation="landscape" r:id="rId1"/>
  <drawing r:id="rId2"/>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9">
    <tabColor rgb="FF66FF33"/>
    <pageSetUpPr fitToPage="1"/>
  </sheetPr>
  <dimension ref="A1:N48"/>
  <sheetViews>
    <sheetView showGridLines="0" view="pageBreakPreview" zoomScale="70" zoomScaleNormal="100" zoomScaleSheetLayoutView="70" workbookViewId="0">
      <pane xSplit="1" ySplit="3" topLeftCell="C4" activePane="bottomRight" state="frozen"/>
      <selection activeCell="M22" sqref="M22"/>
      <selection pane="topRight" activeCell="M22" sqref="M22"/>
      <selection pane="bottomLeft" activeCell="M22" sqref="M22"/>
      <selection pane="bottomRight" activeCell="T15" sqref="T15"/>
    </sheetView>
  </sheetViews>
  <sheetFormatPr baseColWidth="10" defaultColWidth="11.42578125" defaultRowHeight="15"/>
  <cols>
    <col min="1" max="1" width="27.28515625" style="32" customWidth="1"/>
    <col min="2" max="2" width="9.42578125" style="32" hidden="1" customWidth="1"/>
    <col min="3" max="4" width="17.140625" style="32" customWidth="1"/>
    <col min="5" max="5" width="19.140625" style="32" customWidth="1"/>
    <col min="6" max="7" width="19.5703125" style="32" customWidth="1"/>
    <col min="8" max="8" width="19.140625" style="32" customWidth="1"/>
    <col min="9" max="9" width="17.140625" style="32" customWidth="1"/>
    <col min="10" max="10" width="20.5703125" style="32" customWidth="1"/>
    <col min="11" max="11" width="17.140625" style="32" customWidth="1"/>
    <col min="12" max="12" width="18.140625" style="32" customWidth="1"/>
    <col min="13" max="13" width="11.42578125" style="32"/>
    <col min="14" max="14" width="3.85546875" style="32" customWidth="1"/>
    <col min="15" max="16384" width="11.42578125" style="32"/>
  </cols>
  <sheetData>
    <row r="1" spans="1:14" s="67" customFormat="1" ht="78.75" customHeight="1">
      <c r="A1" s="2358"/>
      <c r="B1" s="2358"/>
      <c r="C1" s="2358"/>
      <c r="D1" s="2358"/>
      <c r="E1" s="2358"/>
      <c r="F1" s="2358"/>
      <c r="G1" s="2358"/>
      <c r="H1" s="2358"/>
      <c r="I1" s="2358"/>
      <c r="J1" s="2358"/>
      <c r="K1" s="2358"/>
      <c r="L1" s="2358"/>
      <c r="M1" s="2358"/>
    </row>
    <row r="2" spans="1:14" s="67" customFormat="1" ht="7.5" customHeight="1">
      <c r="A2" s="650"/>
      <c r="B2" s="651"/>
      <c r="C2" s="1184"/>
      <c r="D2" s="1184"/>
      <c r="E2" s="1184"/>
      <c r="F2" s="1184"/>
      <c r="G2" s="1184"/>
      <c r="H2" s="748"/>
      <c r="I2" s="748"/>
      <c r="J2" s="748"/>
      <c r="K2" s="748"/>
    </row>
    <row r="3" spans="1:14" s="528" customFormat="1" ht="27" customHeight="1">
      <c r="A3" s="1562" t="s">
        <v>271</v>
      </c>
      <c r="B3" s="622" t="s">
        <v>221</v>
      </c>
      <c r="C3" s="622" t="s">
        <v>894</v>
      </c>
      <c r="D3" s="622" t="s">
        <v>895</v>
      </c>
      <c r="E3" s="622" t="s">
        <v>896</v>
      </c>
      <c r="F3" s="622" t="s">
        <v>897</v>
      </c>
      <c r="G3" s="622" t="s">
        <v>898</v>
      </c>
      <c r="H3" s="622" t="s">
        <v>899</v>
      </c>
      <c r="I3" s="622" t="s">
        <v>1046</v>
      </c>
      <c r="J3" s="622" t="s">
        <v>1051</v>
      </c>
      <c r="K3" s="1563" t="s">
        <v>124</v>
      </c>
      <c r="L3" s="1564" t="s">
        <v>601</v>
      </c>
    </row>
    <row r="4" spans="1:14" s="67" customFormat="1" ht="18.75">
      <c r="A4" s="1565" t="s">
        <v>122</v>
      </c>
      <c r="B4" s="1566">
        <v>2643</v>
      </c>
      <c r="C4" s="1566">
        <v>9181</v>
      </c>
      <c r="D4" s="1566">
        <v>8969</v>
      </c>
      <c r="E4" s="1566">
        <v>11062</v>
      </c>
      <c r="F4" s="1566">
        <v>13406</v>
      </c>
      <c r="G4" s="1566">
        <v>16300</v>
      </c>
      <c r="H4" s="1566">
        <v>20390</v>
      </c>
      <c r="I4" s="1566">
        <v>21576</v>
      </c>
      <c r="J4" s="1566">
        <v>1021</v>
      </c>
      <c r="K4" s="1567">
        <f t="shared" ref="K4:K36" si="0">SUM(C4:J4)</f>
        <v>101905</v>
      </c>
      <c r="L4" s="1568">
        <f t="shared" ref="L4:L35" si="1">+K4/$K$36</f>
        <v>0.30488023790860624</v>
      </c>
      <c r="M4" s="145"/>
    </row>
    <row r="5" spans="1:14" s="67" customFormat="1" ht="18.75">
      <c r="A5" s="1565" t="s">
        <v>245</v>
      </c>
      <c r="B5" s="1566">
        <v>1</v>
      </c>
      <c r="C5" s="1566">
        <v>12</v>
      </c>
      <c r="D5" s="1566">
        <v>2777</v>
      </c>
      <c r="E5" s="1566">
        <v>6856</v>
      </c>
      <c r="F5" s="1566">
        <v>10570</v>
      </c>
      <c r="G5" s="1566">
        <v>13342</v>
      </c>
      <c r="H5" s="1566">
        <v>16110</v>
      </c>
      <c r="I5" s="1566">
        <v>17001</v>
      </c>
      <c r="J5" s="1566">
        <v>705</v>
      </c>
      <c r="K5" s="1567">
        <f t="shared" si="0"/>
        <v>67373</v>
      </c>
      <c r="L5" s="1569">
        <f t="shared" si="1"/>
        <v>0.20156710925486018</v>
      </c>
    </row>
    <row r="6" spans="1:14" s="67" customFormat="1" ht="18.75">
      <c r="A6" s="1565" t="s">
        <v>407</v>
      </c>
      <c r="B6" s="1566">
        <v>1</v>
      </c>
      <c r="C6" s="1566">
        <v>12</v>
      </c>
      <c r="D6" s="1566">
        <v>1680</v>
      </c>
      <c r="E6" s="1566">
        <v>3525</v>
      </c>
      <c r="F6" s="1566">
        <v>5821</v>
      </c>
      <c r="G6" s="1566">
        <v>6479</v>
      </c>
      <c r="H6" s="1566">
        <v>7834</v>
      </c>
      <c r="I6" s="1566">
        <v>7810</v>
      </c>
      <c r="J6" s="1566">
        <v>399</v>
      </c>
      <c r="K6" s="1567">
        <f t="shared" si="0"/>
        <v>33560</v>
      </c>
      <c r="L6" s="1569">
        <f t="shared" si="1"/>
        <v>0.10040509086122197</v>
      </c>
    </row>
    <row r="7" spans="1:14" s="67" customFormat="1" ht="18.75">
      <c r="A7" s="1565" t="s">
        <v>123</v>
      </c>
      <c r="B7" s="1566">
        <v>1</v>
      </c>
      <c r="C7" s="1566">
        <v>14</v>
      </c>
      <c r="D7" s="1566">
        <v>1502</v>
      </c>
      <c r="E7" s="1566">
        <v>1074</v>
      </c>
      <c r="F7" s="1566">
        <v>2541</v>
      </c>
      <c r="G7" s="1566">
        <v>2638</v>
      </c>
      <c r="H7" s="1566">
        <v>3250</v>
      </c>
      <c r="I7" s="1566">
        <v>9035</v>
      </c>
      <c r="J7" s="1566">
        <v>460</v>
      </c>
      <c r="K7" s="1567">
        <f t="shared" si="0"/>
        <v>20514</v>
      </c>
      <c r="L7" s="1569">
        <f t="shared" si="1"/>
        <v>6.1373958102714767E-2</v>
      </c>
      <c r="N7" s="528"/>
    </row>
    <row r="8" spans="1:14" s="67" customFormat="1" ht="18.75">
      <c r="A8" s="1565" t="s">
        <v>261</v>
      </c>
      <c r="B8" s="1566">
        <v>0</v>
      </c>
      <c r="C8" s="1566">
        <v>10</v>
      </c>
      <c r="D8" s="1566">
        <v>1179</v>
      </c>
      <c r="E8" s="1566">
        <v>2078</v>
      </c>
      <c r="F8" s="1566">
        <v>3458</v>
      </c>
      <c r="G8" s="1566">
        <v>3565</v>
      </c>
      <c r="H8" s="1566">
        <v>4223</v>
      </c>
      <c r="I8" s="1566">
        <v>5248</v>
      </c>
      <c r="J8" s="1566">
        <v>215</v>
      </c>
      <c r="K8" s="1567">
        <f t="shared" si="0"/>
        <v>19976</v>
      </c>
      <c r="L8" s="1569">
        <f t="shared" si="1"/>
        <v>5.9764365168169555E-2</v>
      </c>
    </row>
    <row r="9" spans="1:14" s="67" customFormat="1" ht="18.75">
      <c r="A9" s="1565" t="s">
        <v>253</v>
      </c>
      <c r="B9" s="1566">
        <v>0</v>
      </c>
      <c r="C9" s="1566">
        <v>4</v>
      </c>
      <c r="D9" s="1566">
        <v>774</v>
      </c>
      <c r="E9" s="1566">
        <v>1668</v>
      </c>
      <c r="F9" s="1566">
        <v>2005</v>
      </c>
      <c r="G9" s="1566">
        <v>2128</v>
      </c>
      <c r="H9" s="1566">
        <v>2518</v>
      </c>
      <c r="I9" s="1566">
        <v>2871</v>
      </c>
      <c r="J9" s="1566">
        <v>133</v>
      </c>
      <c r="K9" s="1567">
        <f t="shared" si="0"/>
        <v>12101</v>
      </c>
      <c r="L9" s="1569">
        <f t="shared" si="1"/>
        <v>3.6203873793553248E-2</v>
      </c>
    </row>
    <row r="10" spans="1:14" s="67" customFormat="1" ht="18.75">
      <c r="A10" s="1565" t="s">
        <v>250</v>
      </c>
      <c r="B10" s="1566">
        <v>1</v>
      </c>
      <c r="C10" s="1566">
        <v>10</v>
      </c>
      <c r="D10" s="1566">
        <v>660</v>
      </c>
      <c r="E10" s="1566">
        <v>863</v>
      </c>
      <c r="F10" s="1566">
        <v>1451</v>
      </c>
      <c r="G10" s="1566">
        <v>1868</v>
      </c>
      <c r="H10" s="1566">
        <v>2375</v>
      </c>
      <c r="I10" s="1566">
        <v>3077</v>
      </c>
      <c r="J10" s="1566">
        <v>121</v>
      </c>
      <c r="K10" s="1567">
        <f t="shared" si="0"/>
        <v>10425</v>
      </c>
      <c r="L10" s="1569">
        <f t="shared" si="1"/>
        <v>3.1189602867349196E-2</v>
      </c>
    </row>
    <row r="11" spans="1:14" s="67" customFormat="1" ht="18.75">
      <c r="A11" s="1565" t="s">
        <v>247</v>
      </c>
      <c r="B11" s="1566">
        <v>0</v>
      </c>
      <c r="C11" s="1566">
        <v>3</v>
      </c>
      <c r="D11" s="1566">
        <v>544</v>
      </c>
      <c r="E11" s="1566">
        <v>994</v>
      </c>
      <c r="F11" s="1566">
        <v>1442</v>
      </c>
      <c r="G11" s="1566">
        <v>1711</v>
      </c>
      <c r="H11" s="1566">
        <v>2310</v>
      </c>
      <c r="I11" s="1566">
        <v>2369</v>
      </c>
      <c r="J11" s="1566">
        <v>100</v>
      </c>
      <c r="K11" s="1567">
        <f t="shared" si="0"/>
        <v>9473</v>
      </c>
      <c r="L11" s="1569">
        <f t="shared" si="1"/>
        <v>2.8341401243395584E-2</v>
      </c>
    </row>
    <row r="12" spans="1:14" s="67" customFormat="1" ht="18.75">
      <c r="A12" s="1565" t="s">
        <v>260</v>
      </c>
      <c r="B12" s="1566">
        <v>0</v>
      </c>
      <c r="C12" s="1566">
        <v>1</v>
      </c>
      <c r="D12" s="1566">
        <v>342</v>
      </c>
      <c r="E12" s="1566">
        <v>644</v>
      </c>
      <c r="F12" s="1566">
        <v>1122</v>
      </c>
      <c r="G12" s="1566">
        <v>1532</v>
      </c>
      <c r="H12" s="1566">
        <v>1867</v>
      </c>
      <c r="I12" s="1566">
        <v>2016</v>
      </c>
      <c r="J12" s="1566">
        <v>102</v>
      </c>
      <c r="K12" s="1567">
        <f t="shared" si="0"/>
        <v>7626</v>
      </c>
      <c r="L12" s="1569">
        <f t="shared" si="1"/>
        <v>2.2815531075914147E-2</v>
      </c>
    </row>
    <row r="13" spans="1:14" s="67" customFormat="1" ht="18.75">
      <c r="A13" s="1570" t="s">
        <v>243</v>
      </c>
      <c r="B13" s="796">
        <v>0</v>
      </c>
      <c r="C13" s="1566">
        <v>0</v>
      </c>
      <c r="D13" s="1566">
        <v>90</v>
      </c>
      <c r="E13" s="1566">
        <v>364</v>
      </c>
      <c r="F13" s="1566">
        <v>640</v>
      </c>
      <c r="G13" s="1566">
        <v>1063</v>
      </c>
      <c r="H13" s="1566">
        <v>1666</v>
      </c>
      <c r="I13" s="1566">
        <v>1986</v>
      </c>
      <c r="J13" s="1566">
        <v>67</v>
      </c>
      <c r="K13" s="1567">
        <f t="shared" si="0"/>
        <v>5876</v>
      </c>
      <c r="L13" s="1569">
        <f t="shared" si="1"/>
        <v>1.7579866325999415E-2</v>
      </c>
    </row>
    <row r="14" spans="1:14" s="67" customFormat="1" ht="18.75">
      <c r="A14" s="1565" t="s">
        <v>264</v>
      </c>
      <c r="B14" s="1566">
        <v>0</v>
      </c>
      <c r="C14" s="1566">
        <v>1</v>
      </c>
      <c r="D14" s="1566">
        <v>61</v>
      </c>
      <c r="E14" s="1566">
        <v>188</v>
      </c>
      <c r="F14" s="1566">
        <v>709</v>
      </c>
      <c r="G14" s="1566">
        <v>1280</v>
      </c>
      <c r="H14" s="1566">
        <v>1365</v>
      </c>
      <c r="I14" s="1566">
        <v>1844</v>
      </c>
      <c r="J14" s="1566">
        <v>71</v>
      </c>
      <c r="K14" s="1567">
        <f t="shared" si="0"/>
        <v>5519</v>
      </c>
      <c r="L14" s="1569">
        <f t="shared" si="1"/>
        <v>1.6511790717016809E-2</v>
      </c>
    </row>
    <row r="15" spans="1:14" s="67" customFormat="1" ht="18.75">
      <c r="A15" s="1565" t="s">
        <v>266</v>
      </c>
      <c r="B15" s="1566">
        <v>0</v>
      </c>
      <c r="C15" s="1566">
        <v>2</v>
      </c>
      <c r="D15" s="1566">
        <v>189</v>
      </c>
      <c r="E15" s="1566">
        <v>341</v>
      </c>
      <c r="F15" s="1566">
        <v>753</v>
      </c>
      <c r="G15" s="1566">
        <v>890</v>
      </c>
      <c r="H15" s="1566">
        <v>1178</v>
      </c>
      <c r="I15" s="1566">
        <v>1531</v>
      </c>
      <c r="J15" s="1566">
        <v>82</v>
      </c>
      <c r="K15" s="1567">
        <f t="shared" si="0"/>
        <v>4966</v>
      </c>
      <c r="L15" s="1569">
        <f t="shared" si="1"/>
        <v>1.4857320656043753E-2</v>
      </c>
    </row>
    <row r="16" spans="1:14" s="67" customFormat="1" ht="18.75">
      <c r="A16" s="1565" t="s">
        <v>258</v>
      </c>
      <c r="B16" s="1566">
        <v>0</v>
      </c>
      <c r="C16" s="1566">
        <v>5</v>
      </c>
      <c r="D16" s="1566">
        <v>111</v>
      </c>
      <c r="E16" s="1566">
        <v>490</v>
      </c>
      <c r="F16" s="1566">
        <v>700</v>
      </c>
      <c r="G16" s="1566">
        <v>772</v>
      </c>
      <c r="H16" s="1566">
        <v>828</v>
      </c>
      <c r="I16" s="1566">
        <v>1049</v>
      </c>
      <c r="J16" s="1566">
        <v>52</v>
      </c>
      <c r="K16" s="1567">
        <f t="shared" si="0"/>
        <v>4007</v>
      </c>
      <c r="L16" s="1569">
        <f t="shared" si="1"/>
        <v>1.1988176373090478E-2</v>
      </c>
    </row>
    <row r="17" spans="1:14" s="67" customFormat="1" ht="18.75">
      <c r="A17" s="1565" t="s">
        <v>254</v>
      </c>
      <c r="B17" s="1566">
        <v>0</v>
      </c>
      <c r="C17" s="1566">
        <v>1</v>
      </c>
      <c r="D17" s="1566">
        <v>52</v>
      </c>
      <c r="E17" s="1566">
        <v>126</v>
      </c>
      <c r="F17" s="1566">
        <v>437</v>
      </c>
      <c r="G17" s="1566">
        <v>624</v>
      </c>
      <c r="H17" s="1566">
        <v>888</v>
      </c>
      <c r="I17" s="1566">
        <v>1255</v>
      </c>
      <c r="J17" s="1566">
        <v>77</v>
      </c>
      <c r="K17" s="1567">
        <f t="shared" si="0"/>
        <v>3460</v>
      </c>
      <c r="L17" s="1569">
        <f t="shared" si="1"/>
        <v>1.0351657162688559E-2</v>
      </c>
    </row>
    <row r="18" spans="1:14" s="67" customFormat="1" ht="17.25" customHeight="1">
      <c r="A18" s="1565" t="s">
        <v>268</v>
      </c>
      <c r="B18" s="1566">
        <v>0</v>
      </c>
      <c r="C18" s="1566">
        <v>0</v>
      </c>
      <c r="D18" s="1566">
        <v>76</v>
      </c>
      <c r="E18" s="1566">
        <v>249</v>
      </c>
      <c r="F18" s="1566">
        <v>538</v>
      </c>
      <c r="G18" s="1566">
        <v>657</v>
      </c>
      <c r="H18" s="1566">
        <v>542</v>
      </c>
      <c r="I18" s="1566">
        <v>961</v>
      </c>
      <c r="J18" s="1566">
        <v>54</v>
      </c>
      <c r="K18" s="1567">
        <f t="shared" si="0"/>
        <v>3077</v>
      </c>
      <c r="L18" s="1569">
        <f t="shared" si="1"/>
        <v>9.205794534564363E-3</v>
      </c>
    </row>
    <row r="19" spans="1:14" s="67" customFormat="1" ht="18.75">
      <c r="A19" s="1565" t="s">
        <v>259</v>
      </c>
      <c r="B19" s="1566">
        <v>0</v>
      </c>
      <c r="C19" s="1566">
        <v>0</v>
      </c>
      <c r="D19" s="1566">
        <v>51</v>
      </c>
      <c r="E19" s="1566">
        <v>304</v>
      </c>
      <c r="F19" s="1566">
        <v>384</v>
      </c>
      <c r="G19" s="1566">
        <v>412</v>
      </c>
      <c r="H19" s="1566">
        <v>609</v>
      </c>
      <c r="I19" s="1566">
        <v>761</v>
      </c>
      <c r="J19" s="1566">
        <v>37</v>
      </c>
      <c r="K19" s="1567">
        <f t="shared" si="0"/>
        <v>2558</v>
      </c>
      <c r="L19" s="1569">
        <f t="shared" si="1"/>
        <v>7.6530459601610789E-3</v>
      </c>
    </row>
    <row r="20" spans="1:14" s="67" customFormat="1" ht="18.75">
      <c r="A20" s="1565" t="s">
        <v>248</v>
      </c>
      <c r="B20" s="1566">
        <v>0</v>
      </c>
      <c r="C20" s="1566">
        <v>3</v>
      </c>
      <c r="D20" s="1566">
        <v>60</v>
      </c>
      <c r="E20" s="1566">
        <v>196</v>
      </c>
      <c r="F20" s="1566">
        <v>424</v>
      </c>
      <c r="G20" s="1566">
        <v>442</v>
      </c>
      <c r="H20" s="1566">
        <v>544</v>
      </c>
      <c r="I20" s="1566">
        <v>712</v>
      </c>
      <c r="J20" s="1566">
        <v>39</v>
      </c>
      <c r="K20" s="1567">
        <f t="shared" si="0"/>
        <v>2420</v>
      </c>
      <c r="L20" s="1569">
        <f t="shared" si="1"/>
        <v>7.240176397024946E-3</v>
      </c>
    </row>
    <row r="21" spans="1:14" s="67" customFormat="1" ht="18.75">
      <c r="A21" s="1565" t="s">
        <v>256</v>
      </c>
      <c r="B21" s="1566">
        <v>0</v>
      </c>
      <c r="C21" s="1566">
        <v>0</v>
      </c>
      <c r="D21" s="1566">
        <v>17</v>
      </c>
      <c r="E21" s="1566">
        <v>88</v>
      </c>
      <c r="F21" s="1566">
        <v>254</v>
      </c>
      <c r="G21" s="1566">
        <v>489</v>
      </c>
      <c r="H21" s="1566">
        <v>606</v>
      </c>
      <c r="I21" s="1566">
        <v>800</v>
      </c>
      <c r="J21" s="1566">
        <v>38</v>
      </c>
      <c r="K21" s="1567">
        <f t="shared" si="0"/>
        <v>2292</v>
      </c>
      <c r="L21" s="1569">
        <f t="shared" si="1"/>
        <v>6.8572249181740397E-3</v>
      </c>
    </row>
    <row r="22" spans="1:14" s="67" customFormat="1" ht="18.75">
      <c r="A22" s="1565" t="s">
        <v>246</v>
      </c>
      <c r="B22" s="1566">
        <v>0</v>
      </c>
      <c r="C22" s="1566">
        <v>1</v>
      </c>
      <c r="D22" s="1566">
        <v>47</v>
      </c>
      <c r="E22" s="1566">
        <v>161</v>
      </c>
      <c r="F22" s="1566">
        <v>368</v>
      </c>
      <c r="G22" s="1566">
        <v>457</v>
      </c>
      <c r="H22" s="1566">
        <v>586</v>
      </c>
      <c r="I22" s="1566">
        <v>538</v>
      </c>
      <c r="J22" s="1566">
        <v>34</v>
      </c>
      <c r="K22" s="1567">
        <f t="shared" si="0"/>
        <v>2192</v>
      </c>
      <c r="L22" s="1569">
        <f t="shared" si="1"/>
        <v>6.5580440753217686E-3</v>
      </c>
    </row>
    <row r="23" spans="1:14" s="67" customFormat="1" ht="18.75">
      <c r="A23" s="1565" t="s">
        <v>263</v>
      </c>
      <c r="B23" s="1566">
        <v>0</v>
      </c>
      <c r="C23" s="1566">
        <v>0</v>
      </c>
      <c r="D23" s="1566">
        <v>107</v>
      </c>
      <c r="E23" s="1566">
        <v>136</v>
      </c>
      <c r="F23" s="1566">
        <v>271</v>
      </c>
      <c r="G23" s="1566">
        <v>423</v>
      </c>
      <c r="H23" s="1566">
        <v>484</v>
      </c>
      <c r="I23" s="1566">
        <v>540</v>
      </c>
      <c r="J23" s="1566">
        <v>18</v>
      </c>
      <c r="K23" s="1567">
        <f t="shared" si="0"/>
        <v>1979</v>
      </c>
      <c r="L23" s="1569">
        <f t="shared" si="1"/>
        <v>5.920788880046433E-3</v>
      </c>
    </row>
    <row r="24" spans="1:14" s="67" customFormat="1" ht="18.75">
      <c r="A24" s="1565" t="s">
        <v>270</v>
      </c>
      <c r="B24" s="1566">
        <v>0</v>
      </c>
      <c r="C24" s="1566">
        <v>2</v>
      </c>
      <c r="D24" s="1566">
        <v>48</v>
      </c>
      <c r="E24" s="1566">
        <v>173</v>
      </c>
      <c r="F24" s="1566">
        <v>282</v>
      </c>
      <c r="G24" s="1566">
        <v>305</v>
      </c>
      <c r="H24" s="1566">
        <v>409</v>
      </c>
      <c r="I24" s="1566">
        <v>431</v>
      </c>
      <c r="J24" s="1566">
        <v>21</v>
      </c>
      <c r="K24" s="1567">
        <f t="shared" si="0"/>
        <v>1671</v>
      </c>
      <c r="L24" s="1569">
        <f t="shared" si="1"/>
        <v>4.9993118840614397E-3</v>
      </c>
    </row>
    <row r="25" spans="1:14" s="67" customFormat="1" ht="18.75">
      <c r="A25" s="1565" t="s">
        <v>251</v>
      </c>
      <c r="B25" s="1566">
        <v>0</v>
      </c>
      <c r="C25" s="1566">
        <v>0</v>
      </c>
      <c r="D25" s="1566">
        <v>29</v>
      </c>
      <c r="E25" s="1566">
        <v>39</v>
      </c>
      <c r="F25" s="1566">
        <v>258</v>
      </c>
      <c r="G25" s="1566">
        <v>277</v>
      </c>
      <c r="H25" s="1566">
        <v>412</v>
      </c>
      <c r="I25" s="1566">
        <v>545</v>
      </c>
      <c r="J25" s="1566">
        <v>33</v>
      </c>
      <c r="K25" s="1567">
        <f t="shared" si="0"/>
        <v>1593</v>
      </c>
      <c r="L25" s="1569">
        <f t="shared" si="1"/>
        <v>4.7659508266366685E-3</v>
      </c>
    </row>
    <row r="26" spans="1:14" s="67" customFormat="1" ht="18.75">
      <c r="A26" s="1565" t="s">
        <v>252</v>
      </c>
      <c r="B26" s="1566">
        <v>0</v>
      </c>
      <c r="C26" s="1566">
        <v>0</v>
      </c>
      <c r="D26" s="1566">
        <v>11</v>
      </c>
      <c r="E26" s="1566">
        <v>52</v>
      </c>
      <c r="F26" s="1566">
        <v>211</v>
      </c>
      <c r="G26" s="1566">
        <v>357</v>
      </c>
      <c r="H26" s="1566">
        <v>413</v>
      </c>
      <c r="I26" s="1566">
        <v>499</v>
      </c>
      <c r="J26" s="1566">
        <v>28</v>
      </c>
      <c r="K26" s="1567">
        <f t="shared" si="0"/>
        <v>1571</v>
      </c>
      <c r="L26" s="1569">
        <f t="shared" si="1"/>
        <v>4.7001310412091695E-3</v>
      </c>
    </row>
    <row r="27" spans="1:14" s="67" customFormat="1" ht="18.75">
      <c r="A27" s="1565" t="s">
        <v>257</v>
      </c>
      <c r="B27" s="1566">
        <v>0</v>
      </c>
      <c r="C27" s="1566">
        <v>1</v>
      </c>
      <c r="D27" s="1566">
        <v>17</v>
      </c>
      <c r="E27" s="1566">
        <v>62</v>
      </c>
      <c r="F27" s="1566">
        <v>120</v>
      </c>
      <c r="G27" s="1566">
        <v>252</v>
      </c>
      <c r="H27" s="1566">
        <v>476</v>
      </c>
      <c r="I27" s="1566">
        <v>605</v>
      </c>
      <c r="J27" s="1566">
        <v>14</v>
      </c>
      <c r="K27" s="1567">
        <f t="shared" si="0"/>
        <v>1547</v>
      </c>
      <c r="L27" s="1569">
        <f t="shared" si="1"/>
        <v>4.6283276389246248E-3</v>
      </c>
    </row>
    <row r="28" spans="1:14" s="67" customFormat="1" ht="18.75">
      <c r="A28" s="1565" t="s">
        <v>267</v>
      </c>
      <c r="B28" s="1566">
        <v>0</v>
      </c>
      <c r="C28" s="1566">
        <v>0</v>
      </c>
      <c r="D28" s="1566">
        <v>4</v>
      </c>
      <c r="E28" s="1566">
        <v>90</v>
      </c>
      <c r="F28" s="1566">
        <v>192</v>
      </c>
      <c r="G28" s="1566">
        <v>291</v>
      </c>
      <c r="H28" s="1566">
        <v>329</v>
      </c>
      <c r="I28" s="1566">
        <v>516</v>
      </c>
      <c r="J28" s="1566">
        <v>15</v>
      </c>
      <c r="K28" s="1567">
        <f t="shared" si="0"/>
        <v>1437</v>
      </c>
      <c r="L28" s="1569">
        <f t="shared" si="1"/>
        <v>4.2992287117871271E-3</v>
      </c>
    </row>
    <row r="29" spans="1:14" s="67" customFormat="1" ht="19.5" customHeight="1">
      <c r="A29" s="1565" t="s">
        <v>244</v>
      </c>
      <c r="B29" s="1566">
        <v>0</v>
      </c>
      <c r="C29" s="1566">
        <v>1</v>
      </c>
      <c r="D29" s="1566">
        <v>44</v>
      </c>
      <c r="E29" s="1566">
        <v>147</v>
      </c>
      <c r="F29" s="1566">
        <v>256</v>
      </c>
      <c r="G29" s="1566">
        <v>280</v>
      </c>
      <c r="H29" s="1566">
        <v>293</v>
      </c>
      <c r="I29" s="1566">
        <v>333</v>
      </c>
      <c r="J29" s="1566">
        <v>15</v>
      </c>
      <c r="K29" s="1567">
        <f t="shared" si="0"/>
        <v>1369</v>
      </c>
      <c r="L29" s="1569">
        <f t="shared" si="1"/>
        <v>4.0957857386475826E-3</v>
      </c>
      <c r="N29" s="528"/>
    </row>
    <row r="30" spans="1:14" s="67" customFormat="1" ht="19.5" customHeight="1">
      <c r="A30" s="1565" t="s">
        <v>383</v>
      </c>
      <c r="B30" s="1566">
        <v>0</v>
      </c>
      <c r="C30" s="1566">
        <v>0</v>
      </c>
      <c r="D30" s="1566">
        <v>8</v>
      </c>
      <c r="E30" s="1566">
        <v>24</v>
      </c>
      <c r="F30" s="1566">
        <v>132</v>
      </c>
      <c r="G30" s="1566">
        <v>188</v>
      </c>
      <c r="H30" s="1566">
        <v>273</v>
      </c>
      <c r="I30" s="1566">
        <v>379</v>
      </c>
      <c r="J30" s="1566">
        <v>16</v>
      </c>
      <c r="K30" s="1567">
        <f t="shared" si="0"/>
        <v>1020</v>
      </c>
      <c r="L30" s="1569">
        <f t="shared" si="1"/>
        <v>3.0516445970931588E-3</v>
      </c>
    </row>
    <row r="31" spans="1:14" s="67" customFormat="1" ht="19.5" customHeight="1">
      <c r="A31" s="1565" t="s">
        <v>255</v>
      </c>
      <c r="B31" s="1566">
        <v>0</v>
      </c>
      <c r="C31" s="1566">
        <v>2</v>
      </c>
      <c r="D31" s="1566">
        <v>28</v>
      </c>
      <c r="E31" s="1566">
        <v>59</v>
      </c>
      <c r="F31" s="1566">
        <v>307</v>
      </c>
      <c r="G31" s="1566">
        <v>291</v>
      </c>
      <c r="H31" s="1566">
        <v>87</v>
      </c>
      <c r="I31" s="1566">
        <v>124</v>
      </c>
      <c r="J31" s="1566">
        <v>13</v>
      </c>
      <c r="K31" s="1567">
        <f t="shared" si="0"/>
        <v>911</v>
      </c>
      <c r="L31" s="1569">
        <f t="shared" si="1"/>
        <v>2.7255374783841839E-3</v>
      </c>
    </row>
    <row r="32" spans="1:14" s="67" customFormat="1" ht="19.5" customHeight="1">
      <c r="A32" s="1565" t="s">
        <v>262</v>
      </c>
      <c r="B32" s="1566">
        <v>0</v>
      </c>
      <c r="C32" s="1566">
        <v>0</v>
      </c>
      <c r="D32" s="1566">
        <v>5</v>
      </c>
      <c r="E32" s="1566">
        <v>42</v>
      </c>
      <c r="F32" s="1566">
        <v>87</v>
      </c>
      <c r="G32" s="1566">
        <v>117</v>
      </c>
      <c r="H32" s="1566">
        <v>226</v>
      </c>
      <c r="I32" s="1566">
        <v>143</v>
      </c>
      <c r="J32" s="1566">
        <v>5</v>
      </c>
      <c r="K32" s="1567">
        <f t="shared" si="0"/>
        <v>625</v>
      </c>
      <c r="L32" s="1569">
        <f t="shared" si="1"/>
        <v>1.8698802678266905E-3</v>
      </c>
    </row>
    <row r="33" spans="1:14" s="67" customFormat="1" ht="19.5" customHeight="1">
      <c r="A33" s="1565" t="s">
        <v>269</v>
      </c>
      <c r="B33" s="1566">
        <v>0</v>
      </c>
      <c r="C33" s="1566">
        <v>0</v>
      </c>
      <c r="D33" s="1566">
        <v>6</v>
      </c>
      <c r="E33" s="1566">
        <v>17</v>
      </c>
      <c r="F33" s="1566">
        <v>74</v>
      </c>
      <c r="G33" s="1566">
        <v>146</v>
      </c>
      <c r="H33" s="1566">
        <v>153</v>
      </c>
      <c r="I33" s="1566">
        <v>207</v>
      </c>
      <c r="J33" s="1566">
        <v>11</v>
      </c>
      <c r="K33" s="1567">
        <f t="shared" si="0"/>
        <v>614</v>
      </c>
      <c r="L33" s="1569">
        <f t="shared" si="1"/>
        <v>1.8369703751129408E-3</v>
      </c>
    </row>
    <row r="34" spans="1:14" s="528" customFormat="1" ht="18.75">
      <c r="A34" s="1565" t="s">
        <v>265</v>
      </c>
      <c r="B34" s="1566">
        <v>0</v>
      </c>
      <c r="C34" s="1566">
        <v>0</v>
      </c>
      <c r="D34" s="1566">
        <v>28</v>
      </c>
      <c r="E34" s="1566">
        <v>26</v>
      </c>
      <c r="F34" s="1566">
        <v>69</v>
      </c>
      <c r="G34" s="1566">
        <v>89</v>
      </c>
      <c r="H34" s="1566">
        <v>159</v>
      </c>
      <c r="I34" s="1566">
        <v>123</v>
      </c>
      <c r="J34" s="1566">
        <v>4</v>
      </c>
      <c r="K34" s="1567">
        <f t="shared" si="0"/>
        <v>498</v>
      </c>
      <c r="L34" s="1569">
        <f t="shared" si="1"/>
        <v>1.4899205974043071E-3</v>
      </c>
      <c r="N34" s="67"/>
    </row>
    <row r="35" spans="1:14" s="528" customFormat="1" ht="18.75">
      <c r="A35" s="1565" t="s">
        <v>249</v>
      </c>
      <c r="B35" s="1566">
        <v>0</v>
      </c>
      <c r="C35" s="1566">
        <v>0</v>
      </c>
      <c r="D35" s="1566">
        <v>5</v>
      </c>
      <c r="E35" s="1566">
        <v>1</v>
      </c>
      <c r="F35" s="1566">
        <v>3</v>
      </c>
      <c r="G35" s="1566">
        <v>2</v>
      </c>
      <c r="H35" s="1566">
        <v>2</v>
      </c>
      <c r="I35" s="1566">
        <v>74</v>
      </c>
      <c r="J35" s="1566">
        <v>4</v>
      </c>
      <c r="K35" s="1567">
        <f t="shared" si="0"/>
        <v>91</v>
      </c>
      <c r="L35" s="1569">
        <f t="shared" si="1"/>
        <v>2.7225456699556615E-4</v>
      </c>
      <c r="N35" s="67"/>
    </row>
    <row r="36" spans="1:14" s="67" customFormat="1" ht="20.25" customHeight="1">
      <c r="A36" s="1571" t="s">
        <v>17</v>
      </c>
      <c r="B36" s="1572">
        <f>SUM(B1:B2)</f>
        <v>0</v>
      </c>
      <c r="C36" s="1572">
        <f t="shared" ref="C36:H36" si="2">SUM(C4:C35)</f>
        <v>9266</v>
      </c>
      <c r="D36" s="1572">
        <f t="shared" si="2"/>
        <v>19521</v>
      </c>
      <c r="E36" s="1572">
        <f t="shared" si="2"/>
        <v>32139</v>
      </c>
      <c r="F36" s="1572">
        <f t="shared" si="2"/>
        <v>49285</v>
      </c>
      <c r="G36" s="1572">
        <f t="shared" si="2"/>
        <v>59667</v>
      </c>
      <c r="H36" s="1572">
        <f t="shared" si="2"/>
        <v>73405</v>
      </c>
      <c r="I36" s="1572">
        <f>SUM(I4:I35)</f>
        <v>86959</v>
      </c>
      <c r="J36" s="1909">
        <f>SUM(J4:J35)</f>
        <v>4004</v>
      </c>
      <c r="K36" s="1573">
        <f t="shared" si="0"/>
        <v>334246</v>
      </c>
      <c r="L36" s="1908">
        <f>SUM(L4:L35)</f>
        <v>0.99999999999999978</v>
      </c>
    </row>
    <row r="37" spans="1:14" s="67" customFormat="1">
      <c r="C37" s="748"/>
      <c r="D37" s="748"/>
      <c r="E37" s="748"/>
      <c r="F37" s="748"/>
      <c r="G37" s="748"/>
      <c r="H37" s="748"/>
      <c r="I37" s="748"/>
      <c r="J37" s="748"/>
      <c r="M37" s="528"/>
    </row>
    <row r="38" spans="1:14" s="67" customFormat="1" ht="21" customHeight="1">
      <c r="C38" s="748"/>
      <c r="D38" s="748"/>
      <c r="E38" s="748"/>
      <c r="F38" s="748"/>
      <c r="G38" s="748"/>
      <c r="H38" s="748"/>
      <c r="I38" s="748"/>
      <c r="J38" s="748"/>
    </row>
    <row r="39" spans="1:14" s="67" customFormat="1">
      <c r="C39" s="748"/>
      <c r="D39" s="748"/>
      <c r="E39" s="748"/>
      <c r="F39" s="748"/>
      <c r="G39" s="748"/>
      <c r="H39" s="748"/>
      <c r="I39" s="748"/>
      <c r="J39" s="748"/>
    </row>
    <row r="40" spans="1:14" s="67" customFormat="1">
      <c r="C40" s="748"/>
      <c r="D40" s="748"/>
      <c r="E40" s="748"/>
      <c r="F40" s="748"/>
      <c r="G40" s="748"/>
      <c r="H40" s="748"/>
      <c r="I40" s="748"/>
      <c r="J40" s="748"/>
    </row>
    <row r="41" spans="1:14" s="67" customFormat="1" ht="21" customHeight="1">
      <c r="C41" s="748"/>
      <c r="D41" s="748"/>
      <c r="E41" s="748"/>
      <c r="F41" s="748"/>
      <c r="G41" s="748"/>
      <c r="H41" s="748"/>
      <c r="I41" s="748"/>
      <c r="J41" s="748"/>
    </row>
    <row r="42" spans="1:14" s="67" customFormat="1">
      <c r="C42" s="748"/>
      <c r="D42" s="748"/>
      <c r="E42" s="748"/>
      <c r="F42" s="748"/>
      <c r="G42" s="748"/>
      <c r="H42" s="748"/>
      <c r="I42" s="748"/>
      <c r="J42" s="748"/>
    </row>
    <row r="43" spans="1:14" s="67" customFormat="1">
      <c r="C43" s="748"/>
      <c r="D43" s="748"/>
      <c r="E43" s="748"/>
      <c r="F43" s="748"/>
      <c r="G43" s="748"/>
      <c r="H43" s="748"/>
      <c r="I43" s="748"/>
      <c r="J43" s="748"/>
    </row>
    <row r="44" spans="1:14" s="67" customFormat="1" ht="21" customHeight="1">
      <c r="C44" s="748"/>
      <c r="D44" s="748"/>
      <c r="E44" s="748"/>
      <c r="F44" s="748"/>
      <c r="G44" s="748"/>
      <c r="H44" s="748"/>
      <c r="I44" s="748"/>
      <c r="J44" s="748"/>
    </row>
    <row r="45" spans="1:14" s="67" customFormat="1" ht="31.5" customHeight="1">
      <c r="C45" s="748"/>
      <c r="D45" s="748"/>
      <c r="E45" s="748"/>
      <c r="F45" s="748"/>
      <c r="G45" s="748"/>
      <c r="H45" s="748"/>
      <c r="I45" s="748"/>
      <c r="J45" s="748"/>
    </row>
    <row r="46" spans="1:14" s="67" customFormat="1">
      <c r="A46" s="32"/>
      <c r="B46" s="32"/>
      <c r="C46" s="32"/>
      <c r="D46" s="32"/>
      <c r="E46" s="32"/>
      <c r="F46" s="32"/>
      <c r="G46" s="32"/>
      <c r="H46" s="32"/>
      <c r="I46" s="32"/>
      <c r="J46" s="32"/>
      <c r="K46" s="32"/>
      <c r="L46" s="32"/>
    </row>
    <row r="47" spans="1:14" ht="21" customHeight="1">
      <c r="M47" s="67"/>
    </row>
    <row r="48" spans="1:14">
      <c r="M48" s="67"/>
    </row>
  </sheetData>
  <sortState ref="A4:L35">
    <sortCondition descending="1" ref="K4:K35"/>
  </sortState>
  <mergeCells count="1">
    <mergeCell ref="A1:M1"/>
  </mergeCells>
  <printOptions horizontalCentered="1"/>
  <pageMargins left="0.39370078740157483" right="0.39370078740157483" top="0.23622047244094491" bottom="0.23622047244094491" header="0.31496062992125984" footer="0.31496062992125984"/>
  <pageSetup scale="49" orientation="landscape" r:id="rId1"/>
  <rowBreaks count="1" manualBreakCount="1">
    <brk id="17" max="16383" man="1"/>
  </rowBreaks>
  <drawing r:id="rId2"/>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0">
    <tabColor rgb="FF66FF33"/>
    <pageSetUpPr fitToPage="1"/>
  </sheetPr>
  <dimension ref="A1:R30"/>
  <sheetViews>
    <sheetView showGridLines="0" view="pageBreakPreview" zoomScale="73" zoomScaleNormal="100" zoomScaleSheetLayoutView="73" workbookViewId="0">
      <selection activeCell="R22" sqref="R22"/>
    </sheetView>
  </sheetViews>
  <sheetFormatPr baseColWidth="10" defaultColWidth="11.42578125" defaultRowHeight="15"/>
  <cols>
    <col min="1" max="1" width="16.5703125" style="32" customWidth="1"/>
    <col min="2" max="4" width="13.28515625" style="32" customWidth="1"/>
    <col min="5" max="5" width="16" style="32" customWidth="1"/>
    <col min="6" max="6" width="14.140625" style="32" customWidth="1"/>
    <col min="7" max="7" width="13.85546875" style="32" customWidth="1"/>
    <col min="8" max="8" width="16.7109375" style="32" customWidth="1"/>
    <col min="9" max="9" width="18.42578125" style="32" customWidth="1"/>
    <col min="10" max="10" width="30.5703125" style="32" customWidth="1"/>
    <col min="11" max="11" width="16.7109375" style="32" customWidth="1"/>
    <col min="12" max="12" width="30.5703125" style="32" customWidth="1"/>
    <col min="13" max="16384" width="11.42578125" style="32"/>
  </cols>
  <sheetData>
    <row r="1" spans="1:18" s="67" customFormat="1" ht="69" customHeight="1">
      <c r="A1" s="2359"/>
      <c r="B1" s="2359"/>
      <c r="C1" s="2359"/>
      <c r="D1" s="2359"/>
      <c r="E1" s="2359"/>
      <c r="F1" s="2359"/>
      <c r="G1" s="2359"/>
      <c r="H1" s="2359"/>
      <c r="I1" s="2359"/>
      <c r="J1" s="2359"/>
      <c r="K1" s="2359"/>
      <c r="L1" s="2359"/>
    </row>
    <row r="2" spans="1:18" s="67" customFormat="1" ht="9.75" customHeight="1">
      <c r="A2" s="111"/>
      <c r="B2" s="111"/>
      <c r="C2" s="111"/>
      <c r="D2" s="111"/>
      <c r="E2" s="111"/>
      <c r="F2" s="111"/>
      <c r="G2" s="111"/>
      <c r="H2" s="111"/>
      <c r="I2" s="111"/>
      <c r="J2" s="111"/>
      <c r="K2" s="111"/>
      <c r="L2" s="111"/>
    </row>
    <row r="3" spans="1:18" s="111" customFormat="1" ht="34.5" customHeight="1">
      <c r="A3" s="393" t="s">
        <v>0</v>
      </c>
      <c r="B3" s="391" t="s">
        <v>277</v>
      </c>
      <c r="C3" s="391" t="s">
        <v>276</v>
      </c>
      <c r="D3" s="391" t="s">
        <v>275</v>
      </c>
      <c r="E3" s="380" t="s">
        <v>124</v>
      </c>
      <c r="F3" s="391" t="s">
        <v>274</v>
      </c>
      <c r="G3" s="391" t="s">
        <v>273</v>
      </c>
      <c r="H3" s="392" t="s">
        <v>272</v>
      </c>
      <c r="L3" s="111" t="s">
        <v>25</v>
      </c>
      <c r="M3" s="528"/>
      <c r="N3" s="528"/>
      <c r="O3" s="528"/>
      <c r="P3" s="528"/>
      <c r="Q3" s="528"/>
      <c r="R3" s="528"/>
    </row>
    <row r="4" spans="1:18" s="67" customFormat="1" ht="15.75">
      <c r="A4" s="394">
        <v>2005</v>
      </c>
      <c r="B4" s="1574">
        <v>215</v>
      </c>
      <c r="C4" s="1574">
        <v>3135</v>
      </c>
      <c r="D4" s="1574">
        <v>381</v>
      </c>
      <c r="E4" s="914">
        <f t="shared" ref="E4:E10" si="0">SUM(B4:D4)</f>
        <v>3731</v>
      </c>
      <c r="F4" s="1575">
        <f t="shared" ref="F4:F19" si="1">B4/E4</f>
        <v>5.7625301527740549E-2</v>
      </c>
      <c r="G4" s="1575">
        <f t="shared" ref="G4:G19" si="2">C4/E4</f>
        <v>0.84025730367193785</v>
      </c>
      <c r="H4" s="1576">
        <f t="shared" ref="H4:H19" si="3">D4/E4</f>
        <v>0.10211739480032163</v>
      </c>
      <c r="M4" s="748"/>
      <c r="N4" s="748"/>
      <c r="O4" s="748"/>
      <c r="P4" s="748"/>
      <c r="Q4" s="748"/>
      <c r="R4" s="748"/>
    </row>
    <row r="5" spans="1:18" s="67" customFormat="1" ht="21.75" customHeight="1">
      <c r="A5" s="394" t="s">
        <v>219</v>
      </c>
      <c r="B5" s="1574">
        <v>530</v>
      </c>
      <c r="C5" s="1574">
        <v>4514</v>
      </c>
      <c r="D5" s="1574">
        <v>491</v>
      </c>
      <c r="E5" s="914">
        <f t="shared" si="0"/>
        <v>5535</v>
      </c>
      <c r="F5" s="1575">
        <f t="shared" si="1"/>
        <v>9.5754290876242099E-2</v>
      </c>
      <c r="G5" s="1575">
        <f t="shared" si="2"/>
        <v>0.8155374887082204</v>
      </c>
      <c r="H5" s="1576">
        <f t="shared" si="3"/>
        <v>8.8708220415537484E-2</v>
      </c>
      <c r="I5" s="748"/>
      <c r="J5" s="748"/>
      <c r="K5" s="748"/>
      <c r="L5" s="748"/>
      <c r="M5" s="748"/>
      <c r="N5" s="748"/>
      <c r="O5" s="748"/>
      <c r="P5" s="748"/>
      <c r="Q5" s="748"/>
      <c r="R5" s="748"/>
    </row>
    <row r="6" spans="1:18" s="67" customFormat="1" ht="15.75">
      <c r="A6" s="394" t="s">
        <v>152</v>
      </c>
      <c r="B6" s="1574">
        <v>973</v>
      </c>
      <c r="C6" s="1574">
        <v>7357</v>
      </c>
      <c r="D6" s="1574">
        <v>214</v>
      </c>
      <c r="E6" s="914">
        <f t="shared" si="0"/>
        <v>8544</v>
      </c>
      <c r="F6" s="1575">
        <f t="shared" si="1"/>
        <v>0.11388108614232209</v>
      </c>
      <c r="G6" s="1575">
        <f t="shared" si="2"/>
        <v>0.86107209737827717</v>
      </c>
      <c r="H6" s="1576">
        <f t="shared" si="3"/>
        <v>2.5046816479400748E-2</v>
      </c>
      <c r="I6" s="748"/>
      <c r="J6" s="748"/>
      <c r="K6" s="748"/>
      <c r="L6" s="748"/>
      <c r="M6" s="748"/>
      <c r="N6" s="748"/>
      <c r="O6" s="748"/>
      <c r="P6" s="748"/>
      <c r="Q6" s="748"/>
      <c r="R6" s="748"/>
    </row>
    <row r="7" spans="1:18" s="67" customFormat="1" ht="15.75">
      <c r="A7" s="394" t="s">
        <v>194</v>
      </c>
      <c r="B7" s="1574">
        <v>1313</v>
      </c>
      <c r="C7" s="1574">
        <v>9407</v>
      </c>
      <c r="D7" s="1574">
        <v>257</v>
      </c>
      <c r="E7" s="914">
        <f t="shared" si="0"/>
        <v>10977</v>
      </c>
      <c r="F7" s="1575">
        <f t="shared" si="1"/>
        <v>0.11961373781543226</v>
      </c>
      <c r="G7" s="1575">
        <f t="shared" si="2"/>
        <v>0.85697367222374055</v>
      </c>
      <c r="H7" s="1576">
        <f t="shared" si="3"/>
        <v>2.3412589960827183E-2</v>
      </c>
      <c r="I7" s="748"/>
      <c r="J7" s="748"/>
      <c r="K7" s="748"/>
      <c r="L7" s="748"/>
    </row>
    <row r="8" spans="1:18" s="67" customFormat="1" ht="15.75">
      <c r="A8" s="394" t="s">
        <v>195</v>
      </c>
      <c r="B8" s="1574">
        <v>1953</v>
      </c>
      <c r="C8" s="1574">
        <v>12523</v>
      </c>
      <c r="D8" s="1574">
        <v>207</v>
      </c>
      <c r="E8" s="914">
        <f t="shared" si="0"/>
        <v>14683</v>
      </c>
      <c r="F8" s="1575">
        <f t="shared" si="1"/>
        <v>0.1330109650616359</v>
      </c>
      <c r="G8" s="1575">
        <f t="shared" si="2"/>
        <v>0.85289109854934275</v>
      </c>
      <c r="H8" s="1576">
        <f t="shared" si="3"/>
        <v>1.4097936389021317E-2</v>
      </c>
      <c r="I8" s="748"/>
      <c r="J8" s="748"/>
      <c r="K8" s="748"/>
      <c r="L8" s="748"/>
    </row>
    <row r="9" spans="1:18" s="67" customFormat="1" ht="15.75">
      <c r="A9" s="394" t="s">
        <v>169</v>
      </c>
      <c r="B9" s="1574">
        <v>2519</v>
      </c>
      <c r="C9" s="1574">
        <v>14493</v>
      </c>
      <c r="D9" s="1574">
        <v>444</v>
      </c>
      <c r="E9" s="914">
        <f t="shared" si="0"/>
        <v>17456</v>
      </c>
      <c r="F9" s="1575">
        <f t="shared" si="1"/>
        <v>0.1443056828597617</v>
      </c>
      <c r="G9" s="1575">
        <f t="shared" si="2"/>
        <v>0.8302589367552704</v>
      </c>
      <c r="H9" s="1576">
        <f t="shared" si="3"/>
        <v>2.5435380384967919E-2</v>
      </c>
    </row>
    <row r="10" spans="1:18" s="67" customFormat="1" ht="15.75">
      <c r="A10" s="394" t="s">
        <v>196</v>
      </c>
      <c r="B10" s="1574">
        <v>3191</v>
      </c>
      <c r="C10" s="1574">
        <v>18636</v>
      </c>
      <c r="D10" s="1574">
        <v>770</v>
      </c>
      <c r="E10" s="914">
        <f t="shared" si="0"/>
        <v>22597</v>
      </c>
      <c r="F10" s="1575">
        <f t="shared" si="1"/>
        <v>0.14121343541178033</v>
      </c>
      <c r="G10" s="1575">
        <f t="shared" si="2"/>
        <v>0.82471124485551184</v>
      </c>
      <c r="H10" s="1576">
        <f t="shared" si="3"/>
        <v>3.407531973270788E-2</v>
      </c>
    </row>
    <row r="11" spans="1:18" s="67" customFormat="1" ht="15.75">
      <c r="A11" s="394" t="s">
        <v>425</v>
      </c>
      <c r="B11" s="1574">
        <v>3646</v>
      </c>
      <c r="C11" s="1574">
        <v>23042</v>
      </c>
      <c r="D11" s="1574">
        <v>0</v>
      </c>
      <c r="E11" s="914">
        <f t="shared" ref="E11:E17" si="4">SUM(B11:D11)</f>
        <v>26688</v>
      </c>
      <c r="F11" s="1575">
        <f t="shared" ref="F11:F16" si="5">B11/E11</f>
        <v>0.13661570743405277</v>
      </c>
      <c r="G11" s="1575">
        <f t="shared" ref="G11:G16" si="6">C11/E11</f>
        <v>0.86338429256594729</v>
      </c>
      <c r="H11" s="1576">
        <f t="shared" ref="H11:H16" si="7">D11/E11</f>
        <v>0</v>
      </c>
    </row>
    <row r="12" spans="1:18" s="67" customFormat="1" ht="15.75">
      <c r="A12" s="394" t="s">
        <v>490</v>
      </c>
      <c r="B12" s="1574">
        <v>4605</v>
      </c>
      <c r="C12" s="1574">
        <v>24027</v>
      </c>
      <c r="D12" s="1574">
        <v>3</v>
      </c>
      <c r="E12" s="914">
        <f t="shared" si="4"/>
        <v>28635</v>
      </c>
      <c r="F12" s="1575">
        <f t="shared" si="5"/>
        <v>0.16081718177056051</v>
      </c>
      <c r="G12" s="1575">
        <f t="shared" si="6"/>
        <v>0.83907805133577784</v>
      </c>
      <c r="H12" s="1576">
        <f t="shared" si="7"/>
        <v>1.0476689366160294E-4</v>
      </c>
    </row>
    <row r="13" spans="1:18" s="67" customFormat="1" ht="15.75">
      <c r="A13" s="394" t="s">
        <v>495</v>
      </c>
      <c r="B13" s="1574">
        <v>4791</v>
      </c>
      <c r="C13" s="1574">
        <v>26240</v>
      </c>
      <c r="D13" s="1574">
        <v>1</v>
      </c>
      <c r="E13" s="914">
        <f t="shared" si="4"/>
        <v>31032</v>
      </c>
      <c r="F13" s="1575">
        <f t="shared" si="5"/>
        <v>0.15438901778808972</v>
      </c>
      <c r="G13" s="1575">
        <f t="shared" si="6"/>
        <v>0.84557875741170407</v>
      </c>
      <c r="H13" s="1576">
        <f t="shared" si="7"/>
        <v>3.2224800206238723E-5</v>
      </c>
    </row>
    <row r="14" spans="1:18" s="67" customFormat="1" ht="15.75">
      <c r="A14" s="394" t="s">
        <v>791</v>
      </c>
      <c r="B14" s="1574">
        <v>4653</v>
      </c>
      <c r="C14" s="1574">
        <v>29895</v>
      </c>
      <c r="D14" s="1574">
        <v>1</v>
      </c>
      <c r="E14" s="914">
        <f t="shared" si="4"/>
        <v>34549</v>
      </c>
      <c r="F14" s="1575">
        <f t="shared" si="5"/>
        <v>0.1346782830183218</v>
      </c>
      <c r="G14" s="1575">
        <f t="shared" si="6"/>
        <v>0.86529277258386639</v>
      </c>
      <c r="H14" s="1576">
        <f t="shared" si="7"/>
        <v>2.8944397811803524E-5</v>
      </c>
    </row>
    <row r="15" spans="1:18" s="67" customFormat="1" ht="15.75">
      <c r="A15" s="394" t="s">
        <v>883</v>
      </c>
      <c r="B15" s="1574">
        <v>5873</v>
      </c>
      <c r="C15" s="1574">
        <v>32982</v>
      </c>
      <c r="D15" s="1574">
        <v>1</v>
      </c>
      <c r="E15" s="914">
        <f t="shared" si="4"/>
        <v>38856</v>
      </c>
      <c r="F15" s="1575">
        <f t="shared" si="5"/>
        <v>0.1511478278772905</v>
      </c>
      <c r="G15" s="1575">
        <f t="shared" si="6"/>
        <v>0.8488264360716492</v>
      </c>
      <c r="H15" s="1576">
        <f t="shared" si="7"/>
        <v>2.5736051060325302E-5</v>
      </c>
    </row>
    <row r="16" spans="1:18" s="748" customFormat="1" ht="16.5" customHeight="1">
      <c r="A16" s="394" t="s">
        <v>909</v>
      </c>
      <c r="B16" s="1574">
        <v>5761</v>
      </c>
      <c r="C16" s="1574">
        <v>35719</v>
      </c>
      <c r="D16" s="1574">
        <v>9</v>
      </c>
      <c r="E16" s="914">
        <f t="shared" si="4"/>
        <v>41489</v>
      </c>
      <c r="F16" s="1575">
        <f t="shared" si="5"/>
        <v>0.13885608233507676</v>
      </c>
      <c r="G16" s="1575">
        <f t="shared" si="6"/>
        <v>0.86092699269685946</v>
      </c>
      <c r="H16" s="1576">
        <f t="shared" si="7"/>
        <v>2.1692496806382416E-4</v>
      </c>
    </row>
    <row r="17" spans="1:12" s="748" customFormat="1" ht="16.5" customHeight="1">
      <c r="A17" s="394" t="s">
        <v>980</v>
      </c>
      <c r="B17" s="594">
        <v>5057</v>
      </c>
      <c r="C17" s="594">
        <v>40412</v>
      </c>
      <c r="D17" s="594">
        <v>1</v>
      </c>
      <c r="E17" s="914">
        <f t="shared" si="4"/>
        <v>45470</v>
      </c>
      <c r="F17" s="1575">
        <f>B17/E17</f>
        <v>0.11121618649659117</v>
      </c>
      <c r="G17" s="1575">
        <f>C17/E17</f>
        <v>0.88876182098086653</v>
      </c>
      <c r="H17" s="1576">
        <f>D17/E17</f>
        <v>2.1992522542335606E-5</v>
      </c>
    </row>
    <row r="18" spans="1:12" s="748" customFormat="1" ht="16.5" customHeight="1">
      <c r="A18" s="394" t="s">
        <v>1040</v>
      </c>
      <c r="B18" s="594">
        <v>422</v>
      </c>
      <c r="C18" s="594">
        <v>3581</v>
      </c>
      <c r="D18" s="594">
        <v>1</v>
      </c>
      <c r="E18" s="914">
        <f t="shared" ref="E18" si="8">SUM(B18:D18)</f>
        <v>4004</v>
      </c>
      <c r="F18" s="1575">
        <f>B18/E18</f>
        <v>0.10539460539460539</v>
      </c>
      <c r="G18" s="1575">
        <f>C18/E18</f>
        <v>0.89435564435564441</v>
      </c>
      <c r="H18" s="1576">
        <f>D18/E18</f>
        <v>2.4975024975024975E-4</v>
      </c>
    </row>
    <row r="19" spans="1:12" s="67" customFormat="1" ht="15.75">
      <c r="A19" s="380" t="s">
        <v>17</v>
      </c>
      <c r="B19" s="2096">
        <f>SUM(B4:B18)</f>
        <v>45502</v>
      </c>
      <c r="C19" s="2097">
        <f t="shared" ref="C19:E19" si="9">SUM(C4:C18)</f>
        <v>285963</v>
      </c>
      <c r="D19" s="2097">
        <f t="shared" si="9"/>
        <v>2781</v>
      </c>
      <c r="E19" s="915">
        <f t="shared" si="9"/>
        <v>334246</v>
      </c>
      <c r="F19" s="1577">
        <f t="shared" si="1"/>
        <v>0.13613326711464011</v>
      </c>
      <c r="G19" s="1577">
        <f t="shared" si="2"/>
        <v>0.85554651364563827</v>
      </c>
      <c r="H19" s="1578">
        <f t="shared" si="3"/>
        <v>8.3202192397216421E-3</v>
      </c>
      <c r="L19" s="32"/>
    </row>
    <row r="20" spans="1:12" s="67" customFormat="1">
      <c r="A20" s="119"/>
      <c r="B20" s="118"/>
      <c r="C20" s="118"/>
      <c r="D20" s="118"/>
      <c r="L20" s="32"/>
    </row>
    <row r="21" spans="1:12" s="67" customFormat="1">
      <c r="A21" s="119"/>
      <c r="B21" s="118"/>
      <c r="C21" s="118"/>
      <c r="D21" s="118"/>
    </row>
    <row r="22" spans="1:12" s="67" customFormat="1">
      <c r="A22" s="119"/>
      <c r="B22" s="118"/>
      <c r="C22" s="118"/>
      <c r="D22" s="118"/>
    </row>
    <row r="23" spans="1:12" s="67" customFormat="1">
      <c r="A23" s="119"/>
      <c r="B23" s="118"/>
      <c r="C23" s="118"/>
      <c r="D23" s="118"/>
    </row>
    <row r="24" spans="1:12" s="67" customFormat="1"/>
    <row r="25" spans="1:12" s="67" customFormat="1"/>
    <row r="26" spans="1:12" s="67" customFormat="1"/>
    <row r="27" spans="1:12" s="67" customFormat="1"/>
    <row r="28" spans="1:12" s="67" customFormat="1"/>
    <row r="29" spans="1:12">
      <c r="A29" s="67"/>
      <c r="B29" s="67"/>
      <c r="C29" s="67"/>
      <c r="D29" s="67"/>
      <c r="E29" s="67"/>
      <c r="F29" s="67"/>
      <c r="G29" s="67"/>
      <c r="H29" s="67"/>
    </row>
    <row r="30" spans="1:12">
      <c r="A30" s="67"/>
      <c r="B30" s="67"/>
      <c r="C30" s="67"/>
      <c r="D30" s="67"/>
      <c r="E30" s="67"/>
      <c r="F30" s="67"/>
      <c r="G30" s="67"/>
      <c r="H30" s="67"/>
      <c r="L30" s="117"/>
    </row>
  </sheetData>
  <mergeCells count="1">
    <mergeCell ref="A1:L1"/>
  </mergeCells>
  <printOptions horizontalCentered="1"/>
  <pageMargins left="0.39370078740157483" right="0.39370078740157483" top="0.23622047244094491" bottom="0.23622047244094491" header="0.31496062992125984" footer="0.31496062992125984"/>
  <pageSetup scale="60" orientation="landscape" r:id="rId1"/>
  <drawing r:id="rId2"/>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1">
    <tabColor rgb="FF66FF33"/>
    <pageSetUpPr fitToPage="1"/>
  </sheetPr>
  <dimension ref="A1:U30"/>
  <sheetViews>
    <sheetView showGridLines="0" view="pageBreakPreview" zoomScale="73" zoomScaleNormal="100" zoomScaleSheetLayoutView="73" workbookViewId="0">
      <selection activeCell="U17" sqref="U17"/>
    </sheetView>
  </sheetViews>
  <sheetFormatPr baseColWidth="10" defaultColWidth="11.42578125" defaultRowHeight="15"/>
  <cols>
    <col min="1" max="1" width="19" style="32" customWidth="1"/>
    <col min="2" max="2" width="12.28515625" style="32" customWidth="1"/>
    <col min="3" max="3" width="14.42578125" style="32" customWidth="1"/>
    <col min="4" max="4" width="14.42578125" style="32" hidden="1" customWidth="1"/>
    <col min="5" max="5" width="12.7109375" style="32" customWidth="1"/>
    <col min="6" max="6" width="14.5703125" style="32" customWidth="1"/>
    <col min="7" max="7" width="13.7109375" style="32" customWidth="1"/>
    <col min="8" max="8" width="27.28515625" style="32" customWidth="1"/>
    <col min="9" max="9" width="24.7109375" style="32" customWidth="1"/>
    <col min="10" max="10" width="21" style="32" customWidth="1"/>
    <col min="11" max="11" width="25.42578125" style="32" customWidth="1"/>
    <col min="12" max="12" width="18.85546875" style="32" customWidth="1"/>
    <col min="13" max="16384" width="11.42578125" style="32"/>
  </cols>
  <sheetData>
    <row r="1" spans="1:21" s="67" customFormat="1" ht="70.5" customHeight="1">
      <c r="A1" s="2359"/>
      <c r="B1" s="2359"/>
      <c r="C1" s="2359"/>
      <c r="D1" s="2359"/>
      <c r="E1" s="2359"/>
      <c r="F1" s="2359"/>
      <c r="G1" s="2359"/>
      <c r="H1" s="2359"/>
      <c r="I1" s="2359"/>
      <c r="J1" s="2359"/>
      <c r="K1" s="2359"/>
      <c r="L1" s="2359"/>
    </row>
    <row r="2" spans="1:21" s="31" customFormat="1" ht="20.25" customHeight="1">
      <c r="A2" s="381"/>
      <c r="B2" s="148"/>
      <c r="C2" s="148"/>
      <c r="D2" s="148"/>
      <c r="E2" s="148"/>
      <c r="F2" s="148"/>
      <c r="G2" s="148"/>
      <c r="H2" s="148"/>
      <c r="I2" s="148"/>
      <c r="J2" s="148"/>
      <c r="K2" s="148"/>
      <c r="L2" s="148"/>
    </row>
    <row r="3" spans="1:21" s="67" customFormat="1" ht="37.5" customHeight="1">
      <c r="A3" s="363" t="s">
        <v>0</v>
      </c>
      <c r="B3" s="372" t="s">
        <v>281</v>
      </c>
      <c r="C3" s="372" t="s">
        <v>280</v>
      </c>
      <c r="D3" s="372" t="s">
        <v>367</v>
      </c>
      <c r="E3" s="379" t="s">
        <v>124</v>
      </c>
      <c r="F3" s="372" t="s">
        <v>279</v>
      </c>
      <c r="G3" s="373" t="s">
        <v>278</v>
      </c>
    </row>
    <row r="4" spans="1:21" s="67" customFormat="1" ht="21" customHeight="1">
      <c r="A4" s="409">
        <v>2005</v>
      </c>
      <c r="B4" s="998">
        <v>90</v>
      </c>
      <c r="C4" s="998">
        <v>3641</v>
      </c>
      <c r="D4" s="998"/>
      <c r="E4" s="1453">
        <f t="shared" ref="E4:E10" si="0">SUM(B4:C4)</f>
        <v>3731</v>
      </c>
      <c r="F4" s="997">
        <f t="shared" ref="F4:F11" si="1">B4/E4</f>
        <v>2.4122219244170465E-2</v>
      </c>
      <c r="G4" s="999">
        <f t="shared" ref="G4:G11" si="2">C4/E4</f>
        <v>0.97587778075582954</v>
      </c>
    </row>
    <row r="5" spans="1:21" s="67" customFormat="1" ht="15.75">
      <c r="A5" s="409" t="s">
        <v>219</v>
      </c>
      <c r="B5" s="998">
        <v>253</v>
      </c>
      <c r="C5" s="998">
        <v>5282</v>
      </c>
      <c r="D5" s="998"/>
      <c r="E5" s="1453">
        <f t="shared" si="0"/>
        <v>5535</v>
      </c>
      <c r="F5" s="997">
        <f t="shared" si="1"/>
        <v>4.5709123757904244E-2</v>
      </c>
      <c r="G5" s="999">
        <f t="shared" si="2"/>
        <v>0.95429087624209574</v>
      </c>
      <c r="M5" s="748"/>
      <c r="N5" s="748"/>
      <c r="O5" s="748"/>
      <c r="P5" s="748"/>
      <c r="Q5" s="748"/>
      <c r="R5" s="748"/>
      <c r="S5" s="748"/>
      <c r="T5" s="748"/>
      <c r="U5" s="748"/>
    </row>
    <row r="6" spans="1:21" s="67" customFormat="1" ht="15.75">
      <c r="A6" s="409" t="s">
        <v>152</v>
      </c>
      <c r="B6" s="998">
        <v>445</v>
      </c>
      <c r="C6" s="998">
        <v>8099</v>
      </c>
      <c r="D6" s="998"/>
      <c r="E6" s="1453">
        <f t="shared" si="0"/>
        <v>8544</v>
      </c>
      <c r="F6" s="997">
        <f t="shared" si="1"/>
        <v>5.2083333333333336E-2</v>
      </c>
      <c r="G6" s="999">
        <f t="shared" si="2"/>
        <v>0.94791666666666663</v>
      </c>
      <c r="M6" s="748"/>
      <c r="N6" s="748"/>
      <c r="O6" s="748"/>
      <c r="P6" s="748"/>
      <c r="Q6" s="748"/>
      <c r="R6" s="748"/>
      <c r="S6" s="748"/>
      <c r="T6" s="748"/>
      <c r="U6" s="748"/>
    </row>
    <row r="7" spans="1:21" s="67" customFormat="1" ht="15.75">
      <c r="A7" s="409" t="s">
        <v>194</v>
      </c>
      <c r="B7" s="998">
        <v>660</v>
      </c>
      <c r="C7" s="998">
        <v>10317</v>
      </c>
      <c r="D7" s="998"/>
      <c r="E7" s="1453">
        <f t="shared" si="0"/>
        <v>10977</v>
      </c>
      <c r="F7" s="997">
        <f t="shared" si="1"/>
        <v>6.0125717409128178E-2</v>
      </c>
      <c r="G7" s="999">
        <f t="shared" si="2"/>
        <v>0.9398742825908718</v>
      </c>
      <c r="M7" s="748"/>
      <c r="N7" s="748"/>
      <c r="O7" s="748"/>
      <c r="P7" s="748"/>
      <c r="Q7" s="748"/>
      <c r="R7" s="748"/>
      <c r="S7" s="748"/>
      <c r="T7" s="748"/>
      <c r="U7" s="748"/>
    </row>
    <row r="8" spans="1:21" s="67" customFormat="1" ht="15.75">
      <c r="A8" s="409" t="s">
        <v>195</v>
      </c>
      <c r="B8" s="998">
        <v>986</v>
      </c>
      <c r="C8" s="998">
        <v>13697</v>
      </c>
      <c r="D8" s="998"/>
      <c r="E8" s="1453">
        <f t="shared" si="0"/>
        <v>14683</v>
      </c>
      <c r="F8" s="997">
        <f t="shared" si="1"/>
        <v>6.7152489273309274E-2</v>
      </c>
      <c r="G8" s="999">
        <f t="shared" si="2"/>
        <v>0.9328475107266907</v>
      </c>
    </row>
    <row r="9" spans="1:21" s="67" customFormat="1" ht="15.75">
      <c r="A9" s="409" t="s">
        <v>169</v>
      </c>
      <c r="B9" s="998">
        <v>1477</v>
      </c>
      <c r="C9" s="998">
        <v>15979</v>
      </c>
      <c r="D9" s="998"/>
      <c r="E9" s="1453">
        <f t="shared" si="0"/>
        <v>17456</v>
      </c>
      <c r="F9" s="997">
        <f t="shared" si="1"/>
        <v>8.4612740604949582E-2</v>
      </c>
      <c r="G9" s="999">
        <f t="shared" si="2"/>
        <v>0.91538725939505039</v>
      </c>
    </row>
    <row r="10" spans="1:21" s="67" customFormat="1" ht="15.75">
      <c r="A10" s="409">
        <v>2011</v>
      </c>
      <c r="B10" s="998">
        <v>2094</v>
      </c>
      <c r="C10" s="998">
        <v>20503</v>
      </c>
      <c r="D10" s="998"/>
      <c r="E10" s="1453">
        <f t="shared" si="0"/>
        <v>22597</v>
      </c>
      <c r="F10" s="997">
        <f t="shared" si="1"/>
        <v>9.2667168208169226E-2</v>
      </c>
      <c r="G10" s="999">
        <f t="shared" si="2"/>
        <v>0.90733283179183077</v>
      </c>
    </row>
    <row r="11" spans="1:21" s="67" customFormat="1" ht="15.75">
      <c r="A11" s="409" t="s">
        <v>425</v>
      </c>
      <c r="B11" s="998">
        <v>3858</v>
      </c>
      <c r="C11" s="998">
        <v>22830</v>
      </c>
      <c r="D11" s="998"/>
      <c r="E11" s="1453">
        <f t="shared" ref="E11:E17" si="3">SUM(B11:D11)</f>
        <v>26688</v>
      </c>
      <c r="F11" s="997">
        <f t="shared" si="1"/>
        <v>0.1445593525179856</v>
      </c>
      <c r="G11" s="999">
        <f t="shared" si="2"/>
        <v>0.85544064748201443</v>
      </c>
    </row>
    <row r="12" spans="1:21" s="67" customFormat="1" ht="15.75">
      <c r="A12" s="409" t="s">
        <v>490</v>
      </c>
      <c r="B12" s="998">
        <v>4451</v>
      </c>
      <c r="C12" s="998">
        <v>24184</v>
      </c>
      <c r="D12" s="998"/>
      <c r="E12" s="1453">
        <f t="shared" si="3"/>
        <v>28635</v>
      </c>
      <c r="F12" s="997">
        <f t="shared" ref="F12:F19" si="4">B12/E12</f>
        <v>0.15543914789593155</v>
      </c>
      <c r="G12" s="999">
        <f t="shared" ref="G12:G19" si="5">C12/E12</f>
        <v>0.84456085210406839</v>
      </c>
    </row>
    <row r="13" spans="1:21" s="67" customFormat="1" ht="15.75">
      <c r="A13" s="409" t="s">
        <v>495</v>
      </c>
      <c r="B13" s="998">
        <v>5112</v>
      </c>
      <c r="C13" s="998">
        <v>25920</v>
      </c>
      <c r="D13" s="998"/>
      <c r="E13" s="1453">
        <f t="shared" si="3"/>
        <v>31032</v>
      </c>
      <c r="F13" s="997">
        <f t="shared" si="4"/>
        <v>0.16473317865429235</v>
      </c>
      <c r="G13" s="999">
        <f t="shared" si="5"/>
        <v>0.83526682134570762</v>
      </c>
    </row>
    <row r="14" spans="1:21" s="67" customFormat="1" ht="15.75">
      <c r="A14" s="409" t="s">
        <v>791</v>
      </c>
      <c r="B14" s="998">
        <v>5396</v>
      </c>
      <c r="C14" s="998">
        <v>29153</v>
      </c>
      <c r="D14" s="998"/>
      <c r="E14" s="1453">
        <f t="shared" si="3"/>
        <v>34549</v>
      </c>
      <c r="F14" s="997">
        <f t="shared" si="4"/>
        <v>0.15618397059249181</v>
      </c>
      <c r="G14" s="999">
        <f t="shared" si="5"/>
        <v>0.84381602940750822</v>
      </c>
    </row>
    <row r="15" spans="1:21" s="67" customFormat="1" ht="15.75">
      <c r="A15" s="409" t="s">
        <v>883</v>
      </c>
      <c r="B15" s="998">
        <v>6565</v>
      </c>
      <c r="C15" s="998">
        <v>32291</v>
      </c>
      <c r="D15" s="998"/>
      <c r="E15" s="1453">
        <f t="shared" si="3"/>
        <v>38856</v>
      </c>
      <c r="F15" s="997">
        <f t="shared" si="4"/>
        <v>0.16895717521103562</v>
      </c>
      <c r="G15" s="999">
        <f t="shared" si="5"/>
        <v>0.83104282478896441</v>
      </c>
      <c r="L15" s="32"/>
    </row>
    <row r="16" spans="1:21" s="67" customFormat="1" ht="15.75">
      <c r="A16" s="409" t="s">
        <v>909</v>
      </c>
      <c r="B16" s="998">
        <v>8616</v>
      </c>
      <c r="C16" s="998">
        <v>32873</v>
      </c>
      <c r="D16" s="998"/>
      <c r="E16" s="1453">
        <f t="shared" si="3"/>
        <v>41489</v>
      </c>
      <c r="F16" s="997">
        <f t="shared" si="4"/>
        <v>0.20766950275976764</v>
      </c>
      <c r="G16" s="999">
        <f t="shared" si="5"/>
        <v>0.7923304972402323</v>
      </c>
      <c r="K16" s="32"/>
      <c r="L16" s="32"/>
    </row>
    <row r="17" spans="1:12" s="67" customFormat="1" ht="19.5" customHeight="1">
      <c r="A17" s="291" t="s">
        <v>980</v>
      </c>
      <c r="B17" s="1852">
        <v>10106</v>
      </c>
      <c r="C17" s="1852">
        <v>35364</v>
      </c>
      <c r="D17" s="1852"/>
      <c r="E17" s="996">
        <f t="shared" si="3"/>
        <v>45470</v>
      </c>
      <c r="F17" s="458">
        <f>B17/E17</f>
        <v>0.22225643281284363</v>
      </c>
      <c r="G17" s="1337">
        <f>C17/E17</f>
        <v>0.77774356718715631</v>
      </c>
      <c r="K17" s="32"/>
      <c r="L17" s="32"/>
    </row>
    <row r="18" spans="1:12" s="748" customFormat="1" ht="15.75">
      <c r="A18" s="291" t="s">
        <v>1040</v>
      </c>
      <c r="B18" s="1852">
        <v>3090</v>
      </c>
      <c r="C18" s="1852">
        <v>914</v>
      </c>
      <c r="D18" s="1852"/>
      <c r="E18" s="996">
        <f t="shared" ref="E18" si="6">SUM(B18:D18)</f>
        <v>4004</v>
      </c>
      <c r="F18" s="458">
        <f>B18/E18</f>
        <v>0.77172827172827174</v>
      </c>
      <c r="G18" s="1337">
        <f>C18/E18</f>
        <v>0.22827172827172826</v>
      </c>
      <c r="K18" s="32"/>
      <c r="L18" s="32"/>
    </row>
    <row r="19" spans="1:12" s="67" customFormat="1" ht="15.75">
      <c r="A19" s="379" t="s">
        <v>17</v>
      </c>
      <c r="B19" s="1116">
        <f>SUM(B4:B18)</f>
        <v>53199</v>
      </c>
      <c r="C19" s="1116">
        <f>SUM(C4:C18)</f>
        <v>281047</v>
      </c>
      <c r="D19" s="1116">
        <f>SUM(D4:D15)</f>
        <v>0</v>
      </c>
      <c r="E19" s="1454">
        <f>SUM(E4:E18)</f>
        <v>334246</v>
      </c>
      <c r="F19" s="1455">
        <f t="shared" si="4"/>
        <v>0.15916121658897939</v>
      </c>
      <c r="G19" s="1000">
        <f t="shared" si="5"/>
        <v>0.84083878341102058</v>
      </c>
    </row>
    <row r="20" spans="1:12" s="67" customFormat="1"/>
    <row r="21" spans="1:12" s="67" customFormat="1"/>
    <row r="22" spans="1:12" s="67" customFormat="1"/>
    <row r="23" spans="1:12" s="67" customFormat="1"/>
    <row r="24" spans="1:12" s="67" customFormat="1"/>
    <row r="25" spans="1:12" s="67" customFormat="1"/>
    <row r="26" spans="1:12" s="67" customFormat="1"/>
    <row r="27" spans="1:12">
      <c r="A27" s="67"/>
      <c r="B27" s="67"/>
      <c r="C27" s="67"/>
      <c r="D27" s="67"/>
      <c r="E27" s="67"/>
      <c r="F27" s="67"/>
      <c r="G27" s="67"/>
    </row>
    <row r="28" spans="1:12">
      <c r="A28" s="67"/>
      <c r="B28" s="67"/>
      <c r="C28" s="67"/>
      <c r="D28" s="67"/>
      <c r="E28" s="67"/>
      <c r="F28" s="67"/>
      <c r="G28" s="67"/>
      <c r="K28" s="117"/>
    </row>
    <row r="29" spans="1:12">
      <c r="A29" s="67"/>
      <c r="B29" s="67"/>
      <c r="C29" s="67"/>
      <c r="D29" s="67"/>
      <c r="E29" s="67"/>
      <c r="F29" s="67"/>
      <c r="G29" s="67"/>
    </row>
    <row r="30" spans="1:12">
      <c r="A30" s="67"/>
      <c r="B30" s="67"/>
      <c r="C30" s="67"/>
      <c r="D30" s="67"/>
      <c r="E30" s="67"/>
      <c r="F30" s="67"/>
      <c r="G30" s="67"/>
    </row>
  </sheetData>
  <mergeCells count="1">
    <mergeCell ref="A1:L1"/>
  </mergeCells>
  <printOptions horizontalCentered="1"/>
  <pageMargins left="0.39370078740157483" right="0.39370078740157483" top="0.23622047244094491" bottom="0.23622047244094491" header="0.31496062992125984" footer="0.31496062992125984"/>
  <pageSetup scale="63" orientation="landscape" r:id="rId1"/>
  <drawing r:id="rId2"/>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2">
    <tabColor rgb="FF66FF33"/>
    <pageSetUpPr fitToPage="1"/>
  </sheetPr>
  <dimension ref="A1:S54"/>
  <sheetViews>
    <sheetView showGridLines="0" view="pageBreakPreview" zoomScale="73" zoomScaleNormal="100" zoomScaleSheetLayoutView="73" workbookViewId="0">
      <selection activeCell="U19" sqref="U19"/>
    </sheetView>
  </sheetViews>
  <sheetFormatPr baseColWidth="10" defaultColWidth="11.42578125" defaultRowHeight="15"/>
  <cols>
    <col min="1" max="1" width="18.42578125" style="32" customWidth="1"/>
    <col min="2" max="2" width="14.42578125" style="32" customWidth="1"/>
    <col min="3" max="3" width="15.5703125" style="32" customWidth="1"/>
    <col min="4" max="4" width="13.85546875" style="32" customWidth="1"/>
    <col min="5" max="5" width="15" style="32" customWidth="1"/>
    <col min="6" max="6" width="14.28515625" style="32" customWidth="1"/>
    <col min="7" max="7" width="31.28515625" style="32" customWidth="1"/>
    <col min="8" max="8" width="21.85546875" style="32" customWidth="1"/>
    <col min="9" max="9" width="30.28515625" style="32" customWidth="1"/>
    <col min="10" max="10" width="19.28515625" style="32" customWidth="1"/>
    <col min="11" max="16384" width="11.42578125" style="32"/>
  </cols>
  <sheetData>
    <row r="1" spans="1:19" s="67" customFormat="1" ht="69" customHeight="1">
      <c r="A1" s="2235"/>
      <c r="B1" s="2235"/>
      <c r="C1" s="2235"/>
      <c r="D1" s="2235"/>
      <c r="E1" s="2235"/>
      <c r="F1" s="2235"/>
      <c r="G1" s="2235"/>
      <c r="H1" s="2235"/>
      <c r="I1" s="2235"/>
      <c r="J1" s="2235"/>
    </row>
    <row r="2" spans="1:19" s="31" customFormat="1" ht="6.75" customHeight="1">
      <c r="A2" s="111"/>
      <c r="B2" s="111"/>
      <c r="C2" s="111"/>
      <c r="D2" s="111"/>
      <c r="E2" s="111"/>
      <c r="F2" s="111"/>
      <c r="G2" s="111"/>
      <c r="H2" s="111"/>
      <c r="I2" s="111"/>
      <c r="J2" s="111"/>
    </row>
    <row r="3" spans="1:19" s="111" customFormat="1" ht="27" customHeight="1">
      <c r="A3" s="364" t="s">
        <v>218</v>
      </c>
      <c r="B3" s="315" t="s">
        <v>36</v>
      </c>
      <c r="C3" s="315" t="s">
        <v>35</v>
      </c>
      <c r="D3" s="364" t="s">
        <v>121</v>
      </c>
      <c r="E3" s="315" t="s">
        <v>193</v>
      </c>
      <c r="F3" s="316" t="s">
        <v>192</v>
      </c>
      <c r="K3" s="528"/>
      <c r="L3" s="528"/>
      <c r="M3" s="528"/>
      <c r="N3" s="528"/>
      <c r="O3" s="528"/>
      <c r="P3" s="528"/>
      <c r="Q3" s="528"/>
      <c r="R3" s="528"/>
      <c r="S3" s="528"/>
    </row>
    <row r="4" spans="1:19" s="67" customFormat="1" ht="15.75">
      <c r="A4" s="333">
        <v>2005</v>
      </c>
      <c r="B4" s="221">
        <v>484</v>
      </c>
      <c r="C4" s="221">
        <v>3247</v>
      </c>
      <c r="D4" s="616">
        <f t="shared" ref="D4:D10" si="0">B4+C4</f>
        <v>3731</v>
      </c>
      <c r="E4" s="218">
        <f t="shared" ref="E4:E10" si="1">B4/D4</f>
        <v>0.12972393460198339</v>
      </c>
      <c r="F4" s="314">
        <f t="shared" ref="F4:F10" si="2">C4/D4</f>
        <v>0.87027606539801661</v>
      </c>
      <c r="K4" s="748"/>
      <c r="L4" s="748"/>
      <c r="M4" s="748"/>
      <c r="N4" s="748"/>
      <c r="O4" s="748"/>
      <c r="P4" s="748"/>
      <c r="Q4" s="748"/>
      <c r="R4" s="748"/>
      <c r="S4" s="748"/>
    </row>
    <row r="5" spans="1:19" s="67" customFormat="1" ht="15.75">
      <c r="A5" s="333">
        <v>2006</v>
      </c>
      <c r="B5" s="221">
        <v>960</v>
      </c>
      <c r="C5" s="221">
        <v>4575</v>
      </c>
      <c r="D5" s="616">
        <f t="shared" si="0"/>
        <v>5535</v>
      </c>
      <c r="E5" s="218">
        <f t="shared" si="1"/>
        <v>0.17344173441734417</v>
      </c>
      <c r="F5" s="314">
        <f t="shared" si="2"/>
        <v>0.82655826558265577</v>
      </c>
      <c r="K5" s="748"/>
      <c r="L5" s="748"/>
      <c r="M5" s="748"/>
      <c r="N5" s="748"/>
      <c r="O5" s="748"/>
      <c r="P5" s="748"/>
      <c r="Q5" s="748"/>
      <c r="R5" s="748"/>
      <c r="S5" s="748"/>
    </row>
    <row r="6" spans="1:19" s="67" customFormat="1" ht="15.75">
      <c r="A6" s="333">
        <v>2007</v>
      </c>
      <c r="B6" s="221">
        <v>1468</v>
      </c>
      <c r="C6" s="221">
        <v>7076</v>
      </c>
      <c r="D6" s="616">
        <f t="shared" si="0"/>
        <v>8544</v>
      </c>
      <c r="E6" s="218">
        <f t="shared" si="1"/>
        <v>0.17181647940074907</v>
      </c>
      <c r="F6" s="314">
        <f t="shared" si="2"/>
        <v>0.82818352059925093</v>
      </c>
    </row>
    <row r="7" spans="1:19" s="67" customFormat="1" ht="15.75">
      <c r="A7" s="333">
        <v>2008</v>
      </c>
      <c r="B7" s="221">
        <v>2080</v>
      </c>
      <c r="C7" s="221">
        <v>8897</v>
      </c>
      <c r="D7" s="616">
        <f t="shared" si="0"/>
        <v>10977</v>
      </c>
      <c r="E7" s="218">
        <f t="shared" si="1"/>
        <v>0.18948710941058577</v>
      </c>
      <c r="F7" s="314">
        <f t="shared" si="2"/>
        <v>0.81051289058941423</v>
      </c>
    </row>
    <row r="8" spans="1:19" s="67" customFormat="1" ht="15.75">
      <c r="A8" s="333">
        <v>2009</v>
      </c>
      <c r="B8" s="221">
        <v>3076</v>
      </c>
      <c r="C8" s="221">
        <v>11607</v>
      </c>
      <c r="D8" s="616">
        <f t="shared" si="0"/>
        <v>14683</v>
      </c>
      <c r="E8" s="218">
        <f t="shared" si="1"/>
        <v>0.20949397262139891</v>
      </c>
      <c r="F8" s="314">
        <f t="shared" si="2"/>
        <v>0.79050602737860109</v>
      </c>
    </row>
    <row r="9" spans="1:19" s="67" customFormat="1" ht="15.75">
      <c r="A9" s="333">
        <v>2010</v>
      </c>
      <c r="B9" s="221">
        <v>3940</v>
      </c>
      <c r="C9" s="221">
        <v>13516</v>
      </c>
      <c r="D9" s="616">
        <f t="shared" si="0"/>
        <v>17456</v>
      </c>
      <c r="E9" s="218">
        <f t="shared" si="1"/>
        <v>0.22571035747021082</v>
      </c>
      <c r="F9" s="314">
        <f t="shared" si="2"/>
        <v>0.77428964252978916</v>
      </c>
    </row>
    <row r="10" spans="1:19" s="67" customFormat="1" ht="15.75">
      <c r="A10" s="333">
        <v>2011</v>
      </c>
      <c r="B10" s="221">
        <v>5648</v>
      </c>
      <c r="C10" s="221">
        <v>16949</v>
      </c>
      <c r="D10" s="616">
        <f t="shared" si="0"/>
        <v>22597</v>
      </c>
      <c r="E10" s="218">
        <f t="shared" si="1"/>
        <v>0.24994468292251185</v>
      </c>
      <c r="F10" s="314">
        <f t="shared" si="2"/>
        <v>0.75005531707748818</v>
      </c>
    </row>
    <row r="11" spans="1:19" s="67" customFormat="1" ht="15.75">
      <c r="A11" s="333">
        <v>2012</v>
      </c>
      <c r="B11" s="221">
        <v>7023</v>
      </c>
      <c r="C11" s="221">
        <v>19665</v>
      </c>
      <c r="D11" s="616">
        <f t="shared" ref="D11:D16" si="3">B11+C11</f>
        <v>26688</v>
      </c>
      <c r="E11" s="218">
        <f t="shared" ref="E11:E16" si="4">B11/D11</f>
        <v>0.26315197841726617</v>
      </c>
      <c r="F11" s="314">
        <f t="shared" ref="F11:F16" si="5">C11/D11</f>
        <v>0.73684802158273377</v>
      </c>
    </row>
    <row r="12" spans="1:19" s="67" customFormat="1" ht="15.75">
      <c r="A12" s="333">
        <v>2013</v>
      </c>
      <c r="B12" s="221">
        <v>7836</v>
      </c>
      <c r="C12" s="221">
        <v>20799</v>
      </c>
      <c r="D12" s="616">
        <f t="shared" si="3"/>
        <v>28635</v>
      </c>
      <c r="E12" s="218">
        <f t="shared" si="4"/>
        <v>0.27365112624410687</v>
      </c>
      <c r="F12" s="314">
        <f t="shared" si="5"/>
        <v>0.72634887375589319</v>
      </c>
    </row>
    <row r="13" spans="1:19" s="67" customFormat="1" ht="15.75">
      <c r="A13" s="333">
        <v>2014</v>
      </c>
      <c r="B13" s="221">
        <v>8866</v>
      </c>
      <c r="C13" s="221">
        <v>22166</v>
      </c>
      <c r="D13" s="616">
        <f t="shared" si="3"/>
        <v>31032</v>
      </c>
      <c r="E13" s="218">
        <f t="shared" si="4"/>
        <v>0.28570507862851252</v>
      </c>
      <c r="F13" s="314">
        <f t="shared" si="5"/>
        <v>0.71429492137148753</v>
      </c>
    </row>
    <row r="14" spans="1:19" s="67" customFormat="1" ht="15.75">
      <c r="A14" s="333">
        <v>2015</v>
      </c>
      <c r="B14" s="221">
        <v>10124</v>
      </c>
      <c r="C14" s="221">
        <v>24425</v>
      </c>
      <c r="D14" s="616">
        <f t="shared" si="3"/>
        <v>34549</v>
      </c>
      <c r="E14" s="218">
        <f t="shared" si="4"/>
        <v>0.29303308344669887</v>
      </c>
      <c r="F14" s="314">
        <f t="shared" si="5"/>
        <v>0.70696691655330113</v>
      </c>
    </row>
    <row r="15" spans="1:19" s="67" customFormat="1" ht="15.75">
      <c r="A15" s="333">
        <v>2016</v>
      </c>
      <c r="B15" s="221">
        <v>12141</v>
      </c>
      <c r="C15" s="221">
        <v>26715</v>
      </c>
      <c r="D15" s="616">
        <f t="shared" si="3"/>
        <v>38856</v>
      </c>
      <c r="E15" s="218">
        <f t="shared" si="4"/>
        <v>0.31246139592340949</v>
      </c>
      <c r="F15" s="314">
        <f t="shared" si="5"/>
        <v>0.68753860407659051</v>
      </c>
    </row>
    <row r="16" spans="1:19" s="748" customFormat="1" ht="15.75">
      <c r="A16" s="333">
        <v>2017</v>
      </c>
      <c r="B16" s="221">
        <v>12445</v>
      </c>
      <c r="C16" s="221">
        <v>29044</v>
      </c>
      <c r="D16" s="616">
        <f t="shared" si="3"/>
        <v>41489</v>
      </c>
      <c r="E16" s="218">
        <f t="shared" si="4"/>
        <v>0.29995902528381019</v>
      </c>
      <c r="F16" s="314">
        <f t="shared" si="5"/>
        <v>0.70004097471618987</v>
      </c>
    </row>
    <row r="17" spans="1:8" s="67" customFormat="1" ht="15.75">
      <c r="A17" s="333">
        <v>2018</v>
      </c>
      <c r="B17" s="221">
        <v>14726</v>
      </c>
      <c r="C17" s="221">
        <v>30744</v>
      </c>
      <c r="D17" s="616">
        <f>B17+C17</f>
        <v>45470</v>
      </c>
      <c r="E17" s="218">
        <f>B17/D17</f>
        <v>0.32386188695843415</v>
      </c>
      <c r="F17" s="314">
        <f>C17/D17</f>
        <v>0.6761381130415659</v>
      </c>
      <c r="G17" s="748"/>
      <c r="H17" s="748"/>
    </row>
    <row r="18" spans="1:8" s="748" customFormat="1" ht="15.75">
      <c r="A18" s="333" t="s">
        <v>1040</v>
      </c>
      <c r="B18" s="221">
        <v>2639</v>
      </c>
      <c r="C18" s="221">
        <v>1365</v>
      </c>
      <c r="D18" s="616">
        <f>B18+C18</f>
        <v>4004</v>
      </c>
      <c r="E18" s="218">
        <f>B18/D18</f>
        <v>0.65909090909090906</v>
      </c>
      <c r="F18" s="314">
        <f>C18/D18</f>
        <v>0.34090909090909088</v>
      </c>
    </row>
    <row r="19" spans="1:8" s="67" customFormat="1" ht="15.75">
      <c r="A19" s="364" t="s">
        <v>17</v>
      </c>
      <c r="B19" s="317">
        <f>SUM(B4:B18)</f>
        <v>93456</v>
      </c>
      <c r="C19" s="317">
        <f>SUM(C4:C18)</f>
        <v>240790</v>
      </c>
      <c r="D19" s="617">
        <f>SUM(D4:D18)</f>
        <v>334246</v>
      </c>
      <c r="E19" s="375">
        <f>+B19/D19</f>
        <v>0.2796024484960179</v>
      </c>
      <c r="F19" s="376">
        <f>+C19/D19</f>
        <v>0.7203975515039821</v>
      </c>
      <c r="H19" s="122"/>
    </row>
    <row r="20" spans="1:8" s="67" customFormat="1"/>
    <row r="21" spans="1:8" s="67" customFormat="1"/>
    <row r="22" spans="1:8" s="67" customFormat="1"/>
    <row r="23" spans="1:8" s="67" customFormat="1"/>
    <row r="24" spans="1:8" s="67" customFormat="1"/>
    <row r="25" spans="1:8" s="67" customFormat="1"/>
    <row r="26" spans="1:8" s="67" customFormat="1"/>
    <row r="27" spans="1:8" s="67" customFormat="1"/>
    <row r="28" spans="1:8" s="67" customFormat="1"/>
    <row r="29" spans="1:8" s="67" customFormat="1"/>
    <row r="30" spans="1:8" s="67" customFormat="1"/>
    <row r="31" spans="1:8" s="67" customFormat="1"/>
    <row r="32" spans="1:8" s="67" customFormat="1"/>
    <row r="33" spans="3:3" s="67" customFormat="1"/>
    <row r="34" spans="3:3" s="67" customFormat="1"/>
    <row r="35" spans="3:3" s="67" customFormat="1"/>
    <row r="36" spans="3:3" s="67" customFormat="1"/>
    <row r="37" spans="3:3" s="67" customFormat="1"/>
    <row r="38" spans="3:3" s="67" customFormat="1"/>
    <row r="39" spans="3:3" s="67" customFormat="1"/>
    <row r="40" spans="3:3" s="67" customFormat="1"/>
    <row r="41" spans="3:3" s="67" customFormat="1"/>
    <row r="42" spans="3:3" s="67" customFormat="1" ht="15.75">
      <c r="C42" s="112"/>
    </row>
    <row r="43" spans="3:3" s="67" customFormat="1"/>
    <row r="44" spans="3:3" s="67" customFormat="1"/>
    <row r="45" spans="3:3" s="67" customFormat="1"/>
    <row r="46" spans="3:3" s="67" customFormat="1"/>
    <row r="47" spans="3:3" s="67" customFormat="1"/>
    <row r="48" spans="3:3" s="67" customFormat="1"/>
    <row r="49" spans="1:8" s="67" customFormat="1"/>
    <row r="50" spans="1:8" s="67" customFormat="1"/>
    <row r="51" spans="1:8" s="67" customFormat="1"/>
    <row r="52" spans="1:8">
      <c r="A52" s="67"/>
      <c r="B52" s="67"/>
      <c r="C52" s="67"/>
      <c r="D52" s="67"/>
      <c r="E52" s="67"/>
      <c r="F52" s="67"/>
      <c r="G52" s="67"/>
      <c r="H52" s="67"/>
    </row>
    <row r="53" spans="1:8">
      <c r="A53" s="67"/>
      <c r="B53" s="67"/>
      <c r="C53" s="67"/>
      <c r="D53" s="67"/>
      <c r="E53" s="67"/>
      <c r="F53" s="67"/>
    </row>
    <row r="54" spans="1:8">
      <c r="A54" s="67"/>
      <c r="B54" s="67"/>
      <c r="C54" s="67"/>
      <c r="D54" s="67"/>
      <c r="E54" s="67"/>
      <c r="F54" s="67"/>
    </row>
  </sheetData>
  <mergeCells count="1">
    <mergeCell ref="A1:J1"/>
  </mergeCells>
  <printOptions horizontalCentered="1"/>
  <pageMargins left="0.39370078740157483" right="0.39370078740157483" top="0.23622047244094491" bottom="0.23622047244094491" header="0.31496062992125984" footer="0.31496062992125984"/>
  <pageSetup scale="67" orientation="landscape" r:id="rId1"/>
  <drawing r:id="rId2"/>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3">
    <tabColor rgb="FF66FF33"/>
  </sheetPr>
  <dimension ref="A1:P30"/>
  <sheetViews>
    <sheetView showGridLines="0" view="pageBreakPreview" topLeftCell="C1" zoomScale="70" zoomScaleNormal="100" zoomScaleSheetLayoutView="70" workbookViewId="0">
      <selection activeCell="V16" sqref="V16"/>
    </sheetView>
  </sheetViews>
  <sheetFormatPr baseColWidth="10" defaultColWidth="11.42578125" defaultRowHeight="15"/>
  <cols>
    <col min="1" max="1" width="16.140625" style="32" customWidth="1"/>
    <col min="2" max="2" width="12.140625" style="32" customWidth="1"/>
    <col min="3" max="7" width="15.5703125" style="32" customWidth="1"/>
    <col min="8" max="8" width="13.42578125" style="32" customWidth="1"/>
    <col min="9" max="9" width="21.7109375" style="32" customWidth="1"/>
    <col min="10" max="10" width="20.85546875" style="32" customWidth="1"/>
    <col min="11" max="11" width="20" style="32" customWidth="1"/>
    <col min="12" max="12" width="20.5703125" style="32" customWidth="1"/>
    <col min="13" max="13" width="20.7109375" style="32" customWidth="1"/>
    <col min="14" max="14" width="17" style="32" customWidth="1"/>
    <col min="15" max="16384" width="11.42578125" style="32"/>
  </cols>
  <sheetData>
    <row r="1" spans="1:16" s="67" customFormat="1" ht="78" customHeight="1">
      <c r="A1" s="2235"/>
      <c r="B1" s="2235"/>
      <c r="C1" s="2235"/>
      <c r="D1" s="2235"/>
      <c r="E1" s="2235"/>
      <c r="F1" s="2235"/>
      <c r="G1" s="2235"/>
      <c r="H1" s="2235"/>
      <c r="I1" s="2235"/>
      <c r="J1" s="2235"/>
      <c r="K1" s="2235"/>
      <c r="L1" s="2235"/>
      <c r="M1" s="2235"/>
      <c r="N1" s="2235"/>
    </row>
    <row r="2" spans="1:16" s="67" customFormat="1" ht="6" customHeight="1">
      <c r="A2" s="433"/>
      <c r="B2" s="431"/>
      <c r="C2" s="431"/>
      <c r="D2" s="431"/>
      <c r="E2" s="431"/>
      <c r="F2" s="431"/>
      <c r="G2" s="431"/>
      <c r="H2" s="431"/>
      <c r="I2" s="431"/>
      <c r="J2" s="431"/>
      <c r="K2" s="431"/>
      <c r="L2" s="431"/>
      <c r="M2" s="431"/>
      <c r="N2" s="434"/>
    </row>
    <row r="3" spans="1:16" s="111" customFormat="1" ht="60" customHeight="1">
      <c r="A3" s="1753" t="s">
        <v>0</v>
      </c>
      <c r="B3" s="385" t="s">
        <v>302</v>
      </c>
      <c r="C3" s="385" t="s">
        <v>301</v>
      </c>
      <c r="D3" s="385" t="s">
        <v>300</v>
      </c>
      <c r="E3" s="385" t="s">
        <v>299</v>
      </c>
      <c r="F3" s="385" t="s">
        <v>298</v>
      </c>
      <c r="G3" s="385" t="s">
        <v>608</v>
      </c>
      <c r="H3" s="743" t="s">
        <v>124</v>
      </c>
      <c r="I3" s="385" t="s">
        <v>296</v>
      </c>
      <c r="J3" s="385" t="s">
        <v>394</v>
      </c>
      <c r="K3" s="385" t="s">
        <v>395</v>
      </c>
      <c r="L3" s="385" t="s">
        <v>295</v>
      </c>
      <c r="M3" s="385" t="s">
        <v>294</v>
      </c>
      <c r="N3" s="386" t="s">
        <v>293</v>
      </c>
      <c r="O3" s="67"/>
      <c r="P3" s="67"/>
    </row>
    <row r="4" spans="1:16" s="67" customFormat="1" ht="15.75">
      <c r="A4" s="374">
        <v>2005</v>
      </c>
      <c r="B4" s="1853">
        <v>145</v>
      </c>
      <c r="C4" s="1853">
        <v>345</v>
      </c>
      <c r="D4" s="1853">
        <v>1445</v>
      </c>
      <c r="E4" s="1853">
        <v>1013</v>
      </c>
      <c r="F4" s="1853">
        <v>511</v>
      </c>
      <c r="G4" s="1853">
        <f>275-3</f>
        <v>272</v>
      </c>
      <c r="H4" s="1854">
        <f t="shared" ref="H4:H10" si="0">SUM(B4:G4)</f>
        <v>3731</v>
      </c>
      <c r="I4" s="1910">
        <f t="shared" ref="I4:I10" si="1">B4/H4</f>
        <v>3.8863575448941305E-2</v>
      </c>
      <c r="J4" s="1910">
        <f t="shared" ref="J4:J10" si="2">C4/H4</f>
        <v>9.2468507102653447E-2</v>
      </c>
      <c r="K4" s="1910">
        <f t="shared" ref="K4:K19" si="3">D4/H4</f>
        <v>0.3872956311980702</v>
      </c>
      <c r="L4" s="1910">
        <f t="shared" ref="L4:L19" si="4">E4/H4</f>
        <v>0.27150897882605202</v>
      </c>
      <c r="M4" s="1910">
        <f t="shared" ref="M4:M19" si="5">F4/H4</f>
        <v>0.13696060037523453</v>
      </c>
      <c r="N4" s="1911">
        <f t="shared" ref="N4:N19" si="6">G4/H4</f>
        <v>7.2902707049048512E-2</v>
      </c>
    </row>
    <row r="5" spans="1:16" s="67" customFormat="1" ht="15.75">
      <c r="A5" s="374" t="s">
        <v>219</v>
      </c>
      <c r="B5" s="1853">
        <v>37</v>
      </c>
      <c r="C5" s="1853">
        <v>740</v>
      </c>
      <c r="D5" s="1853">
        <v>2043</v>
      </c>
      <c r="E5" s="1853">
        <v>1536</v>
      </c>
      <c r="F5" s="1853">
        <v>808</v>
      </c>
      <c r="G5" s="1853">
        <v>371</v>
      </c>
      <c r="H5" s="1854">
        <f t="shared" si="0"/>
        <v>5535</v>
      </c>
      <c r="I5" s="1910">
        <f t="shared" si="1"/>
        <v>6.6847335140018064E-3</v>
      </c>
      <c r="J5" s="1910">
        <f t="shared" si="2"/>
        <v>0.13369467028003612</v>
      </c>
      <c r="K5" s="1910">
        <f t="shared" si="3"/>
        <v>0.36910569105691055</v>
      </c>
      <c r="L5" s="1910">
        <f t="shared" si="4"/>
        <v>0.27750677506775068</v>
      </c>
      <c r="M5" s="1910">
        <f t="shared" si="5"/>
        <v>0.14598012646793135</v>
      </c>
      <c r="N5" s="1911">
        <f t="shared" si="6"/>
        <v>6.7028003613369469E-2</v>
      </c>
    </row>
    <row r="6" spans="1:16" s="67" customFormat="1" ht="15.75">
      <c r="A6" s="374" t="s">
        <v>152</v>
      </c>
      <c r="B6" s="1853">
        <v>9</v>
      </c>
      <c r="C6" s="1853">
        <v>1413</v>
      </c>
      <c r="D6" s="1853">
        <v>3274</v>
      </c>
      <c r="E6" s="1853">
        <v>2149</v>
      </c>
      <c r="F6" s="1853">
        <v>1123</v>
      </c>
      <c r="G6" s="1853">
        <f>571+5</f>
        <v>576</v>
      </c>
      <c r="H6" s="1854">
        <f t="shared" si="0"/>
        <v>8544</v>
      </c>
      <c r="I6" s="1910">
        <f t="shared" si="1"/>
        <v>1.0533707865168539E-3</v>
      </c>
      <c r="J6" s="1910">
        <f t="shared" si="2"/>
        <v>0.16537921348314608</v>
      </c>
      <c r="K6" s="1910">
        <f t="shared" si="3"/>
        <v>0.38319288389513106</v>
      </c>
      <c r="L6" s="1910">
        <f t="shared" si="4"/>
        <v>0.25152153558052437</v>
      </c>
      <c r="M6" s="1910">
        <f t="shared" si="5"/>
        <v>0.13143726591760299</v>
      </c>
      <c r="N6" s="1911">
        <f t="shared" si="6"/>
        <v>6.741573033707865E-2</v>
      </c>
    </row>
    <row r="7" spans="1:16" s="67" customFormat="1" ht="15.75">
      <c r="A7" s="374" t="s">
        <v>194</v>
      </c>
      <c r="B7" s="1853">
        <v>7</v>
      </c>
      <c r="C7" s="1853">
        <v>1031</v>
      </c>
      <c r="D7" s="1853">
        <v>4066</v>
      </c>
      <c r="E7" s="1853">
        <v>3112</v>
      </c>
      <c r="F7" s="1853">
        <v>1708</v>
      </c>
      <c r="G7" s="1853">
        <v>1053</v>
      </c>
      <c r="H7" s="1854">
        <f t="shared" si="0"/>
        <v>10977</v>
      </c>
      <c r="I7" s="1910">
        <f t="shared" si="1"/>
        <v>6.3769700282408678E-4</v>
      </c>
      <c r="J7" s="1910">
        <f t="shared" si="2"/>
        <v>9.3923658558804773E-2</v>
      </c>
      <c r="K7" s="1910">
        <f t="shared" si="3"/>
        <v>0.37041085906896237</v>
      </c>
      <c r="L7" s="1910">
        <f t="shared" si="4"/>
        <v>0.28350186754122253</v>
      </c>
      <c r="M7" s="1910">
        <f t="shared" si="5"/>
        <v>0.15559806868907716</v>
      </c>
      <c r="N7" s="1911">
        <f t="shared" si="6"/>
        <v>9.5927849139109039E-2</v>
      </c>
    </row>
    <row r="8" spans="1:16" s="67" customFormat="1" ht="15.75">
      <c r="A8" s="374" t="s">
        <v>195</v>
      </c>
      <c r="B8" s="1853">
        <v>2</v>
      </c>
      <c r="C8" s="1853">
        <v>2024</v>
      </c>
      <c r="D8" s="1853">
        <v>5530</v>
      </c>
      <c r="E8" s="1853">
        <v>3839</v>
      </c>
      <c r="F8" s="1853">
        <v>2108</v>
      </c>
      <c r="G8" s="1853">
        <v>1180</v>
      </c>
      <c r="H8" s="1854">
        <f t="shared" si="0"/>
        <v>14683</v>
      </c>
      <c r="I8" s="1910">
        <f t="shared" si="1"/>
        <v>1.3621194578764559E-4</v>
      </c>
      <c r="J8" s="1910">
        <f t="shared" si="2"/>
        <v>0.13784648913709732</v>
      </c>
      <c r="K8" s="1910">
        <f t="shared" si="3"/>
        <v>0.37662603010284001</v>
      </c>
      <c r="L8" s="1910">
        <f t="shared" si="4"/>
        <v>0.26145882993938568</v>
      </c>
      <c r="M8" s="1910">
        <f t="shared" si="5"/>
        <v>0.14356739086017845</v>
      </c>
      <c r="N8" s="1911">
        <f t="shared" si="6"/>
        <v>8.0365048014710894E-2</v>
      </c>
    </row>
    <row r="9" spans="1:16" s="67" customFormat="1" ht="15.75">
      <c r="A9" s="374" t="s">
        <v>169</v>
      </c>
      <c r="B9" s="1853">
        <v>0</v>
      </c>
      <c r="C9" s="1853">
        <v>3154</v>
      </c>
      <c r="D9" s="1853">
        <v>6350</v>
      </c>
      <c r="E9" s="1853">
        <v>4256</v>
      </c>
      <c r="F9" s="1853">
        <v>2407</v>
      </c>
      <c r="G9" s="1853">
        <v>1289</v>
      </c>
      <c r="H9" s="1854">
        <f t="shared" si="0"/>
        <v>17456</v>
      </c>
      <c r="I9" s="1910">
        <f t="shared" si="1"/>
        <v>0</v>
      </c>
      <c r="J9" s="1910">
        <f t="shared" si="2"/>
        <v>0.18068285976168652</v>
      </c>
      <c r="K9" s="1910">
        <f t="shared" si="3"/>
        <v>0.3637717690192484</v>
      </c>
      <c r="L9" s="1910">
        <f t="shared" si="4"/>
        <v>0.24381301558203483</v>
      </c>
      <c r="M9" s="1910">
        <f t="shared" si="5"/>
        <v>0.13788955087076077</v>
      </c>
      <c r="N9" s="1911">
        <f t="shared" si="6"/>
        <v>7.3842804766269476E-2</v>
      </c>
    </row>
    <row r="10" spans="1:16" s="67" customFormat="1" ht="15.75">
      <c r="A10" s="374">
        <v>2011</v>
      </c>
      <c r="B10" s="1853">
        <v>6</v>
      </c>
      <c r="C10" s="1853">
        <v>4931</v>
      </c>
      <c r="D10" s="1853">
        <v>7715</v>
      </c>
      <c r="E10" s="1853">
        <v>5319</v>
      </c>
      <c r="F10" s="1853">
        <v>3017</v>
      </c>
      <c r="G10" s="1853">
        <v>1609</v>
      </c>
      <c r="H10" s="1854">
        <f t="shared" si="0"/>
        <v>22597</v>
      </c>
      <c r="I10" s="1910">
        <f t="shared" si="1"/>
        <v>2.6552197194317829E-4</v>
      </c>
      <c r="J10" s="1910">
        <f t="shared" si="2"/>
        <v>0.21821480727530204</v>
      </c>
      <c r="K10" s="1910">
        <f t="shared" si="3"/>
        <v>0.34141700225693677</v>
      </c>
      <c r="L10" s="1910">
        <f t="shared" si="4"/>
        <v>0.23538522812762755</v>
      </c>
      <c r="M10" s="1910">
        <f t="shared" si="5"/>
        <v>0.13351329822542815</v>
      </c>
      <c r="N10" s="1911">
        <f t="shared" si="6"/>
        <v>7.1204142142762314E-2</v>
      </c>
    </row>
    <row r="11" spans="1:16" s="67" customFormat="1" ht="15.75">
      <c r="A11" s="374" t="s">
        <v>425</v>
      </c>
      <c r="B11" s="1853">
        <v>18</v>
      </c>
      <c r="C11" s="1853">
        <v>6875</v>
      </c>
      <c r="D11" s="1853">
        <v>8611</v>
      </c>
      <c r="E11" s="1853">
        <v>5883</v>
      </c>
      <c r="F11" s="1853">
        <v>3457</v>
      </c>
      <c r="G11" s="1853">
        <v>1844</v>
      </c>
      <c r="H11" s="1854">
        <f t="shared" ref="H11:H16" si="7">SUM(B11:G11)</f>
        <v>26688</v>
      </c>
      <c r="I11" s="1910">
        <f t="shared" ref="I11:I19" si="8">B11/H11</f>
        <v>6.7446043165467629E-4</v>
      </c>
      <c r="J11" s="1910">
        <f t="shared" ref="J11:J19" si="9">C11/H11</f>
        <v>0.25760641486810554</v>
      </c>
      <c r="K11" s="1910">
        <f t="shared" ref="K11:K16" si="10">D11/H11</f>
        <v>0.32265437649880097</v>
      </c>
      <c r="L11" s="1910">
        <f t="shared" ref="L11:L16" si="11">E11/H11</f>
        <v>0.22043615107913669</v>
      </c>
      <c r="M11" s="1910">
        <f t="shared" ref="M11:M16" si="12">F11/H11</f>
        <v>0.12953387290167867</v>
      </c>
      <c r="N11" s="1911">
        <f t="shared" ref="N11:N16" si="13">G11/H11</f>
        <v>6.9094724220623502E-2</v>
      </c>
    </row>
    <row r="12" spans="1:16" s="67" customFormat="1" ht="15.75">
      <c r="A12" s="374" t="s">
        <v>490</v>
      </c>
      <c r="B12" s="1853">
        <v>34</v>
      </c>
      <c r="C12" s="1853">
        <v>8429</v>
      </c>
      <c r="D12" s="1853">
        <v>8946</v>
      </c>
      <c r="E12" s="1853">
        <v>5876</v>
      </c>
      <c r="F12" s="1853">
        <v>3510</v>
      </c>
      <c r="G12" s="1853">
        <v>1840</v>
      </c>
      <c r="H12" s="1854">
        <f t="shared" si="7"/>
        <v>28635</v>
      </c>
      <c r="I12" s="1910">
        <f t="shared" si="8"/>
        <v>1.1873581281648332E-3</v>
      </c>
      <c r="J12" s="1910">
        <f t="shared" si="9"/>
        <v>0.29436004889121703</v>
      </c>
      <c r="K12" s="1910">
        <f t="shared" si="10"/>
        <v>0.31241487689889996</v>
      </c>
      <c r="L12" s="1910">
        <f t="shared" si="11"/>
        <v>0.20520342238519296</v>
      </c>
      <c r="M12" s="1910">
        <f t="shared" si="12"/>
        <v>0.12257726558407543</v>
      </c>
      <c r="N12" s="1911">
        <f t="shared" si="13"/>
        <v>6.4257028112449793E-2</v>
      </c>
    </row>
    <row r="13" spans="1:16" s="67" customFormat="1" ht="15.75">
      <c r="A13" s="374" t="s">
        <v>495</v>
      </c>
      <c r="B13" s="1853">
        <v>80</v>
      </c>
      <c r="C13" s="1853">
        <v>9624</v>
      </c>
      <c r="D13" s="1853">
        <v>8806</v>
      </c>
      <c r="E13" s="1853">
        <v>6269</v>
      </c>
      <c r="F13" s="1853">
        <v>3876</v>
      </c>
      <c r="G13" s="1853">
        <v>2377</v>
      </c>
      <c r="H13" s="1854">
        <f t="shared" si="7"/>
        <v>31032</v>
      </c>
      <c r="I13" s="1910">
        <f t="shared" si="8"/>
        <v>2.5779840164990978E-3</v>
      </c>
      <c r="J13" s="1910">
        <f t="shared" si="9"/>
        <v>0.31013147718484146</v>
      </c>
      <c r="K13" s="1910">
        <f t="shared" si="10"/>
        <v>0.28377159061613816</v>
      </c>
      <c r="L13" s="1910">
        <f t="shared" si="11"/>
        <v>0.20201727249291054</v>
      </c>
      <c r="M13" s="1910">
        <f t="shared" si="12"/>
        <v>0.12490332559938129</v>
      </c>
      <c r="N13" s="1911">
        <f t="shared" si="13"/>
        <v>7.6598350090229445E-2</v>
      </c>
    </row>
    <row r="14" spans="1:16" s="67" customFormat="1" ht="16.5" customHeight="1">
      <c r="A14" s="374" t="s">
        <v>791</v>
      </c>
      <c r="B14" s="1853">
        <v>165</v>
      </c>
      <c r="C14" s="1853">
        <v>12019</v>
      </c>
      <c r="D14" s="1853">
        <v>10377</v>
      </c>
      <c r="E14" s="1853">
        <v>6571</v>
      </c>
      <c r="F14" s="1853">
        <v>3782</v>
      </c>
      <c r="G14" s="1853">
        <v>1635</v>
      </c>
      <c r="H14" s="1854">
        <f t="shared" si="7"/>
        <v>34549</v>
      </c>
      <c r="I14" s="1910">
        <f t="shared" si="8"/>
        <v>4.7758256389475815E-3</v>
      </c>
      <c r="J14" s="1910">
        <f t="shared" si="9"/>
        <v>0.34788271730006659</v>
      </c>
      <c r="K14" s="1910">
        <f t="shared" si="10"/>
        <v>0.30035601609308521</v>
      </c>
      <c r="L14" s="1910">
        <f t="shared" si="11"/>
        <v>0.19019363802136097</v>
      </c>
      <c r="M14" s="1910">
        <f t="shared" si="12"/>
        <v>0.10946771252424094</v>
      </c>
      <c r="N14" s="1911">
        <f t="shared" si="13"/>
        <v>4.7324090422298765E-2</v>
      </c>
    </row>
    <row r="15" spans="1:16" s="67" customFormat="1" ht="16.5" customHeight="1">
      <c r="A15" s="374" t="s">
        <v>883</v>
      </c>
      <c r="B15" s="1853">
        <v>153</v>
      </c>
      <c r="C15" s="1853">
        <v>13830</v>
      </c>
      <c r="D15" s="1853">
        <v>11563</v>
      </c>
      <c r="E15" s="1853">
        <v>7417</v>
      </c>
      <c r="F15" s="1853">
        <v>4270</v>
      </c>
      <c r="G15" s="1853">
        <v>1623</v>
      </c>
      <c r="H15" s="1854">
        <f t="shared" si="7"/>
        <v>38856</v>
      </c>
      <c r="I15" s="1910">
        <f t="shared" si="8"/>
        <v>3.9376158122297715E-3</v>
      </c>
      <c r="J15" s="1910">
        <f t="shared" si="9"/>
        <v>0.35592958616429893</v>
      </c>
      <c r="K15" s="1910">
        <f t="shared" si="10"/>
        <v>0.29758595841054147</v>
      </c>
      <c r="L15" s="1910">
        <f t="shared" si="11"/>
        <v>0.19088429071443277</v>
      </c>
      <c r="M15" s="1910">
        <f t="shared" si="12"/>
        <v>0.10989293802758905</v>
      </c>
      <c r="N15" s="1911">
        <f t="shared" si="13"/>
        <v>4.1769610870907969E-2</v>
      </c>
    </row>
    <row r="16" spans="1:16" s="748" customFormat="1" ht="15.75">
      <c r="A16" s="374" t="s">
        <v>909</v>
      </c>
      <c r="B16" s="1853">
        <v>189</v>
      </c>
      <c r="C16" s="1853">
        <v>15003</v>
      </c>
      <c r="D16" s="1853">
        <v>12102</v>
      </c>
      <c r="E16" s="1853">
        <v>7868</v>
      </c>
      <c r="F16" s="1853">
        <v>4631</v>
      </c>
      <c r="G16" s="1853">
        <v>1696</v>
      </c>
      <c r="H16" s="1854">
        <f t="shared" si="7"/>
        <v>41489</v>
      </c>
      <c r="I16" s="1910">
        <f t="shared" si="8"/>
        <v>4.5554243293403074E-3</v>
      </c>
      <c r="J16" s="1910">
        <f t="shared" si="9"/>
        <v>0.36161392176239487</v>
      </c>
      <c r="K16" s="1910">
        <f t="shared" si="10"/>
        <v>0.29169177372315552</v>
      </c>
      <c r="L16" s="1910">
        <f t="shared" si="11"/>
        <v>0.18964062763624093</v>
      </c>
      <c r="M16" s="1910">
        <f t="shared" si="12"/>
        <v>0.11161994745595218</v>
      </c>
      <c r="N16" s="1911">
        <f t="shared" si="13"/>
        <v>4.0878305092916192E-2</v>
      </c>
    </row>
    <row r="17" spans="1:16" s="67" customFormat="1" ht="15.75">
      <c r="A17" s="374" t="s">
        <v>980</v>
      </c>
      <c r="B17" s="1348">
        <v>160</v>
      </c>
      <c r="C17" s="1348">
        <v>16268</v>
      </c>
      <c r="D17" s="1348">
        <v>13433</v>
      </c>
      <c r="E17" s="1348">
        <v>8648</v>
      </c>
      <c r="F17" s="1348">
        <v>5102</v>
      </c>
      <c r="G17" s="1348">
        <v>1859</v>
      </c>
      <c r="H17" s="1861">
        <f>SUM(B17:G17)</f>
        <v>45470</v>
      </c>
      <c r="I17" s="1910">
        <f>B17/H17</f>
        <v>3.5188036067736969E-3</v>
      </c>
      <c r="J17" s="1910">
        <f>C17/H17</f>
        <v>0.35777435671871566</v>
      </c>
      <c r="K17" s="1910">
        <f>D17/H17</f>
        <v>0.29542555531119419</v>
      </c>
      <c r="L17" s="1910">
        <f>E17/H17</f>
        <v>0.19019133494611831</v>
      </c>
      <c r="M17" s="1910">
        <f>F17/H17</f>
        <v>0.11220585001099626</v>
      </c>
      <c r="N17" s="1911">
        <f>G17/H17</f>
        <v>4.0884099406201892E-2</v>
      </c>
    </row>
    <row r="18" spans="1:16" s="748" customFormat="1" ht="15.75">
      <c r="A18" s="374" t="s">
        <v>1040</v>
      </c>
      <c r="B18" s="1348">
        <v>46</v>
      </c>
      <c r="C18" s="1348">
        <v>1490</v>
      </c>
      <c r="D18" s="1348">
        <v>1204</v>
      </c>
      <c r="E18" s="1348">
        <v>706</v>
      </c>
      <c r="F18" s="1348">
        <v>402</v>
      </c>
      <c r="G18" s="1348">
        <v>156</v>
      </c>
      <c r="H18" s="1861">
        <f>SUM(B18:G18)</f>
        <v>4004</v>
      </c>
      <c r="I18" s="1910">
        <f>B18/H18</f>
        <v>1.1488511488511488E-2</v>
      </c>
      <c r="J18" s="1910">
        <f>C18/H18</f>
        <v>0.37212787212787213</v>
      </c>
      <c r="K18" s="1910">
        <f>D18/H18</f>
        <v>0.30069930069930068</v>
      </c>
      <c r="L18" s="1910">
        <f>E18/H18</f>
        <v>0.17632367632367632</v>
      </c>
      <c r="M18" s="1910">
        <f>F18/H18</f>
        <v>0.1003996003996004</v>
      </c>
      <c r="N18" s="1911">
        <f>G18/H18</f>
        <v>3.896103896103896E-2</v>
      </c>
    </row>
    <row r="19" spans="1:16" s="67" customFormat="1" ht="17.25" customHeight="1">
      <c r="A19" s="2098" t="s">
        <v>17</v>
      </c>
      <c r="B19" s="1855">
        <f>SUM(B4:B18)</f>
        <v>1051</v>
      </c>
      <c r="C19" s="2100">
        <f t="shared" ref="C19:G19" si="14">SUM(C4:C18)</f>
        <v>97176</v>
      </c>
      <c r="D19" s="2100">
        <f t="shared" si="14"/>
        <v>105465</v>
      </c>
      <c r="E19" s="2100">
        <f t="shared" si="14"/>
        <v>70462</v>
      </c>
      <c r="F19" s="2100">
        <f t="shared" si="14"/>
        <v>40712</v>
      </c>
      <c r="G19" s="2099">
        <f t="shared" si="14"/>
        <v>19380</v>
      </c>
      <c r="H19" s="2099">
        <f>SUM(H4:H18)</f>
        <v>334246</v>
      </c>
      <c r="I19" s="1856">
        <f t="shared" si="8"/>
        <v>3.144390658377363E-3</v>
      </c>
      <c r="J19" s="1856">
        <f t="shared" si="9"/>
        <v>0.29073197585012234</v>
      </c>
      <c r="K19" s="1856">
        <f t="shared" si="3"/>
        <v>0.31553107591414709</v>
      </c>
      <c r="L19" s="1856">
        <f t="shared" si="4"/>
        <v>0.21080880549056683</v>
      </c>
      <c r="M19" s="1856">
        <f t="shared" si="5"/>
        <v>0.12180250474201636</v>
      </c>
      <c r="N19" s="1857">
        <f t="shared" si="6"/>
        <v>5.7981247344770018E-2</v>
      </c>
    </row>
    <row r="20" spans="1:16" s="67" customFormat="1" ht="15.75">
      <c r="A20" s="2360" t="s">
        <v>600</v>
      </c>
      <c r="B20" s="2361"/>
      <c r="C20" s="2361"/>
      <c r="D20" s="2361"/>
      <c r="E20" s="2361"/>
      <c r="F20" s="2361"/>
    </row>
    <row r="21" spans="1:16" s="67" customFormat="1">
      <c r="J21" s="177"/>
    </row>
    <row r="22" spans="1:16" s="67" customFormat="1">
      <c r="O22" s="32"/>
      <c r="P22" s="32"/>
    </row>
    <row r="23" spans="1:16" s="67" customFormat="1">
      <c r="O23" s="32"/>
      <c r="P23" s="32"/>
    </row>
    <row r="24" spans="1:16" s="67" customFormat="1">
      <c r="O24" s="32"/>
      <c r="P24" s="32"/>
    </row>
    <row r="25" spans="1:16" s="67" customFormat="1">
      <c r="O25" s="32"/>
      <c r="P25" s="32"/>
    </row>
    <row r="26" spans="1:16" s="67" customFormat="1">
      <c r="O26" s="32"/>
      <c r="P26" s="32"/>
    </row>
    <row r="27" spans="1:16" s="67" customFormat="1">
      <c r="O27" s="32"/>
      <c r="P27" s="32"/>
    </row>
    <row r="28" spans="1:16" s="67" customFormat="1">
      <c r="O28" s="32"/>
      <c r="P28" s="32"/>
    </row>
    <row r="29" spans="1:16">
      <c r="A29" s="67"/>
      <c r="B29" s="67"/>
      <c r="C29" s="67"/>
      <c r="D29" s="67"/>
      <c r="E29" s="67"/>
      <c r="F29" s="67"/>
      <c r="G29" s="67"/>
      <c r="H29" s="67"/>
      <c r="I29" s="67"/>
      <c r="J29" s="67"/>
      <c r="K29" s="67"/>
      <c r="L29" s="67"/>
      <c r="M29" s="67"/>
      <c r="N29" s="67"/>
    </row>
    <row r="30" spans="1:16">
      <c r="A30" s="67"/>
      <c r="B30" s="67"/>
      <c r="C30" s="67"/>
      <c r="D30" s="67"/>
      <c r="E30" s="67"/>
      <c r="F30" s="67"/>
      <c r="G30" s="67"/>
      <c r="H30" s="67"/>
      <c r="I30" s="67"/>
      <c r="J30" s="67"/>
      <c r="K30" s="67"/>
      <c r="L30" s="67"/>
      <c r="M30" s="67"/>
      <c r="N30" s="67"/>
    </row>
  </sheetData>
  <mergeCells count="2">
    <mergeCell ref="A1:N1"/>
    <mergeCell ref="A20:F20"/>
  </mergeCells>
  <printOptions horizontalCentered="1"/>
  <pageMargins left="0.39370078740157483" right="0.39370078740157483" top="0.23622047244094491" bottom="0.23622047244094491" header="0.31496062992125984" footer="0.31496062992125984"/>
  <pageSetup scale="53" orientation="landscape" r:id="rId1"/>
  <drawing r:id="rId2"/>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4">
    <tabColor rgb="FF66FF33"/>
    <pageSetUpPr fitToPage="1"/>
  </sheetPr>
  <dimension ref="A1:M52"/>
  <sheetViews>
    <sheetView showGridLines="0" view="pageBreakPreview" zoomScale="70" zoomScaleNormal="100" zoomScaleSheetLayoutView="70" workbookViewId="0">
      <selection activeCell="O1" sqref="O1:W1048576"/>
    </sheetView>
  </sheetViews>
  <sheetFormatPr baseColWidth="10" defaultColWidth="11.42578125" defaultRowHeight="15"/>
  <cols>
    <col min="1" max="1" width="17.85546875" style="32" customWidth="1"/>
    <col min="2" max="2" width="12.140625" style="49" customWidth="1"/>
    <col min="3" max="3" width="11.7109375" style="49" customWidth="1"/>
    <col min="4" max="4" width="11.42578125" style="49" customWidth="1"/>
    <col min="5" max="5" width="12" style="49" customWidth="1"/>
    <col min="6" max="6" width="14.85546875" style="49" customWidth="1"/>
    <col min="7" max="7" width="12.140625" style="49" customWidth="1"/>
    <col min="8" max="8" width="13.7109375" style="49" customWidth="1"/>
    <col min="9" max="9" width="14.7109375" style="49" customWidth="1"/>
    <col min="10" max="10" width="15" style="49" customWidth="1"/>
    <col min="11" max="11" width="14.42578125" style="49" customWidth="1"/>
    <col min="12" max="12" width="16.7109375" style="49" customWidth="1"/>
    <col min="13" max="13" width="13.42578125" style="32" customWidth="1"/>
    <col min="14" max="14" width="3.5703125" style="32" customWidth="1"/>
    <col min="15" max="16384" width="11.42578125" style="32"/>
  </cols>
  <sheetData>
    <row r="1" spans="1:13" s="67" customFormat="1" ht="81.75" customHeight="1">
      <c r="A1" s="2235"/>
      <c r="B1" s="2235"/>
      <c r="C1" s="2235"/>
      <c r="D1" s="2235"/>
      <c r="E1" s="2235"/>
      <c r="F1" s="2235"/>
      <c r="G1" s="2235"/>
      <c r="H1" s="2235"/>
      <c r="I1" s="2235"/>
      <c r="J1" s="2235"/>
      <c r="K1" s="2235"/>
      <c r="L1" s="2235"/>
      <c r="M1" s="2235"/>
    </row>
    <row r="2" spans="1:13" s="67" customFormat="1" ht="3.75" customHeight="1">
      <c r="A2" s="111"/>
      <c r="B2" s="528"/>
      <c r="C2" s="528"/>
      <c r="D2" s="528"/>
      <c r="E2" s="528"/>
      <c r="F2" s="528"/>
      <c r="G2" s="528"/>
      <c r="H2" s="528"/>
      <c r="I2" s="528"/>
      <c r="J2" s="528"/>
      <c r="K2" s="528"/>
      <c r="L2" s="528"/>
      <c r="M2" s="111"/>
    </row>
    <row r="3" spans="1:13" s="111" customFormat="1" ht="41.25" customHeight="1">
      <c r="A3" s="364" t="s">
        <v>0</v>
      </c>
      <c r="B3" s="367" t="s">
        <v>320</v>
      </c>
      <c r="C3" s="367" t="s">
        <v>319</v>
      </c>
      <c r="D3" s="367" t="s">
        <v>318</v>
      </c>
      <c r="E3" s="367" t="s">
        <v>317</v>
      </c>
      <c r="F3" s="367" t="s">
        <v>212</v>
      </c>
      <c r="G3" s="365" t="s">
        <v>124</v>
      </c>
      <c r="H3" s="367" t="s">
        <v>316</v>
      </c>
      <c r="I3" s="367" t="s">
        <v>315</v>
      </c>
      <c r="J3" s="367" t="s">
        <v>314</v>
      </c>
      <c r="K3" s="367" t="s">
        <v>313</v>
      </c>
      <c r="L3" s="368" t="s">
        <v>272</v>
      </c>
    </row>
    <row r="4" spans="1:13" s="67" customFormat="1" ht="15.75">
      <c r="A4" s="311">
        <v>2005</v>
      </c>
      <c r="B4" s="1862">
        <v>15</v>
      </c>
      <c r="C4" s="1862">
        <v>174</v>
      </c>
      <c r="D4" s="1862">
        <v>220</v>
      </c>
      <c r="E4" s="1862">
        <v>27</v>
      </c>
      <c r="F4" s="1862">
        <v>3295</v>
      </c>
      <c r="G4" s="1863">
        <f t="shared" ref="G4:G10" si="0">SUM(B4:F4)</f>
        <v>3731</v>
      </c>
      <c r="H4" s="1864">
        <f t="shared" ref="H4:H19" si="1">B4/G4</f>
        <v>4.0203698740284106E-3</v>
      </c>
      <c r="I4" s="1864">
        <f t="shared" ref="I4:I19" si="2">C4/G4</f>
        <v>4.6636290538729565E-2</v>
      </c>
      <c r="J4" s="1864">
        <f t="shared" ref="J4:J19" si="3">D4/G4</f>
        <v>5.8965424819083359E-2</v>
      </c>
      <c r="K4" s="1864">
        <f t="shared" ref="K4:K19" si="4">E4/G4</f>
        <v>7.2366657732511391E-3</v>
      </c>
      <c r="L4" s="1865">
        <f t="shared" ref="L4:L19" si="5">F4/G4</f>
        <v>0.88314124899490754</v>
      </c>
    </row>
    <row r="5" spans="1:13" s="67" customFormat="1" ht="15.75">
      <c r="A5" s="311" t="s">
        <v>219</v>
      </c>
      <c r="B5" s="1862">
        <v>25</v>
      </c>
      <c r="C5" s="1862">
        <v>306</v>
      </c>
      <c r="D5" s="1862">
        <v>376</v>
      </c>
      <c r="E5" s="1862">
        <v>49</v>
      </c>
      <c r="F5" s="1862">
        <v>4779</v>
      </c>
      <c r="G5" s="1863">
        <f t="shared" si="0"/>
        <v>5535</v>
      </c>
      <c r="H5" s="1864">
        <f t="shared" si="1"/>
        <v>4.5167118337850042E-3</v>
      </c>
      <c r="I5" s="1864">
        <f t="shared" si="2"/>
        <v>5.5284552845528454E-2</v>
      </c>
      <c r="J5" s="1864">
        <f t="shared" si="3"/>
        <v>6.793134598012647E-2</v>
      </c>
      <c r="K5" s="1864">
        <f t="shared" si="4"/>
        <v>8.8527551942186086E-3</v>
      </c>
      <c r="L5" s="1865">
        <f t="shared" si="5"/>
        <v>0.86341463414634145</v>
      </c>
    </row>
    <row r="6" spans="1:13" s="67" customFormat="1" ht="15.75">
      <c r="A6" s="311" t="s">
        <v>152</v>
      </c>
      <c r="B6" s="1862">
        <v>155</v>
      </c>
      <c r="C6" s="1862">
        <v>823</v>
      </c>
      <c r="D6" s="1862">
        <v>951</v>
      </c>
      <c r="E6" s="1862">
        <v>190</v>
      </c>
      <c r="F6" s="1862">
        <v>6425</v>
      </c>
      <c r="G6" s="1863">
        <f t="shared" si="0"/>
        <v>8544</v>
      </c>
      <c r="H6" s="1864">
        <f t="shared" si="1"/>
        <v>1.8141385767790261E-2</v>
      </c>
      <c r="I6" s="1864">
        <f t="shared" si="2"/>
        <v>9.6324906367041205E-2</v>
      </c>
      <c r="J6" s="1864">
        <f t="shared" si="3"/>
        <v>0.1113061797752809</v>
      </c>
      <c r="K6" s="1864">
        <f t="shared" si="4"/>
        <v>2.2237827715355804E-2</v>
      </c>
      <c r="L6" s="1865">
        <f t="shared" si="5"/>
        <v>0.75198970037453183</v>
      </c>
    </row>
    <row r="7" spans="1:13" s="67" customFormat="1" ht="15.75">
      <c r="A7" s="311" t="s">
        <v>194</v>
      </c>
      <c r="B7" s="1862">
        <v>429</v>
      </c>
      <c r="C7" s="1862">
        <v>3165</v>
      </c>
      <c r="D7" s="1862">
        <v>4060</v>
      </c>
      <c r="E7" s="1862">
        <v>874</v>
      </c>
      <c r="F7" s="1862">
        <v>2449</v>
      </c>
      <c r="G7" s="1863">
        <f t="shared" si="0"/>
        <v>10977</v>
      </c>
      <c r="H7" s="1864">
        <f t="shared" si="1"/>
        <v>3.9081716315933317E-2</v>
      </c>
      <c r="I7" s="1864">
        <f t="shared" si="2"/>
        <v>0.2883301448483192</v>
      </c>
      <c r="J7" s="1864">
        <f t="shared" si="3"/>
        <v>0.36986426163797032</v>
      </c>
      <c r="K7" s="1864">
        <f t="shared" si="4"/>
        <v>7.9621025781178828E-2</v>
      </c>
      <c r="L7" s="1865">
        <f t="shared" si="5"/>
        <v>0.22310285141659833</v>
      </c>
    </row>
    <row r="8" spans="1:13" s="67" customFormat="1" ht="15.75">
      <c r="A8" s="311" t="s">
        <v>195</v>
      </c>
      <c r="B8" s="1862">
        <v>480</v>
      </c>
      <c r="C8" s="1862">
        <v>5693</v>
      </c>
      <c r="D8" s="1862">
        <v>7010</v>
      </c>
      <c r="E8" s="1862">
        <v>1500</v>
      </c>
      <c r="F8" s="1862">
        <v>0</v>
      </c>
      <c r="G8" s="1863">
        <f t="shared" si="0"/>
        <v>14683</v>
      </c>
      <c r="H8" s="1864">
        <f t="shared" si="1"/>
        <v>3.2690866989034936E-2</v>
      </c>
      <c r="I8" s="1864">
        <f t="shared" si="2"/>
        <v>0.38772730368453312</v>
      </c>
      <c r="J8" s="1864">
        <f t="shared" si="3"/>
        <v>0.47742286998569777</v>
      </c>
      <c r="K8" s="1864">
        <f t="shared" si="4"/>
        <v>0.10215895934073418</v>
      </c>
      <c r="L8" s="1865">
        <f t="shared" si="5"/>
        <v>0</v>
      </c>
    </row>
    <row r="9" spans="1:13" s="67" customFormat="1" ht="15.75">
      <c r="A9" s="311" t="s">
        <v>169</v>
      </c>
      <c r="B9" s="1862">
        <v>467</v>
      </c>
      <c r="C9" s="1862">
        <v>6918</v>
      </c>
      <c r="D9" s="1862">
        <v>8285</v>
      </c>
      <c r="E9" s="1862">
        <v>1785</v>
      </c>
      <c r="F9" s="1862">
        <v>1</v>
      </c>
      <c r="G9" s="1863">
        <f t="shared" si="0"/>
        <v>17456</v>
      </c>
      <c r="H9" s="1864">
        <f t="shared" si="1"/>
        <v>2.6752978918423466E-2</v>
      </c>
      <c r="I9" s="1864">
        <f t="shared" si="2"/>
        <v>0.39631072410632445</v>
      </c>
      <c r="J9" s="1864">
        <f t="shared" si="3"/>
        <v>0.47462190650779101</v>
      </c>
      <c r="K9" s="1864">
        <f t="shared" si="4"/>
        <v>0.10225710357470211</v>
      </c>
      <c r="L9" s="1865">
        <f t="shared" si="5"/>
        <v>5.7286892758936757E-5</v>
      </c>
    </row>
    <row r="10" spans="1:13" s="67" customFormat="1" ht="15.75">
      <c r="A10" s="311">
        <v>2011</v>
      </c>
      <c r="B10" s="1862">
        <v>628</v>
      </c>
      <c r="C10" s="1862">
        <v>8566</v>
      </c>
      <c r="D10" s="1862">
        <v>11097</v>
      </c>
      <c r="E10" s="1862">
        <v>2299</v>
      </c>
      <c r="F10" s="1862">
        <v>7</v>
      </c>
      <c r="G10" s="1863">
        <f t="shared" si="0"/>
        <v>22597</v>
      </c>
      <c r="H10" s="1864">
        <f t="shared" si="1"/>
        <v>2.7791299730052663E-2</v>
      </c>
      <c r="I10" s="1864">
        <f t="shared" si="2"/>
        <v>0.37907686861087753</v>
      </c>
      <c r="J10" s="1864">
        <f t="shared" si="3"/>
        <v>0.49108288710890824</v>
      </c>
      <c r="K10" s="1864">
        <f t="shared" si="4"/>
        <v>0.10173916891622782</v>
      </c>
      <c r="L10" s="1865">
        <f t="shared" si="5"/>
        <v>3.0977563393370803E-4</v>
      </c>
    </row>
    <row r="11" spans="1:13" s="67" customFormat="1" ht="16.5" customHeight="1">
      <c r="A11" s="311" t="s">
        <v>425</v>
      </c>
      <c r="B11" s="1862">
        <v>938</v>
      </c>
      <c r="C11" s="1862">
        <v>9676</v>
      </c>
      <c r="D11" s="1862">
        <v>13383</v>
      </c>
      <c r="E11" s="1862">
        <v>2656</v>
      </c>
      <c r="F11" s="1862">
        <v>35</v>
      </c>
      <c r="G11" s="1863">
        <f t="shared" ref="G11:G16" si="6">SUM(B11:F11)</f>
        <v>26688</v>
      </c>
      <c r="H11" s="1864">
        <f t="shared" ref="H11:H16" si="7">B11/G11</f>
        <v>3.5146882494004793E-2</v>
      </c>
      <c r="I11" s="1864">
        <f t="shared" ref="I11:I16" si="8">C11/G11</f>
        <v>0.36255995203836933</v>
      </c>
      <c r="J11" s="1864">
        <f t="shared" ref="J11:J16" si="9">D11/G11</f>
        <v>0.5014613309352518</v>
      </c>
      <c r="K11" s="1864">
        <f t="shared" ref="K11:K16" si="10">E11/G11</f>
        <v>9.9520383693045569E-2</v>
      </c>
      <c r="L11" s="1865">
        <f t="shared" ref="L11:L16" si="11">F11/G11</f>
        <v>1.3114508393285373E-3</v>
      </c>
    </row>
    <row r="12" spans="1:13" s="67" customFormat="1" ht="15.75">
      <c r="A12" s="311" t="s">
        <v>490</v>
      </c>
      <c r="B12" s="1862">
        <v>1292</v>
      </c>
      <c r="C12" s="1862">
        <v>9365</v>
      </c>
      <c r="D12" s="1862">
        <v>15118</v>
      </c>
      <c r="E12" s="1862">
        <v>2851</v>
      </c>
      <c r="F12" s="1862">
        <v>9</v>
      </c>
      <c r="G12" s="1863">
        <f t="shared" si="6"/>
        <v>28635</v>
      </c>
      <c r="H12" s="1864">
        <f t="shared" si="7"/>
        <v>4.5119608870263665E-2</v>
      </c>
      <c r="I12" s="1864">
        <f t="shared" si="8"/>
        <v>0.32704731971363715</v>
      </c>
      <c r="J12" s="1864">
        <f t="shared" si="9"/>
        <v>0.52795529945870434</v>
      </c>
      <c r="K12" s="1864">
        <f t="shared" si="10"/>
        <v>9.9563471276409993E-2</v>
      </c>
      <c r="L12" s="1865">
        <f t="shared" si="11"/>
        <v>3.143006809848088E-4</v>
      </c>
    </row>
    <row r="13" spans="1:13" s="67" customFormat="1" ht="15.75">
      <c r="A13" s="311" t="s">
        <v>495</v>
      </c>
      <c r="B13" s="1862">
        <v>817</v>
      </c>
      <c r="C13" s="1862">
        <v>10565</v>
      </c>
      <c r="D13" s="1862">
        <v>16396</v>
      </c>
      <c r="E13" s="1862">
        <v>3252</v>
      </c>
      <c r="F13" s="1862">
        <v>2</v>
      </c>
      <c r="G13" s="1863">
        <f t="shared" si="6"/>
        <v>31032</v>
      </c>
      <c r="H13" s="1864">
        <f t="shared" si="7"/>
        <v>2.6327661768497036E-2</v>
      </c>
      <c r="I13" s="1864">
        <f t="shared" si="8"/>
        <v>0.34045501417891211</v>
      </c>
      <c r="J13" s="1864">
        <f t="shared" si="9"/>
        <v>0.52835782418149002</v>
      </c>
      <c r="K13" s="1864">
        <f t="shared" si="10"/>
        <v>0.10479505027068832</v>
      </c>
      <c r="L13" s="1865">
        <f t="shared" si="11"/>
        <v>6.4449600412477446E-5</v>
      </c>
    </row>
    <row r="14" spans="1:13" s="67" customFormat="1" ht="15.75">
      <c r="A14" s="311" t="s">
        <v>791</v>
      </c>
      <c r="B14" s="1862">
        <v>1295</v>
      </c>
      <c r="C14" s="1862">
        <v>10407</v>
      </c>
      <c r="D14" s="1862">
        <v>19289</v>
      </c>
      <c r="E14" s="1862">
        <v>3557</v>
      </c>
      <c r="F14" s="1862">
        <v>1</v>
      </c>
      <c r="G14" s="1863">
        <f t="shared" si="6"/>
        <v>34549</v>
      </c>
      <c r="H14" s="1864">
        <f t="shared" si="7"/>
        <v>3.7482995166285567E-2</v>
      </c>
      <c r="I14" s="1864">
        <f t="shared" si="8"/>
        <v>0.3012243480274393</v>
      </c>
      <c r="J14" s="1864">
        <f t="shared" si="9"/>
        <v>0.55830848939187816</v>
      </c>
      <c r="K14" s="1864">
        <f t="shared" si="10"/>
        <v>0.10295522301658513</v>
      </c>
      <c r="L14" s="1865">
        <f t="shared" si="11"/>
        <v>2.8944397811803524E-5</v>
      </c>
    </row>
    <row r="15" spans="1:13" s="67" customFormat="1" ht="15.75">
      <c r="A15" s="311" t="s">
        <v>883</v>
      </c>
      <c r="B15" s="1862">
        <v>4008</v>
      </c>
      <c r="C15" s="1862">
        <v>11441</v>
      </c>
      <c r="D15" s="1862">
        <v>19434</v>
      </c>
      <c r="E15" s="1862">
        <v>3971</v>
      </c>
      <c r="F15" s="1862">
        <v>2</v>
      </c>
      <c r="G15" s="1863">
        <f t="shared" si="6"/>
        <v>38856</v>
      </c>
      <c r="H15" s="1864">
        <f t="shared" si="7"/>
        <v>0.10315009264978382</v>
      </c>
      <c r="I15" s="1864">
        <f t="shared" si="8"/>
        <v>0.2944461601811818</v>
      </c>
      <c r="J15" s="1864">
        <f t="shared" si="9"/>
        <v>0.50015441630636193</v>
      </c>
      <c r="K15" s="1864">
        <f t="shared" si="10"/>
        <v>0.10219785876055178</v>
      </c>
      <c r="L15" s="1865">
        <f t="shared" si="11"/>
        <v>5.1472102120650604E-5</v>
      </c>
    </row>
    <row r="16" spans="1:13" s="748" customFormat="1" ht="15.75">
      <c r="A16" s="311" t="s">
        <v>909</v>
      </c>
      <c r="B16" s="1862">
        <v>4163</v>
      </c>
      <c r="C16" s="1862">
        <v>11633</v>
      </c>
      <c r="D16" s="1862">
        <v>21029</v>
      </c>
      <c r="E16" s="1862">
        <v>4660</v>
      </c>
      <c r="F16" s="1862">
        <v>4</v>
      </c>
      <c r="G16" s="1863">
        <f t="shared" si="6"/>
        <v>41489</v>
      </c>
      <c r="H16" s="1864">
        <f t="shared" si="7"/>
        <v>0.10033984911663332</v>
      </c>
      <c r="I16" s="1864">
        <f t="shared" si="8"/>
        <v>0.28038757260960734</v>
      </c>
      <c r="J16" s="1864">
        <f t="shared" si="9"/>
        <v>0.50685723926823978</v>
      </c>
      <c r="K16" s="1864">
        <f t="shared" si="10"/>
        <v>0.11231892790860228</v>
      </c>
      <c r="L16" s="1865">
        <f t="shared" si="11"/>
        <v>9.6411096917255182E-5</v>
      </c>
    </row>
    <row r="17" spans="1:12" s="67" customFormat="1" ht="15.75">
      <c r="A17" s="311" t="s">
        <v>980</v>
      </c>
      <c r="B17" s="1862">
        <v>3155</v>
      </c>
      <c r="C17" s="1862">
        <v>12375</v>
      </c>
      <c r="D17" s="1862">
        <v>24446</v>
      </c>
      <c r="E17" s="1862">
        <v>5494</v>
      </c>
      <c r="F17" s="1862">
        <v>0</v>
      </c>
      <c r="G17" s="1863">
        <f>SUM(B17:F17)</f>
        <v>45470</v>
      </c>
      <c r="H17" s="1864">
        <f>B17/G17</f>
        <v>6.9386408621068832E-2</v>
      </c>
      <c r="I17" s="1864">
        <f>C17/G17</f>
        <v>0.2721574664614031</v>
      </c>
      <c r="J17" s="1864">
        <f>D17/G17</f>
        <v>0.53762920606993625</v>
      </c>
      <c r="K17" s="1864">
        <f>E17/G17</f>
        <v>0.12082691884759182</v>
      </c>
      <c r="L17" s="1865">
        <f>F17/G17</f>
        <v>0</v>
      </c>
    </row>
    <row r="18" spans="1:12" s="748" customFormat="1" ht="15.75">
      <c r="A18" s="311" t="s">
        <v>1040</v>
      </c>
      <c r="B18" s="1862">
        <v>241</v>
      </c>
      <c r="C18" s="1862">
        <v>1145</v>
      </c>
      <c r="D18" s="1862">
        <v>2144</v>
      </c>
      <c r="E18" s="1862">
        <v>474</v>
      </c>
      <c r="F18" s="1862">
        <v>0</v>
      </c>
      <c r="G18" s="1863">
        <f>SUM(B18:F18)</f>
        <v>4004</v>
      </c>
      <c r="H18" s="1864">
        <f>B18/G18</f>
        <v>6.0189810189810192E-2</v>
      </c>
      <c r="I18" s="1864">
        <f>C18/G18</f>
        <v>0.28596403596403597</v>
      </c>
      <c r="J18" s="1864">
        <f>D18/G18</f>
        <v>0.53546453546453543</v>
      </c>
      <c r="K18" s="1864">
        <f>E18/G18</f>
        <v>0.11838161838161838</v>
      </c>
      <c r="L18" s="1865">
        <f>F18/G18</f>
        <v>0</v>
      </c>
    </row>
    <row r="19" spans="1:12" s="67" customFormat="1" ht="15.75">
      <c r="A19" s="377" t="s">
        <v>17</v>
      </c>
      <c r="B19" s="1866">
        <f>SUM(B4:B18)</f>
        <v>18108</v>
      </c>
      <c r="C19" s="1866">
        <f t="shared" ref="C19:F19" si="12">SUM(C4:C18)</f>
        <v>102252</v>
      </c>
      <c r="D19" s="1866">
        <f t="shared" si="12"/>
        <v>163238</v>
      </c>
      <c r="E19" s="1866">
        <f t="shared" si="12"/>
        <v>33639</v>
      </c>
      <c r="F19" s="1866">
        <f t="shared" si="12"/>
        <v>17009</v>
      </c>
      <c r="G19" s="1867">
        <f>SUM(G4:G18)</f>
        <v>334246</v>
      </c>
      <c r="H19" s="1868">
        <f t="shared" si="1"/>
        <v>5.4175667023689138E-2</v>
      </c>
      <c r="I19" s="1868">
        <f t="shared" si="2"/>
        <v>0.30591839543330362</v>
      </c>
      <c r="J19" s="1868">
        <f t="shared" si="3"/>
        <v>0.4883768242551893</v>
      </c>
      <c r="K19" s="1868">
        <f t="shared" si="4"/>
        <v>0.10064144372707527</v>
      </c>
      <c r="L19" s="1869">
        <f t="shared" si="5"/>
        <v>5.0887669560742685E-2</v>
      </c>
    </row>
    <row r="20" spans="1:12" s="67" customFormat="1" ht="95.25" customHeight="1">
      <c r="A20" s="2362"/>
      <c r="B20" s="2362"/>
      <c r="C20" s="2362"/>
      <c r="D20" s="2362"/>
      <c r="E20" s="2362"/>
      <c r="F20" s="2362"/>
      <c r="G20" s="2362"/>
      <c r="H20" s="2362"/>
      <c r="I20" s="2362"/>
      <c r="J20" s="2362"/>
      <c r="K20" s="2362"/>
      <c r="L20" s="2362"/>
    </row>
    <row r="21" spans="1:12" s="67" customFormat="1">
      <c r="A21" s="119"/>
      <c r="B21" s="176"/>
      <c r="C21" s="176"/>
      <c r="D21" s="176"/>
      <c r="E21" s="176"/>
      <c r="F21" s="176"/>
      <c r="G21" s="176"/>
      <c r="H21" s="176"/>
      <c r="I21" s="176"/>
      <c r="J21" s="176"/>
      <c r="K21" s="176"/>
      <c r="L21" s="176"/>
    </row>
    <row r="22" spans="1:12" s="67" customFormat="1">
      <c r="A22" s="119"/>
      <c r="B22" s="1870"/>
      <c r="C22" s="1870"/>
      <c r="D22" s="1870"/>
      <c r="E22" s="1870"/>
      <c r="F22" s="1870"/>
      <c r="G22" s="176"/>
      <c r="H22" s="176"/>
      <c r="I22" s="176"/>
      <c r="J22" s="176"/>
      <c r="K22" s="176"/>
      <c r="L22" s="176"/>
    </row>
    <row r="23" spans="1:12" s="67" customFormat="1">
      <c r="A23" s="119"/>
      <c r="B23" s="1870"/>
      <c r="C23" s="1870"/>
      <c r="D23" s="1870"/>
      <c r="E23" s="1870"/>
      <c r="F23" s="1870"/>
      <c r="G23" s="176"/>
      <c r="H23" s="176"/>
      <c r="I23" s="176"/>
      <c r="J23" s="176"/>
      <c r="K23" s="176"/>
      <c r="L23" s="176"/>
    </row>
    <row r="24" spans="1:12" s="67" customFormat="1">
      <c r="B24" s="176"/>
      <c r="C24" s="176"/>
      <c r="D24" s="176"/>
      <c r="E24" s="176"/>
      <c r="F24" s="176"/>
      <c r="G24" s="176"/>
      <c r="H24" s="176"/>
      <c r="I24" s="176"/>
      <c r="J24" s="176"/>
      <c r="K24" s="176"/>
      <c r="L24" s="176"/>
    </row>
    <row r="25" spans="1:12" s="67" customFormat="1">
      <c r="B25" s="176"/>
      <c r="C25" s="176"/>
      <c r="D25" s="176"/>
      <c r="E25" s="176"/>
      <c r="F25" s="176"/>
      <c r="G25" s="176"/>
      <c r="H25" s="176"/>
      <c r="I25" s="176"/>
      <c r="J25" s="176"/>
      <c r="K25" s="176"/>
      <c r="L25" s="176"/>
    </row>
    <row r="26" spans="1:12" s="67" customFormat="1">
      <c r="B26" s="176"/>
      <c r="C26" s="176"/>
      <c r="D26" s="176"/>
      <c r="E26" s="176"/>
      <c r="F26" s="176"/>
      <c r="G26" s="176"/>
      <c r="H26" s="176"/>
      <c r="I26" s="176"/>
      <c r="J26" s="176"/>
      <c r="K26" s="176"/>
      <c r="L26" s="176"/>
    </row>
    <row r="27" spans="1:12" s="67" customFormat="1">
      <c r="B27" s="176"/>
      <c r="C27" s="176"/>
      <c r="D27" s="176"/>
      <c r="E27" s="176"/>
      <c r="F27" s="176"/>
      <c r="G27" s="176"/>
      <c r="H27" s="176"/>
      <c r="I27" s="176"/>
      <c r="J27" s="176"/>
      <c r="K27" s="176"/>
      <c r="L27" s="176"/>
    </row>
    <row r="28" spans="1:12">
      <c r="A28" s="67"/>
      <c r="B28" s="176"/>
      <c r="C28" s="176"/>
      <c r="D28" s="176"/>
      <c r="E28" s="176"/>
      <c r="F28" s="176"/>
      <c r="G28" s="176"/>
      <c r="H28" s="176"/>
      <c r="I28" s="176"/>
      <c r="J28" s="176"/>
      <c r="K28" s="176"/>
      <c r="L28" s="176"/>
    </row>
    <row r="29" spans="1:12">
      <c r="A29" s="67"/>
      <c r="B29" s="176"/>
      <c r="C29" s="176"/>
      <c r="D29" s="176"/>
      <c r="E29" s="176"/>
      <c r="F29" s="176"/>
      <c r="G29" s="176"/>
      <c r="H29" s="176"/>
      <c r="I29" s="176"/>
      <c r="J29" s="176"/>
      <c r="K29" s="176"/>
      <c r="L29" s="176"/>
    </row>
    <row r="30" spans="1:12">
      <c r="A30" s="67"/>
      <c r="B30" s="176"/>
      <c r="C30" s="176"/>
      <c r="D30" s="176"/>
      <c r="E30" s="176"/>
      <c r="F30" s="176"/>
      <c r="G30" s="176"/>
      <c r="H30" s="176"/>
      <c r="I30" s="176"/>
      <c r="J30" s="176"/>
      <c r="K30" s="176"/>
      <c r="L30" s="176"/>
    </row>
    <row r="46" spans="1:8" ht="15" customHeight="1">
      <c r="A46" s="2363" t="s">
        <v>1038</v>
      </c>
      <c r="B46" s="2363"/>
      <c r="C46" s="2363"/>
      <c r="D46" s="2363"/>
      <c r="E46" s="2363"/>
      <c r="F46" s="2363"/>
      <c r="G46" s="2363"/>
      <c r="H46" s="2363"/>
    </row>
    <row r="47" spans="1:8" ht="15.75" customHeight="1">
      <c r="A47" s="2363"/>
      <c r="B47" s="2363"/>
      <c r="C47" s="2363"/>
      <c r="D47" s="2363"/>
      <c r="E47" s="2363"/>
      <c r="F47" s="2363"/>
      <c r="G47" s="2363"/>
      <c r="H47" s="2363"/>
    </row>
    <row r="48" spans="1:8" ht="15.75" customHeight="1">
      <c r="A48" s="2363"/>
      <c r="B48" s="2363"/>
      <c r="C48" s="2363"/>
      <c r="D48" s="2363"/>
      <c r="E48" s="2363"/>
      <c r="F48" s="2363"/>
      <c r="G48" s="2363"/>
      <c r="H48" s="2363"/>
    </row>
    <row r="49" spans="1:8" ht="15.75" customHeight="1">
      <c r="A49" s="2363"/>
      <c r="B49" s="2363"/>
      <c r="C49" s="2363"/>
      <c r="D49" s="2363"/>
      <c r="E49" s="2363"/>
      <c r="F49" s="2363"/>
      <c r="G49" s="2363"/>
      <c r="H49" s="2363"/>
    </row>
    <row r="50" spans="1:8" ht="15.75" customHeight="1">
      <c r="A50" s="2363"/>
      <c r="B50" s="2363"/>
      <c r="C50" s="2363"/>
      <c r="D50" s="2363"/>
      <c r="E50" s="2363"/>
      <c r="F50" s="2363"/>
      <c r="G50" s="2363"/>
      <c r="H50" s="2363"/>
    </row>
    <row r="51" spans="1:8" ht="15.75" customHeight="1">
      <c r="A51" s="2363"/>
      <c r="B51" s="2363"/>
      <c r="C51" s="2363"/>
      <c r="D51" s="2363"/>
      <c r="E51" s="2363"/>
      <c r="F51" s="2363"/>
      <c r="G51" s="2363"/>
      <c r="H51" s="2363"/>
    </row>
    <row r="52" spans="1:8" ht="15.75" customHeight="1">
      <c r="A52" s="2363"/>
      <c r="B52" s="2363"/>
      <c r="C52" s="2363"/>
      <c r="D52" s="2363"/>
      <c r="E52" s="2363"/>
      <c r="F52" s="2363"/>
      <c r="G52" s="2363"/>
      <c r="H52" s="2363"/>
    </row>
  </sheetData>
  <mergeCells count="3">
    <mergeCell ref="A1:M1"/>
    <mergeCell ref="A20:L20"/>
    <mergeCell ref="A46:H52"/>
  </mergeCells>
  <printOptions horizontalCentered="1"/>
  <pageMargins left="0.39370078740157483" right="0.39370078740157483" top="0.23622047244094491" bottom="0.23622047244094491" header="0.31496062992125984" footer="0.31496062992125984"/>
  <pageSetup scale="62"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tabColor theme="9" tint="-0.499984740745262"/>
    <pageSetUpPr fitToPage="1"/>
  </sheetPr>
  <dimension ref="A1:T29"/>
  <sheetViews>
    <sheetView showGridLines="0" tabSelected="1" view="pageBreakPreview" zoomScale="55" zoomScaleNormal="85" zoomScaleSheetLayoutView="55" workbookViewId="0">
      <selection activeCell="R36" sqref="R36"/>
    </sheetView>
  </sheetViews>
  <sheetFormatPr baseColWidth="10" defaultColWidth="11.42578125" defaultRowHeight="11.25" customHeight="1"/>
  <cols>
    <col min="1" max="1" width="15.7109375" style="64" customWidth="1"/>
    <col min="2" max="2" width="19.7109375" style="64" customWidth="1"/>
    <col min="3" max="3" width="23.42578125" style="64" customWidth="1"/>
    <col min="4" max="4" width="26.28515625" style="64" customWidth="1"/>
    <col min="5" max="5" width="20" style="64" customWidth="1"/>
    <col min="6" max="13" width="15.5703125" style="64" customWidth="1"/>
    <col min="14" max="14" width="19.28515625" style="64" customWidth="1"/>
    <col min="15" max="18" width="11.42578125" style="64"/>
    <col min="19" max="19" width="10" style="64" customWidth="1"/>
    <col min="20" max="16384" width="11.42578125" style="64"/>
  </cols>
  <sheetData>
    <row r="1" spans="1:20" ht="105" customHeight="1">
      <c r="A1" s="2183"/>
      <c r="B1" s="2183"/>
      <c r="C1" s="2183"/>
      <c r="D1" s="2183"/>
      <c r="E1" s="2183"/>
      <c r="F1" s="2183"/>
      <c r="G1" s="2183"/>
      <c r="H1" s="2183"/>
      <c r="I1" s="2183"/>
      <c r="J1" s="2183"/>
      <c r="K1" s="2183"/>
      <c r="L1" s="2183"/>
      <c r="M1" s="2183"/>
      <c r="N1" s="2183"/>
    </row>
    <row r="2" spans="1:20" s="60" customFormat="1" ht="15.75" customHeight="1">
      <c r="A2" s="65"/>
      <c r="B2" s="65"/>
      <c r="C2" s="65"/>
      <c r="D2" s="65"/>
      <c r="E2" s="65"/>
    </row>
    <row r="3" spans="1:20" s="60" customFormat="1" ht="45" customHeight="1">
      <c r="A3" s="1981" t="s">
        <v>34</v>
      </c>
      <c r="B3" s="530" t="s">
        <v>143</v>
      </c>
      <c r="C3" s="531" t="s">
        <v>144</v>
      </c>
      <c r="D3" s="532" t="s">
        <v>145</v>
      </c>
      <c r="E3" s="65"/>
      <c r="F3" s="61"/>
      <c r="J3" s="197"/>
      <c r="M3" s="137"/>
    </row>
    <row r="4" spans="1:20" s="60" customFormat="1" ht="18.75">
      <c r="A4" s="1982" t="s">
        <v>426</v>
      </c>
      <c r="B4" s="1980">
        <v>12759.99</v>
      </c>
      <c r="C4" s="1174">
        <v>15836.19</v>
      </c>
      <c r="D4" s="1175">
        <v>14748.51</v>
      </c>
      <c r="E4" s="65"/>
      <c r="F4" s="61"/>
      <c r="O4" s="153"/>
      <c r="P4" s="153"/>
      <c r="Q4" s="153"/>
      <c r="R4" s="153"/>
      <c r="S4" s="205"/>
      <c r="T4" s="205"/>
    </row>
    <row r="5" spans="1:20" s="60" customFormat="1" ht="18.75">
      <c r="A5" s="240" t="s">
        <v>387</v>
      </c>
      <c r="B5" s="1176">
        <v>13453</v>
      </c>
      <c r="C5" s="1176">
        <v>14653.84</v>
      </c>
      <c r="D5" s="1177">
        <v>15155.74</v>
      </c>
      <c r="E5" s="65"/>
      <c r="F5" s="61"/>
      <c r="O5" s="153"/>
      <c r="P5" s="153"/>
      <c r="Q5" s="153"/>
      <c r="R5" s="153"/>
      <c r="S5" s="205"/>
      <c r="T5" s="205"/>
    </row>
    <row r="6" spans="1:20" s="60" customFormat="1" ht="18.75">
      <c r="A6" s="240" t="s">
        <v>388</v>
      </c>
      <c r="B6" s="1176">
        <v>13943.45</v>
      </c>
      <c r="C6" s="1176">
        <v>16719.03</v>
      </c>
      <c r="D6" s="1177">
        <v>15971.57</v>
      </c>
      <c r="E6" s="65"/>
      <c r="F6" s="61"/>
      <c r="O6" s="153"/>
      <c r="P6" s="153"/>
      <c r="Q6" s="153"/>
      <c r="R6" s="153"/>
      <c r="S6" s="205"/>
      <c r="T6" s="205"/>
    </row>
    <row r="7" spans="1:20" s="60" customFormat="1" ht="18.75">
      <c r="A7" s="240" t="s">
        <v>389</v>
      </c>
      <c r="B7" s="1176">
        <v>15132</v>
      </c>
      <c r="C7" s="1176">
        <v>17464</v>
      </c>
      <c r="D7" s="1177">
        <v>17399</v>
      </c>
      <c r="E7" s="65"/>
      <c r="F7" s="61"/>
      <c r="G7" s="61"/>
      <c r="H7" s="61"/>
      <c r="I7" s="61"/>
      <c r="J7" s="61"/>
      <c r="K7" s="61"/>
      <c r="N7" s="153"/>
      <c r="O7" s="153"/>
      <c r="P7" s="153"/>
      <c r="Q7" s="153"/>
      <c r="R7" s="153"/>
      <c r="S7" s="205"/>
      <c r="T7" s="205"/>
    </row>
    <row r="8" spans="1:20" ht="18.75">
      <c r="A8" s="240" t="s">
        <v>427</v>
      </c>
      <c r="B8" s="1176">
        <v>15533</v>
      </c>
      <c r="C8" s="1176">
        <v>18675</v>
      </c>
      <c r="D8" s="1177">
        <v>17851</v>
      </c>
      <c r="E8" s="65"/>
      <c r="F8" s="65"/>
      <c r="G8" s="61"/>
      <c r="H8" s="61"/>
      <c r="I8" s="61"/>
      <c r="K8" s="60"/>
      <c r="L8" s="60"/>
      <c r="M8" s="60"/>
      <c r="N8" s="153"/>
      <c r="O8" s="153"/>
      <c r="P8" s="153"/>
      <c r="Q8" s="153"/>
      <c r="R8" s="153"/>
      <c r="S8" s="205"/>
      <c r="T8" s="205"/>
    </row>
    <row r="9" spans="1:20" ht="18.75">
      <c r="A9" s="240" t="s">
        <v>474</v>
      </c>
      <c r="B9" s="1176">
        <v>16191</v>
      </c>
      <c r="C9" s="1176">
        <v>19327</v>
      </c>
      <c r="D9" s="1177">
        <v>20747</v>
      </c>
      <c r="E9" s="65"/>
      <c r="F9" s="65"/>
      <c r="G9" s="61"/>
      <c r="H9" s="61"/>
      <c r="I9" s="61"/>
      <c r="K9" s="60"/>
      <c r="L9" s="60"/>
      <c r="M9" s="60"/>
      <c r="N9" s="153"/>
      <c r="O9" s="153"/>
      <c r="P9" s="153"/>
      <c r="Q9" s="153"/>
      <c r="R9" s="153"/>
      <c r="S9" s="206"/>
    </row>
    <row r="10" spans="1:20" ht="18.75">
      <c r="A10" s="628" t="s">
        <v>500</v>
      </c>
      <c r="B10" s="1178">
        <v>16415</v>
      </c>
      <c r="C10" s="1178">
        <v>20545</v>
      </c>
      <c r="D10" s="1179">
        <v>22507</v>
      </c>
      <c r="E10" s="65"/>
      <c r="F10" s="65"/>
      <c r="G10" s="61"/>
      <c r="H10" s="61"/>
      <c r="I10" s="61"/>
      <c r="K10" s="60"/>
      <c r="L10" s="60"/>
      <c r="M10" s="60"/>
      <c r="N10" s="153"/>
      <c r="O10" s="153"/>
      <c r="P10" s="153"/>
      <c r="Q10" s="153"/>
      <c r="R10" s="153"/>
      <c r="S10" s="206"/>
    </row>
    <row r="11" spans="1:20" ht="18.75">
      <c r="A11" s="628" t="s">
        <v>828</v>
      </c>
      <c r="B11" s="1178">
        <v>17417</v>
      </c>
      <c r="C11" s="1178">
        <v>21911</v>
      </c>
      <c r="D11" s="1179">
        <v>24421</v>
      </c>
      <c r="E11" s="65"/>
      <c r="F11" s="65"/>
      <c r="G11" s="61"/>
      <c r="H11" s="61"/>
      <c r="I11" s="61"/>
      <c r="K11" s="60"/>
      <c r="L11" s="60"/>
      <c r="M11" s="60"/>
      <c r="N11" s="153"/>
      <c r="O11" s="153"/>
      <c r="P11" s="153"/>
      <c r="Q11" s="153"/>
      <c r="R11" s="153"/>
      <c r="S11" s="206"/>
    </row>
    <row r="12" spans="1:20" ht="18.75">
      <c r="A12" s="628" t="s">
        <v>882</v>
      </c>
      <c r="B12" s="1178">
        <v>17754</v>
      </c>
      <c r="C12" s="1178">
        <v>22502</v>
      </c>
      <c r="D12" s="1179">
        <v>25520</v>
      </c>
      <c r="E12" s="65"/>
      <c r="F12" s="65"/>
      <c r="G12" s="61"/>
      <c r="H12" s="61"/>
      <c r="I12" s="61"/>
      <c r="K12" s="60"/>
      <c r="L12" s="60"/>
      <c r="M12" s="60"/>
      <c r="N12" s="153"/>
      <c r="O12" s="153"/>
      <c r="P12" s="153"/>
      <c r="Q12" s="153"/>
      <c r="R12" s="153"/>
      <c r="S12" s="206"/>
    </row>
    <row r="13" spans="1:20" ht="18.75">
      <c r="A13" s="628" t="s">
        <v>948</v>
      </c>
      <c r="B13" s="1178">
        <v>19005</v>
      </c>
      <c r="C13" s="1178">
        <v>23706</v>
      </c>
      <c r="D13" s="1179">
        <v>26416</v>
      </c>
      <c r="E13" s="65"/>
      <c r="F13" s="65"/>
      <c r="G13" s="61"/>
      <c r="H13" s="61"/>
      <c r="I13" s="61"/>
      <c r="K13" s="60"/>
      <c r="L13" s="60"/>
      <c r="M13" s="60"/>
      <c r="N13" s="153"/>
      <c r="O13" s="153"/>
      <c r="P13" s="153"/>
      <c r="Q13" s="153"/>
      <c r="R13" s="153"/>
      <c r="S13" s="206"/>
    </row>
    <row r="14" spans="1:20" ht="18.75">
      <c r="A14" s="628" t="s">
        <v>1024</v>
      </c>
      <c r="B14" s="1178">
        <v>19533</v>
      </c>
      <c r="C14" s="1178">
        <v>24529</v>
      </c>
      <c r="D14" s="1179">
        <v>28669</v>
      </c>
      <c r="E14" s="65"/>
      <c r="F14" s="65"/>
      <c r="G14" s="61"/>
      <c r="H14" s="61"/>
      <c r="I14" s="61"/>
      <c r="K14" s="60"/>
      <c r="L14" s="60"/>
      <c r="M14" s="60"/>
      <c r="N14" s="153"/>
      <c r="O14" s="153"/>
      <c r="P14" s="153"/>
      <c r="Q14" s="153"/>
      <c r="R14" s="153"/>
      <c r="S14" s="206"/>
    </row>
    <row r="15" spans="1:20" ht="18.75">
      <c r="A15" s="629" t="s">
        <v>1039</v>
      </c>
      <c r="B15" s="1463">
        <v>19387</v>
      </c>
      <c r="C15" s="1463">
        <v>24490</v>
      </c>
      <c r="D15" s="1464">
        <v>28653</v>
      </c>
      <c r="E15" s="65"/>
      <c r="F15" s="65"/>
      <c r="G15" s="65"/>
      <c r="H15" s="65"/>
      <c r="I15" s="65"/>
      <c r="J15" s="65"/>
      <c r="N15" s="153"/>
      <c r="O15" s="153"/>
      <c r="P15" s="153"/>
      <c r="Q15" s="153"/>
      <c r="R15" s="153"/>
    </row>
    <row r="16" spans="1:20" ht="11.25" customHeight="1">
      <c r="A16" s="207"/>
      <c r="B16" s="1122"/>
      <c r="C16" s="1123"/>
      <c r="D16" s="1123"/>
      <c r="E16" s="65"/>
      <c r="F16" s="65"/>
      <c r="G16" s="65"/>
      <c r="H16" s="65"/>
      <c r="I16" s="65"/>
      <c r="J16" s="65"/>
      <c r="N16" s="153"/>
      <c r="O16" s="153"/>
      <c r="P16" s="153"/>
      <c r="Q16" s="153"/>
      <c r="R16" s="153"/>
    </row>
    <row r="17" spans="2:18" ht="11.25" customHeight="1">
      <c r="B17" s="62"/>
      <c r="C17" s="65"/>
      <c r="D17" s="65"/>
      <c r="E17" s="65"/>
      <c r="F17" s="65"/>
      <c r="G17" s="65"/>
      <c r="H17" s="65"/>
      <c r="I17" s="65"/>
      <c r="J17" s="65"/>
      <c r="N17" s="153"/>
      <c r="O17" s="153"/>
      <c r="P17" s="153"/>
      <c r="Q17" s="153"/>
      <c r="R17" s="153"/>
    </row>
    <row r="18" spans="2:18" ht="11.25" customHeight="1">
      <c r="B18" s="62"/>
      <c r="C18" s="65"/>
      <c r="D18" s="65"/>
      <c r="E18" s="65"/>
      <c r="F18" s="65"/>
      <c r="G18" s="65"/>
      <c r="H18" s="65"/>
      <c r="I18" s="65"/>
      <c r="J18" s="65"/>
      <c r="N18" s="153"/>
      <c r="O18" s="153"/>
      <c r="P18" s="153"/>
      <c r="Q18" s="153"/>
      <c r="R18" s="153"/>
    </row>
    <row r="19" spans="2:18" ht="11.25" customHeight="1">
      <c r="B19" s="62"/>
      <c r="C19" s="65"/>
      <c r="D19" s="65"/>
      <c r="E19" s="65"/>
      <c r="F19" s="65"/>
      <c r="G19" s="65"/>
      <c r="H19" s="65"/>
      <c r="I19" s="65"/>
      <c r="J19" s="65"/>
      <c r="N19" s="153"/>
      <c r="O19" s="153"/>
      <c r="P19" s="153"/>
      <c r="Q19" s="153"/>
      <c r="R19" s="153"/>
    </row>
    <row r="20" spans="2:18" ht="11.25" customHeight="1">
      <c r="N20" s="153"/>
      <c r="O20" s="153"/>
      <c r="P20" s="153"/>
      <c r="Q20" s="153"/>
      <c r="R20" s="153"/>
    </row>
    <row r="21" spans="2:18" ht="11.25" customHeight="1">
      <c r="N21" s="153"/>
      <c r="O21" s="153"/>
      <c r="P21" s="153"/>
      <c r="Q21" s="153"/>
      <c r="R21" s="153"/>
    </row>
    <row r="22" spans="2:18" ht="11.25" customHeight="1">
      <c r="N22" s="153"/>
      <c r="O22" s="153"/>
      <c r="P22" s="153"/>
      <c r="Q22" s="153"/>
      <c r="R22" s="153"/>
    </row>
    <row r="23" spans="2:18" ht="11.25" customHeight="1">
      <c r="N23" s="153"/>
      <c r="O23" s="153"/>
      <c r="P23" s="153"/>
      <c r="Q23" s="153"/>
      <c r="R23" s="153"/>
    </row>
    <row r="24" spans="2:18" ht="11.25" customHeight="1">
      <c r="N24" s="153"/>
      <c r="O24" s="153"/>
      <c r="P24" s="153"/>
      <c r="Q24" s="153"/>
      <c r="R24" s="153"/>
    </row>
    <row r="25" spans="2:18" ht="11.25" customHeight="1">
      <c r="N25" s="153"/>
      <c r="O25" s="153"/>
      <c r="P25" s="153"/>
      <c r="Q25" s="153"/>
      <c r="R25" s="153"/>
    </row>
    <row r="26" spans="2:18" ht="11.25" customHeight="1">
      <c r="N26" s="153"/>
      <c r="O26" s="153"/>
      <c r="P26" s="153"/>
      <c r="Q26" s="153"/>
      <c r="R26" s="153"/>
    </row>
    <row r="27" spans="2:18" ht="11.25" customHeight="1">
      <c r="N27" s="153"/>
      <c r="O27" s="153"/>
      <c r="P27" s="153"/>
      <c r="Q27" s="153"/>
      <c r="R27" s="153"/>
    </row>
    <row r="28" spans="2:18" ht="11.25" customHeight="1">
      <c r="N28" s="153"/>
      <c r="O28" s="153"/>
      <c r="P28" s="153"/>
      <c r="Q28" s="153"/>
      <c r="R28" s="153"/>
    </row>
    <row r="29" spans="2:18" ht="11.25" customHeight="1">
      <c r="N29" s="153"/>
      <c r="O29" s="153"/>
      <c r="P29" s="153"/>
      <c r="Q29" s="153"/>
      <c r="R29" s="153"/>
    </row>
  </sheetData>
  <mergeCells count="1">
    <mergeCell ref="A1:N1"/>
  </mergeCells>
  <conditionalFormatting sqref="B15:D15">
    <cfRule type="cellIs" dxfId="40" priority="1" operator="equal">
      <formula>0</formula>
    </cfRule>
  </conditionalFormatting>
  <printOptions horizontalCentered="1" verticalCentered="1"/>
  <pageMargins left="0.4" right="0.4" top="0.25" bottom="0.25" header="0.31496062992126" footer="0.31496062992126"/>
  <pageSetup scale="47" orientation="landscape" r:id="rId1"/>
  <drawing r:id="rId2"/>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5">
    <tabColor rgb="FF66FF33"/>
    <pageSetUpPr fitToPage="1"/>
  </sheetPr>
  <dimension ref="A1:L29"/>
  <sheetViews>
    <sheetView showGridLines="0" view="pageBreakPreview" zoomScale="85" zoomScaleNormal="100" zoomScaleSheetLayoutView="85" workbookViewId="0">
      <selection activeCell="Q14" sqref="Q14"/>
    </sheetView>
  </sheetViews>
  <sheetFormatPr baseColWidth="10" defaultColWidth="11.42578125" defaultRowHeight="15"/>
  <cols>
    <col min="1" max="1" width="18.140625" style="32" customWidth="1"/>
    <col min="2" max="2" width="12.140625" style="32" customWidth="1"/>
    <col min="3" max="3" width="13" style="32" customWidth="1"/>
    <col min="4" max="4" width="14" style="32" customWidth="1"/>
    <col min="5" max="5" width="15.28515625" style="32" customWidth="1"/>
    <col min="6" max="6" width="15" style="32" customWidth="1"/>
    <col min="7" max="7" width="16.7109375" style="32" customWidth="1"/>
    <col min="8" max="9" width="17.5703125" style="32" customWidth="1"/>
    <col min="10" max="10" width="22.85546875" style="157" customWidth="1"/>
    <col min="11" max="11" width="23.42578125" style="157" customWidth="1"/>
    <col min="12" max="12" width="18.42578125" style="32" customWidth="1"/>
    <col min="13" max="16384" width="11.42578125" style="32"/>
  </cols>
  <sheetData>
    <row r="1" spans="1:12" s="67" customFormat="1" ht="68.25" customHeight="1">
      <c r="A1" s="2359"/>
      <c r="B1" s="2359"/>
      <c r="C1" s="2359"/>
      <c r="D1" s="2359"/>
      <c r="E1" s="2359"/>
      <c r="F1" s="2359"/>
      <c r="G1" s="2359"/>
      <c r="H1" s="2359"/>
      <c r="I1" s="2359"/>
      <c r="J1" s="2359"/>
      <c r="K1" s="2359"/>
      <c r="L1" s="2359"/>
    </row>
    <row r="2" spans="1:12" s="31" customFormat="1" ht="4.5" customHeight="1">
      <c r="A2" s="381"/>
      <c r="B2" s="148"/>
      <c r="C2" s="148"/>
      <c r="D2" s="148"/>
      <c r="E2" s="148"/>
      <c r="F2" s="148"/>
      <c r="G2" s="148"/>
      <c r="H2" s="148"/>
      <c r="I2" s="148"/>
      <c r="J2" s="148"/>
      <c r="K2" s="148"/>
      <c r="L2" s="148"/>
    </row>
    <row r="3" spans="1:12" s="67" customFormat="1" ht="47.25">
      <c r="A3" s="379" t="s">
        <v>19</v>
      </c>
      <c r="B3" s="890" t="s">
        <v>281</v>
      </c>
      <c r="C3" s="891" t="s">
        <v>280</v>
      </c>
      <c r="D3" s="892" t="s">
        <v>124</v>
      </c>
      <c r="E3" s="891" t="s">
        <v>279</v>
      </c>
      <c r="F3" s="891" t="s">
        <v>278</v>
      </c>
      <c r="G3" s="890" t="s">
        <v>284</v>
      </c>
      <c r="H3" s="891" t="s">
        <v>283</v>
      </c>
      <c r="I3" s="2111" t="s">
        <v>282</v>
      </c>
      <c r="J3" s="891" t="s">
        <v>408</v>
      </c>
      <c r="K3" s="893" t="s">
        <v>409</v>
      </c>
    </row>
    <row r="4" spans="1:12" s="67" customFormat="1" ht="15.75">
      <c r="A4" s="889" t="s">
        <v>194</v>
      </c>
      <c r="B4" s="1965">
        <v>660</v>
      </c>
      <c r="C4" s="1966">
        <v>10317</v>
      </c>
      <c r="D4" s="1650">
        <f t="shared" ref="D4:D13" si="0">SUM(B4:C4)</f>
        <v>10977</v>
      </c>
      <c r="E4" s="1581">
        <f t="shared" ref="E4:E16" si="1">B4/D4</f>
        <v>6.0125717409128178E-2</v>
      </c>
      <c r="F4" s="2103">
        <f t="shared" ref="F4:F16" si="2">C4/D4</f>
        <v>0.9398742825908718</v>
      </c>
      <c r="G4" s="2104">
        <f>201642+123254</f>
        <v>324896</v>
      </c>
      <c r="H4" s="2105">
        <v>863333</v>
      </c>
      <c r="I4" s="2112">
        <f t="shared" ref="I4:I10" si="3">SUM(G4:H4)</f>
        <v>1188229</v>
      </c>
      <c r="J4" s="2103">
        <f>B4/G4</f>
        <v>2.0314192849404116E-3</v>
      </c>
      <c r="K4" s="2106">
        <f>C4/H4</f>
        <v>1.1950197664168983E-2</v>
      </c>
      <c r="L4" s="36"/>
    </row>
    <row r="5" spans="1:12" s="67" customFormat="1" ht="15.75">
      <c r="A5" s="889" t="s">
        <v>195</v>
      </c>
      <c r="B5" s="1395">
        <v>986</v>
      </c>
      <c r="C5" s="1654">
        <v>13698</v>
      </c>
      <c r="D5" s="1651">
        <f t="shared" si="0"/>
        <v>14684</v>
      </c>
      <c r="E5" s="1582">
        <f t="shared" si="1"/>
        <v>6.7147916099155547E-2</v>
      </c>
      <c r="F5" s="2102">
        <f t="shared" si="2"/>
        <v>0.93285208390084451</v>
      </c>
      <c r="G5" s="2107">
        <v>357975</v>
      </c>
      <c r="H5" s="594">
        <v>869750</v>
      </c>
      <c r="I5" s="786">
        <f t="shared" si="3"/>
        <v>1227725</v>
      </c>
      <c r="J5" s="2102">
        <f t="shared" ref="J5:K8" si="4">B5/G5</f>
        <v>2.7543822892660101E-3</v>
      </c>
      <c r="K5" s="1579">
        <f t="shared" si="4"/>
        <v>1.5749353262431733E-2</v>
      </c>
      <c r="L5" s="36"/>
    </row>
    <row r="6" spans="1:12" s="67" customFormat="1" ht="15.75">
      <c r="A6" s="889" t="s">
        <v>169</v>
      </c>
      <c r="B6" s="1395">
        <v>1477</v>
      </c>
      <c r="C6" s="1654">
        <v>15979</v>
      </c>
      <c r="D6" s="1651">
        <f t="shared" si="0"/>
        <v>17456</v>
      </c>
      <c r="E6" s="1582">
        <f t="shared" si="1"/>
        <v>8.4612740604949582E-2</v>
      </c>
      <c r="F6" s="2102">
        <f t="shared" si="2"/>
        <v>0.91538725939505039</v>
      </c>
      <c r="G6" s="2107">
        <v>355259</v>
      </c>
      <c r="H6" s="594">
        <v>943828</v>
      </c>
      <c r="I6" s="786">
        <f t="shared" si="3"/>
        <v>1299087</v>
      </c>
      <c r="J6" s="2102">
        <f t="shared" si="4"/>
        <v>4.1575301399823794E-3</v>
      </c>
      <c r="K6" s="1579">
        <f t="shared" si="4"/>
        <v>1.6929991481498749E-2</v>
      </c>
      <c r="L6" s="36"/>
    </row>
    <row r="7" spans="1:12" s="67" customFormat="1" ht="15.75">
      <c r="A7" s="889" t="s">
        <v>196</v>
      </c>
      <c r="B7" s="1395">
        <v>2094</v>
      </c>
      <c r="C7" s="1654">
        <v>20503</v>
      </c>
      <c r="D7" s="1651">
        <f t="shared" si="0"/>
        <v>22597</v>
      </c>
      <c r="E7" s="1582">
        <f t="shared" si="1"/>
        <v>9.2667168208169226E-2</v>
      </c>
      <c r="F7" s="2102">
        <f t="shared" si="2"/>
        <v>0.90733283179183077</v>
      </c>
      <c r="G7" s="2107">
        <v>369264</v>
      </c>
      <c r="H7" s="594">
        <v>998527</v>
      </c>
      <c r="I7" s="786">
        <f t="shared" si="3"/>
        <v>1367791</v>
      </c>
      <c r="J7" s="2102">
        <f t="shared" si="4"/>
        <v>5.6707396334329911E-3</v>
      </c>
      <c r="K7" s="1579">
        <f t="shared" si="4"/>
        <v>2.0533245470578162E-2</v>
      </c>
      <c r="L7" s="36"/>
    </row>
    <row r="8" spans="1:12" s="67" customFormat="1" ht="15.75">
      <c r="A8" s="889" t="s">
        <v>425</v>
      </c>
      <c r="B8" s="1395">
        <v>3858</v>
      </c>
      <c r="C8" s="1654">
        <v>22830</v>
      </c>
      <c r="D8" s="1651">
        <f t="shared" si="0"/>
        <v>26688</v>
      </c>
      <c r="E8" s="1582">
        <f t="shared" si="1"/>
        <v>0.1445593525179856</v>
      </c>
      <c r="F8" s="2102">
        <f t="shared" si="2"/>
        <v>0.85544064748201443</v>
      </c>
      <c r="G8" s="2107">
        <f>156354+235330</f>
        <v>391684</v>
      </c>
      <c r="H8" s="594">
        <v>1035050</v>
      </c>
      <c r="I8" s="786">
        <f t="shared" si="3"/>
        <v>1426734</v>
      </c>
      <c r="J8" s="2102">
        <f t="shared" si="4"/>
        <v>9.8497768609389202E-3</v>
      </c>
      <c r="K8" s="1579">
        <f t="shared" si="4"/>
        <v>2.2056905463504178E-2</v>
      </c>
      <c r="L8" s="36"/>
    </row>
    <row r="9" spans="1:12" s="67" customFormat="1" ht="15.75">
      <c r="A9" s="889" t="s">
        <v>490</v>
      </c>
      <c r="B9" s="1395">
        <v>4451</v>
      </c>
      <c r="C9" s="1654">
        <v>24184</v>
      </c>
      <c r="D9" s="1651">
        <f t="shared" si="0"/>
        <v>28635</v>
      </c>
      <c r="E9" s="1582">
        <f t="shared" si="1"/>
        <v>0.15543914789593155</v>
      </c>
      <c r="F9" s="2102">
        <f t="shared" si="2"/>
        <v>0.84456085210406839</v>
      </c>
      <c r="G9" s="2107">
        <f>166811+249006</f>
        <v>415817</v>
      </c>
      <c r="H9" s="594">
        <v>1110841</v>
      </c>
      <c r="I9" s="786">
        <f t="shared" si="3"/>
        <v>1526658</v>
      </c>
      <c r="J9" s="2102">
        <f t="shared" ref="J9:K14" si="5">B9/G9</f>
        <v>1.0704228061863753E-2</v>
      </c>
      <c r="K9" s="1579">
        <f t="shared" si="5"/>
        <v>2.1770892503967715E-2</v>
      </c>
      <c r="L9" s="36"/>
    </row>
    <row r="10" spans="1:12" s="67" customFormat="1" ht="15.75">
      <c r="A10" s="889" t="s">
        <v>495</v>
      </c>
      <c r="B10" s="1395">
        <v>5112</v>
      </c>
      <c r="C10" s="1654">
        <v>25920</v>
      </c>
      <c r="D10" s="1651">
        <f t="shared" si="0"/>
        <v>31032</v>
      </c>
      <c r="E10" s="1582">
        <f t="shared" si="1"/>
        <v>0.16473317865429235</v>
      </c>
      <c r="F10" s="2102">
        <f t="shared" si="2"/>
        <v>0.83526682134570762</v>
      </c>
      <c r="G10" s="2107">
        <f>176595+281039</f>
        <v>457634</v>
      </c>
      <c r="H10" s="594">
        <v>1193568</v>
      </c>
      <c r="I10" s="786">
        <f t="shared" si="3"/>
        <v>1651202</v>
      </c>
      <c r="J10" s="2102">
        <f t="shared" si="5"/>
        <v>1.1170498695464061E-2</v>
      </c>
      <c r="K10" s="1579">
        <f t="shared" si="5"/>
        <v>2.1716399903482668E-2</v>
      </c>
      <c r="L10" s="36"/>
    </row>
    <row r="11" spans="1:12" s="67" customFormat="1" ht="15.75">
      <c r="A11" s="889" t="s">
        <v>791</v>
      </c>
      <c r="B11" s="1395">
        <f>+'V.4.6. NA.Cant. accid x sector'!B14</f>
        <v>5396</v>
      </c>
      <c r="C11" s="1654">
        <f>+'V.4.6. NA.Cant. accid x sector'!C14</f>
        <v>29153</v>
      </c>
      <c r="D11" s="1651">
        <f t="shared" si="0"/>
        <v>34549</v>
      </c>
      <c r="E11" s="1582">
        <f t="shared" si="1"/>
        <v>0.15618397059249181</v>
      </c>
      <c r="F11" s="2102">
        <f t="shared" si="2"/>
        <v>0.84381602940750822</v>
      </c>
      <c r="G11" s="2107">
        <f>189220+301682</f>
        <v>490902</v>
      </c>
      <c r="H11" s="594">
        <v>1268556</v>
      </c>
      <c r="I11" s="786">
        <f>SUM(G11:H11)</f>
        <v>1759458</v>
      </c>
      <c r="J11" s="2102">
        <f t="shared" si="5"/>
        <v>1.0992010625338663E-2</v>
      </c>
      <c r="K11" s="1579">
        <f t="shared" si="5"/>
        <v>2.298124797013297E-2</v>
      </c>
      <c r="L11" s="36"/>
    </row>
    <row r="12" spans="1:12" s="67" customFormat="1" ht="15.75">
      <c r="A12" s="889" t="s">
        <v>883</v>
      </c>
      <c r="B12" s="1395">
        <f>+'V.4.6. NA.Cant. accid x sector'!B15</f>
        <v>6565</v>
      </c>
      <c r="C12" s="1654">
        <f>+'V.4.6. NA.Cant. accid x sector'!C15</f>
        <v>32291</v>
      </c>
      <c r="D12" s="1651">
        <f t="shared" si="0"/>
        <v>38856</v>
      </c>
      <c r="E12" s="1582">
        <f>B12/D12</f>
        <v>0.16895717521103562</v>
      </c>
      <c r="F12" s="2102">
        <f>C12/D12</f>
        <v>0.83104282478896441</v>
      </c>
      <c r="G12" s="2107">
        <v>522430</v>
      </c>
      <c r="H12" s="594">
        <v>1365808</v>
      </c>
      <c r="I12" s="786">
        <f>SUM(G12:H12)</f>
        <v>1888238</v>
      </c>
      <c r="J12" s="2102">
        <f>B12/G12</f>
        <v>1.2566276821775167E-2</v>
      </c>
      <c r="K12" s="1579">
        <f t="shared" si="5"/>
        <v>2.3642415332169674E-2</v>
      </c>
      <c r="L12" s="665"/>
    </row>
    <row r="13" spans="1:12" s="748" customFormat="1" ht="15.75">
      <c r="A13" s="889" t="s">
        <v>909</v>
      </c>
      <c r="B13" s="1395">
        <v>8618</v>
      </c>
      <c r="C13" s="1654">
        <v>32871</v>
      </c>
      <c r="D13" s="1651">
        <f t="shared" si="0"/>
        <v>41489</v>
      </c>
      <c r="E13" s="1582">
        <f>B13/D13</f>
        <v>0.20771770830822628</v>
      </c>
      <c r="F13" s="2102">
        <f>C13/D13</f>
        <v>0.79228229169177378</v>
      </c>
      <c r="G13" s="2107">
        <v>603767</v>
      </c>
      <c r="H13" s="594">
        <v>1446555</v>
      </c>
      <c r="I13" s="786">
        <f>SUM(G13:H13)</f>
        <v>2050322</v>
      </c>
      <c r="J13" s="2102">
        <f>B13/G13</f>
        <v>1.4273718172738821E-2</v>
      </c>
      <c r="K13" s="1579">
        <f t="shared" si="5"/>
        <v>2.2723643414871885E-2</v>
      </c>
      <c r="L13" s="665"/>
    </row>
    <row r="14" spans="1:12" s="748" customFormat="1" ht="15.75">
      <c r="A14" s="889" t="s">
        <v>980</v>
      </c>
      <c r="B14" s="1395">
        <f>+'V.4.6. NA.Cant. accid x sector'!B17</f>
        <v>10106</v>
      </c>
      <c r="C14" s="1654">
        <f>+'V.4.6. NA.Cant. accid x sector'!C17</f>
        <v>35364</v>
      </c>
      <c r="D14" s="1651">
        <f>SUM(B14:C14)</f>
        <v>45470</v>
      </c>
      <c r="E14" s="1582">
        <f>B14/D14</f>
        <v>0.22225643281284363</v>
      </c>
      <c r="F14" s="2102">
        <f>C14/D14</f>
        <v>0.77774356718715631</v>
      </c>
      <c r="G14" s="2108">
        <f>294564+332833</f>
        <v>627397</v>
      </c>
      <c r="H14" s="2101">
        <v>1546593</v>
      </c>
      <c r="I14" s="786">
        <f>SUM(G14:H14)</f>
        <v>2173990</v>
      </c>
      <c r="J14" s="2102">
        <f>B13/G14</f>
        <v>1.3736119235507979E-2</v>
      </c>
      <c r="K14" s="1579">
        <f t="shared" si="5"/>
        <v>2.286574425204304E-2</v>
      </c>
      <c r="L14" s="665"/>
    </row>
    <row r="15" spans="1:12" s="748" customFormat="1" ht="15.75">
      <c r="A15" s="889" t="s">
        <v>1040</v>
      </c>
      <c r="B15" s="1913">
        <f>+'V.4.6. NA.Cant. accid x sector'!B18</f>
        <v>3090</v>
      </c>
      <c r="C15" s="1914">
        <f>+'V.4.6. NA.Cant. accid x sector'!C18</f>
        <v>914</v>
      </c>
      <c r="D15" s="1651">
        <f>SUM(B15:C15)</f>
        <v>4004</v>
      </c>
      <c r="E15" s="1582">
        <f>B15/D15</f>
        <v>0.77172827172827174</v>
      </c>
      <c r="F15" s="2102">
        <f>C15/D15</f>
        <v>0.22827172827172826</v>
      </c>
      <c r="G15" s="2109">
        <f>333992+294271</f>
        <v>628263</v>
      </c>
      <c r="H15" s="1915">
        <v>1560285</v>
      </c>
      <c r="I15" s="1916">
        <f>SUM(G15:H15)</f>
        <v>2188548</v>
      </c>
      <c r="J15" s="2110">
        <f>B14/G15</f>
        <v>1.608562019409069E-2</v>
      </c>
      <c r="K15" s="1917">
        <f t="shared" ref="K15" si="6">C15/H15</f>
        <v>5.8579041649442249E-4</v>
      </c>
      <c r="L15" s="665"/>
    </row>
    <row r="16" spans="1:12" s="67" customFormat="1" ht="15.75" customHeight="1">
      <c r="A16" s="379" t="s">
        <v>17</v>
      </c>
      <c r="B16" s="1652">
        <f>SUM(B4:B15)</f>
        <v>52413</v>
      </c>
      <c r="C16" s="1653">
        <f>SUM(C4:C15)</f>
        <v>264024</v>
      </c>
      <c r="D16" s="1583">
        <f>SUM(D4:D15)</f>
        <v>316437</v>
      </c>
      <c r="E16" s="1584">
        <f t="shared" si="1"/>
        <v>0.16563486570786601</v>
      </c>
      <c r="F16" s="1585">
        <f t="shared" si="2"/>
        <v>0.83436513429213399</v>
      </c>
      <c r="G16" s="1912"/>
      <c r="H16" s="1912"/>
      <c r="I16" s="1912"/>
      <c r="J16" s="1912"/>
      <c r="K16" s="1912"/>
      <c r="L16" s="665"/>
    </row>
    <row r="17" spans="1:12" s="67" customFormat="1">
      <c r="B17" s="1001"/>
      <c r="C17" s="1001"/>
      <c r="D17" s="1001"/>
      <c r="E17" s="36"/>
      <c r="F17" s="36"/>
      <c r="G17" s="1556"/>
      <c r="H17" s="1556"/>
      <c r="I17" s="1556"/>
      <c r="J17" s="1556"/>
      <c r="K17" s="1556"/>
      <c r="L17" s="665"/>
    </row>
    <row r="18" spans="1:12" s="67" customFormat="1">
      <c r="G18" s="36"/>
      <c r="H18" s="36"/>
      <c r="I18" s="36"/>
      <c r="J18" s="1557"/>
      <c r="K18" s="157"/>
    </row>
    <row r="19" spans="1:12" s="67" customFormat="1">
      <c r="J19" s="1557"/>
      <c r="K19" s="157"/>
    </row>
    <row r="20" spans="1:12" s="67" customFormat="1">
      <c r="J20" s="1557"/>
      <c r="K20" s="1557"/>
    </row>
    <row r="21" spans="1:12" s="67" customFormat="1">
      <c r="J21" s="1557"/>
      <c r="K21" s="1557"/>
    </row>
    <row r="22" spans="1:12" s="67" customFormat="1">
      <c r="J22" s="1557"/>
      <c r="K22" s="1557"/>
    </row>
    <row r="23" spans="1:12" s="67" customFormat="1">
      <c r="J23" s="1557"/>
      <c r="K23" s="1557"/>
    </row>
    <row r="24" spans="1:12" s="67" customFormat="1">
      <c r="J24" s="1557"/>
      <c r="K24" s="1557"/>
    </row>
    <row r="25" spans="1:12" s="67" customFormat="1">
      <c r="J25" s="1557"/>
      <c r="K25" s="1557"/>
    </row>
    <row r="26" spans="1:12">
      <c r="A26" s="67"/>
      <c r="B26" s="67"/>
      <c r="C26" s="67"/>
      <c r="D26" s="67"/>
      <c r="E26" s="67"/>
      <c r="F26" s="67"/>
      <c r="G26" s="67"/>
      <c r="H26" s="67"/>
      <c r="I26" s="67"/>
      <c r="J26" s="1557"/>
      <c r="K26" s="1557"/>
    </row>
    <row r="27" spans="1:12">
      <c r="A27" s="67"/>
      <c r="B27" s="67"/>
      <c r="C27" s="67"/>
      <c r="D27" s="67"/>
      <c r="E27" s="67"/>
      <c r="F27" s="67"/>
      <c r="G27" s="67"/>
      <c r="H27" s="67"/>
      <c r="I27" s="67"/>
      <c r="J27" s="1557"/>
      <c r="K27" s="1557"/>
    </row>
    <row r="29" spans="1:12">
      <c r="K29" s="1580"/>
    </row>
  </sheetData>
  <mergeCells count="1">
    <mergeCell ref="A1:L1"/>
  </mergeCells>
  <conditionalFormatting sqref="A14:K15">
    <cfRule type="cellIs" dxfId="5" priority="1" operator="equal">
      <formula>0</formula>
    </cfRule>
  </conditionalFormatting>
  <printOptions horizontalCentered="1"/>
  <pageMargins left="0.39370078740157483" right="0.39370078740157483" top="0.23622047244094491" bottom="0.23622047244094491" header="0.31496062992125984" footer="0.31496062992125984"/>
  <pageSetup scale="63" orientation="landscape" r:id="rId1"/>
  <drawing r:id="rId2"/>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6">
    <tabColor rgb="FF66FF33"/>
    <pageSetUpPr fitToPage="1"/>
  </sheetPr>
  <dimension ref="A1:L51"/>
  <sheetViews>
    <sheetView showGridLines="0" view="pageBreakPreview" zoomScale="73" zoomScaleNormal="100" zoomScaleSheetLayoutView="73" workbookViewId="0">
      <selection activeCell="M1" sqref="M1:S1048576"/>
    </sheetView>
  </sheetViews>
  <sheetFormatPr baseColWidth="10" defaultColWidth="11.42578125" defaultRowHeight="15"/>
  <cols>
    <col min="1" max="1" width="17.7109375" style="32" customWidth="1"/>
    <col min="2" max="2" width="14.7109375" style="32" customWidth="1"/>
    <col min="3" max="3" width="18.7109375" style="32" customWidth="1"/>
    <col min="4" max="4" width="17" style="32" customWidth="1"/>
    <col min="5" max="5" width="14.42578125" style="32" customWidth="1"/>
    <col min="6" max="6" width="15.42578125" style="32" customWidth="1"/>
    <col min="7" max="7" width="19.28515625" style="32" customWidth="1"/>
    <col min="8" max="8" width="21.5703125" style="32" customWidth="1"/>
    <col min="9" max="9" width="19.5703125" style="32" customWidth="1"/>
    <col min="10" max="10" width="21.85546875" style="32" customWidth="1"/>
    <col min="11" max="11" width="22.5703125" style="32" customWidth="1"/>
    <col min="12" max="12" width="14.42578125" style="32" customWidth="1"/>
    <col min="13" max="16384" width="11.42578125" style="32"/>
  </cols>
  <sheetData>
    <row r="1" spans="1:12" s="67" customFormat="1" ht="71.25" customHeight="1">
      <c r="A1" s="2219"/>
      <c r="B1" s="2219"/>
      <c r="C1" s="2219"/>
      <c r="D1" s="2219"/>
      <c r="E1" s="2219"/>
      <c r="F1" s="2219"/>
      <c r="G1" s="2219"/>
      <c r="H1" s="2219"/>
      <c r="I1" s="2219"/>
      <c r="J1" s="2219"/>
      <c r="K1" s="2219"/>
      <c r="L1" s="2219"/>
    </row>
    <row r="2" spans="1:12" s="67" customFormat="1" ht="22.5" customHeight="1">
      <c r="A2" s="131"/>
      <c r="B2" s="131"/>
      <c r="C2" s="131"/>
      <c r="D2" s="131"/>
      <c r="E2" s="131"/>
      <c r="F2" s="131"/>
      <c r="G2" s="131"/>
      <c r="H2" s="131"/>
      <c r="I2" s="131"/>
      <c r="J2" s="131"/>
      <c r="K2" s="131"/>
      <c r="L2" s="131"/>
    </row>
    <row r="3" spans="1:12" s="1282" customFormat="1" ht="34.5" customHeight="1">
      <c r="A3" s="301" t="s">
        <v>0</v>
      </c>
      <c r="B3" s="2115" t="s">
        <v>292</v>
      </c>
      <c r="C3" s="2115" t="s">
        <v>291</v>
      </c>
      <c r="D3" s="2120" t="s">
        <v>290</v>
      </c>
      <c r="E3" s="2115" t="s">
        <v>193</v>
      </c>
      <c r="F3" s="2115" t="s">
        <v>192</v>
      </c>
      <c r="G3" s="2117" t="s">
        <v>289</v>
      </c>
      <c r="H3" s="316" t="s">
        <v>288</v>
      </c>
      <c r="I3" s="2120" t="s">
        <v>287</v>
      </c>
      <c r="J3" s="2115" t="s">
        <v>286</v>
      </c>
      <c r="K3" s="316" t="s">
        <v>285</v>
      </c>
      <c r="L3" s="1281"/>
    </row>
    <row r="4" spans="1:12" s="538" customFormat="1" ht="17.25" customHeight="1">
      <c r="A4" s="311" t="s">
        <v>194</v>
      </c>
      <c r="B4" s="298">
        <v>2072</v>
      </c>
      <c r="C4" s="298">
        <v>8905</v>
      </c>
      <c r="D4" s="1400">
        <f t="shared" ref="D4:D10" si="0">B4+C4</f>
        <v>10977</v>
      </c>
      <c r="E4" s="1396">
        <f t="shared" ref="E4:E10" si="1">B4/D4</f>
        <v>0.18875831283592967</v>
      </c>
      <c r="F4" s="1397">
        <f t="shared" ref="F4:F10" si="2">C4/D4</f>
        <v>0.8112416871640703</v>
      </c>
      <c r="G4" s="1398">
        <v>502153</v>
      </c>
      <c r="H4" s="1399">
        <v>686076</v>
      </c>
      <c r="I4" s="1400">
        <f>+H4+G4</f>
        <v>1188229</v>
      </c>
      <c r="J4" s="1397">
        <f t="shared" ref="J4:K6" si="3">B4/G4</f>
        <v>4.1262324431000112E-3</v>
      </c>
      <c r="K4" s="1401">
        <f t="shared" si="3"/>
        <v>1.2979611588220547E-2</v>
      </c>
    </row>
    <row r="5" spans="1:12" s="538" customFormat="1" ht="17.25" customHeight="1">
      <c r="A5" s="311" t="s">
        <v>195</v>
      </c>
      <c r="B5" s="298">
        <v>3076</v>
      </c>
      <c r="C5" s="298">
        <v>11608</v>
      </c>
      <c r="D5" s="1400">
        <f t="shared" si="0"/>
        <v>14684</v>
      </c>
      <c r="E5" s="1396">
        <f t="shared" si="1"/>
        <v>0.20947970580223371</v>
      </c>
      <c r="F5" s="1397">
        <f t="shared" si="2"/>
        <v>0.79052029419776626</v>
      </c>
      <c r="G5" s="1398">
        <v>524956</v>
      </c>
      <c r="H5" s="1399">
        <v>702769</v>
      </c>
      <c r="I5" s="1400">
        <f t="shared" ref="I5:I13" si="4">+H5+G5</f>
        <v>1227725</v>
      </c>
      <c r="J5" s="1397">
        <f>B5/G5</f>
        <v>5.8595387041961615E-3</v>
      </c>
      <c r="K5" s="1401">
        <f>C5/H5</f>
        <v>1.6517518558729825E-2</v>
      </c>
    </row>
    <row r="6" spans="1:12" s="538" customFormat="1" ht="17.25" customHeight="1">
      <c r="A6" s="311" t="s">
        <v>169</v>
      </c>
      <c r="B6" s="298">
        <v>3938</v>
      </c>
      <c r="C6" s="298">
        <v>13518</v>
      </c>
      <c r="D6" s="1400">
        <f t="shared" si="0"/>
        <v>17456</v>
      </c>
      <c r="E6" s="1396">
        <f t="shared" si="1"/>
        <v>0.22559578368469294</v>
      </c>
      <c r="F6" s="1397">
        <f t="shared" si="2"/>
        <v>0.77440421631530709</v>
      </c>
      <c r="G6" s="1398">
        <v>558699</v>
      </c>
      <c r="H6" s="1399">
        <v>740388</v>
      </c>
      <c r="I6" s="1400">
        <f t="shared" si="4"/>
        <v>1299087</v>
      </c>
      <c r="J6" s="1397">
        <f t="shared" si="3"/>
        <v>7.0485180750278773E-3</v>
      </c>
      <c r="K6" s="1401">
        <f t="shared" si="3"/>
        <v>1.8257994456960403E-2</v>
      </c>
    </row>
    <row r="7" spans="1:12" s="538" customFormat="1" ht="17.25" customHeight="1">
      <c r="A7" s="311" t="s">
        <v>196</v>
      </c>
      <c r="B7" s="298">
        <v>5638</v>
      </c>
      <c r="C7" s="298">
        <v>16959</v>
      </c>
      <c r="D7" s="1400">
        <f t="shared" si="0"/>
        <v>22597</v>
      </c>
      <c r="E7" s="1396">
        <f t="shared" si="1"/>
        <v>0.24950214630260653</v>
      </c>
      <c r="F7" s="1397">
        <f t="shared" si="2"/>
        <v>0.75049785369739341</v>
      </c>
      <c r="G7" s="1398">
        <v>590403</v>
      </c>
      <c r="H7" s="1399">
        <v>777388</v>
      </c>
      <c r="I7" s="1400">
        <f t="shared" si="4"/>
        <v>1367791</v>
      </c>
      <c r="J7" s="1397">
        <f t="shared" ref="J7:K10" si="5">B7/G7</f>
        <v>9.5494094711578367E-3</v>
      </c>
      <c r="K7" s="1401">
        <f t="shared" si="5"/>
        <v>2.1815361183861855E-2</v>
      </c>
      <c r="L7" s="1031"/>
    </row>
    <row r="8" spans="1:12" s="538" customFormat="1" ht="17.25" customHeight="1">
      <c r="A8" s="311" t="s">
        <v>425</v>
      </c>
      <c r="B8" s="298">
        <v>7022</v>
      </c>
      <c r="C8" s="298">
        <v>19666</v>
      </c>
      <c r="D8" s="1400">
        <f t="shared" si="0"/>
        <v>26688</v>
      </c>
      <c r="E8" s="1396">
        <f t="shared" si="1"/>
        <v>0.26311450839328537</v>
      </c>
      <c r="F8" s="1397">
        <f t="shared" si="2"/>
        <v>0.73688549160671468</v>
      </c>
      <c r="G8" s="1398">
        <v>619448</v>
      </c>
      <c r="H8" s="1399">
        <v>807286</v>
      </c>
      <c r="I8" s="1400">
        <f t="shared" si="4"/>
        <v>1426734</v>
      </c>
      <c r="J8" s="1397">
        <f t="shared" si="5"/>
        <v>1.1335899058516615E-2</v>
      </c>
      <c r="K8" s="1401">
        <f t="shared" si="5"/>
        <v>2.4360635512073788E-2</v>
      </c>
      <c r="L8" s="1031"/>
    </row>
    <row r="9" spans="1:12" s="538" customFormat="1" ht="17.25" customHeight="1">
      <c r="A9" s="311" t="s">
        <v>490</v>
      </c>
      <c r="B9" s="298">
        <f>18+7821</f>
        <v>7839</v>
      </c>
      <c r="C9" s="298">
        <v>20796</v>
      </c>
      <c r="D9" s="1400">
        <f t="shared" si="0"/>
        <v>28635</v>
      </c>
      <c r="E9" s="1396">
        <f t="shared" si="1"/>
        <v>0.27375589313776849</v>
      </c>
      <c r="F9" s="1397">
        <f t="shared" si="2"/>
        <v>0.72624410686223151</v>
      </c>
      <c r="G9" s="1398">
        <v>669009</v>
      </c>
      <c r="H9" s="1399">
        <v>857649</v>
      </c>
      <c r="I9" s="1400">
        <f t="shared" si="4"/>
        <v>1526658</v>
      </c>
      <c r="J9" s="1397">
        <f t="shared" si="5"/>
        <v>1.1717331156979951E-2</v>
      </c>
      <c r="K9" s="1401">
        <f t="shared" si="5"/>
        <v>2.4247681743930209E-2</v>
      </c>
      <c r="L9" s="1031"/>
    </row>
    <row r="10" spans="1:12" s="538" customFormat="1" ht="17.25" customHeight="1">
      <c r="A10" s="311" t="s">
        <v>495</v>
      </c>
      <c r="B10" s="298">
        <v>8865</v>
      </c>
      <c r="C10" s="298">
        <v>22167</v>
      </c>
      <c r="D10" s="1400">
        <f t="shared" si="0"/>
        <v>31032</v>
      </c>
      <c r="E10" s="1396">
        <f t="shared" si="1"/>
        <v>0.28567285382830626</v>
      </c>
      <c r="F10" s="1397">
        <f t="shared" si="2"/>
        <v>0.71432714617169368</v>
      </c>
      <c r="G10" s="1398">
        <v>730833</v>
      </c>
      <c r="H10" s="1399">
        <v>920369</v>
      </c>
      <c r="I10" s="1400">
        <f t="shared" si="4"/>
        <v>1651202</v>
      </c>
      <c r="J10" s="1397">
        <f>B10/G10</f>
        <v>1.2129994129985919E-2</v>
      </c>
      <c r="K10" s="1401">
        <f t="shared" si="5"/>
        <v>2.4084905076116211E-2</v>
      </c>
      <c r="L10" s="1031"/>
    </row>
    <row r="11" spans="1:12" s="538" customFormat="1" ht="17.25" customHeight="1">
      <c r="A11" s="311" t="s">
        <v>791</v>
      </c>
      <c r="B11" s="298">
        <f>+'V.4.7. Accid x sexo'!B14</f>
        <v>10124</v>
      </c>
      <c r="C11" s="298">
        <f>+'V.4.7. Accid x sexo'!C14</f>
        <v>24425</v>
      </c>
      <c r="D11" s="1400">
        <f>B11+C11</f>
        <v>34549</v>
      </c>
      <c r="E11" s="1396">
        <f>B11/D11</f>
        <v>0.29303308344669887</v>
      </c>
      <c r="F11" s="1397">
        <f>C11/D11</f>
        <v>0.70696691655330113</v>
      </c>
      <c r="G11" s="1398">
        <v>783669</v>
      </c>
      <c r="H11" s="1399">
        <v>975789</v>
      </c>
      <c r="I11" s="1400">
        <f t="shared" si="4"/>
        <v>1759458</v>
      </c>
      <c r="J11" s="1397">
        <f>B11/G11</f>
        <v>1.2918719510405541E-2</v>
      </c>
      <c r="K11" s="1401">
        <f>C11/H11</f>
        <v>2.5031026174716052E-2</v>
      </c>
      <c r="L11" s="1031"/>
    </row>
    <row r="12" spans="1:12" s="544" customFormat="1" ht="17.25" customHeight="1">
      <c r="A12" s="311" t="s">
        <v>883</v>
      </c>
      <c r="B12" s="298">
        <f>+'V.4.7. Accid x sexo'!B15</f>
        <v>12141</v>
      </c>
      <c r="C12" s="298">
        <f>+'V.4.7. Accid x sexo'!C15</f>
        <v>26715</v>
      </c>
      <c r="D12" s="1400">
        <f>B12+C12</f>
        <v>38856</v>
      </c>
      <c r="E12" s="1402">
        <f>+B12/D12</f>
        <v>0.31246139592340949</v>
      </c>
      <c r="F12" s="1403">
        <f>+C12/D12</f>
        <v>0.68753860407659051</v>
      </c>
      <c r="G12" s="1398">
        <v>829997</v>
      </c>
      <c r="H12" s="1399">
        <v>1058241</v>
      </c>
      <c r="I12" s="1400">
        <f t="shared" si="4"/>
        <v>1888238</v>
      </c>
      <c r="J12" s="1397">
        <f>B12/G12</f>
        <v>1.4627763714808608E-2</v>
      </c>
      <c r="K12" s="1401">
        <f>C12/H12</f>
        <v>2.5244722137962902E-2</v>
      </c>
      <c r="L12" s="1032"/>
    </row>
    <row r="13" spans="1:12" s="544" customFormat="1" ht="17.25" customHeight="1">
      <c r="A13" s="311" t="s">
        <v>909</v>
      </c>
      <c r="B13" s="298">
        <f>+'V.4.7. Accid x sexo'!B16</f>
        <v>12445</v>
      </c>
      <c r="C13" s="298">
        <f>+'V.4.7. Accid x sexo'!C16</f>
        <v>29044</v>
      </c>
      <c r="D13" s="1400">
        <f>B13+C13</f>
        <v>41489</v>
      </c>
      <c r="E13" s="1402">
        <f>+B13/D13</f>
        <v>0.29995902528381019</v>
      </c>
      <c r="F13" s="1403">
        <f>+C13/D13</f>
        <v>0.70004097471618987</v>
      </c>
      <c r="G13" s="1398">
        <v>890141</v>
      </c>
      <c r="H13" s="1399">
        <v>1160181</v>
      </c>
      <c r="I13" s="1400">
        <f t="shared" si="4"/>
        <v>2050322</v>
      </c>
      <c r="J13" s="1397">
        <f>B13/G13</f>
        <v>1.3980931110913889E-2</v>
      </c>
      <c r="K13" s="1401">
        <f>C13/H13</f>
        <v>2.5034024863361839E-2</v>
      </c>
      <c r="L13" s="1032"/>
    </row>
    <row r="14" spans="1:12" s="544" customFormat="1" ht="17.25" customHeight="1">
      <c r="A14" s="311" t="s">
        <v>980</v>
      </c>
      <c r="B14" s="298">
        <f>+'V.4.7. Accid x sexo'!B17</f>
        <v>14726</v>
      </c>
      <c r="C14" s="298">
        <f>+'V.4.7. Accid x sexo'!C17</f>
        <v>30744</v>
      </c>
      <c r="D14" s="1400">
        <f>B14+C14</f>
        <v>45470</v>
      </c>
      <c r="E14" s="1402">
        <f>+B14/D14</f>
        <v>0.32386188695843415</v>
      </c>
      <c r="F14" s="1403">
        <f>+C14/D14</f>
        <v>0.6761381130415659</v>
      </c>
      <c r="G14" s="1398">
        <v>955175</v>
      </c>
      <c r="H14" s="1399">
        <v>1218815</v>
      </c>
      <c r="I14" s="1400">
        <f>+H14+G14</f>
        <v>2173990</v>
      </c>
      <c r="J14" s="1397">
        <f>B14/H14</f>
        <v>1.208222740940996E-2</v>
      </c>
      <c r="K14" s="1401">
        <f>C14/H14</f>
        <v>2.5224500847134308E-2</v>
      </c>
      <c r="L14" s="1032"/>
    </row>
    <row r="15" spans="1:12" s="544" customFormat="1" ht="17.25" customHeight="1">
      <c r="A15" s="2116" t="s">
        <v>1040</v>
      </c>
      <c r="B15" s="298">
        <f>+'V.4.7. Accid x sexo'!B18</f>
        <v>2639</v>
      </c>
      <c r="C15" s="298">
        <f>+'V.4.7. Accid x sexo'!C18</f>
        <v>1365</v>
      </c>
      <c r="D15" s="1400">
        <f>B15+C15</f>
        <v>4004</v>
      </c>
      <c r="E15" s="1404">
        <f>+B15/D15</f>
        <v>0.65909090909090906</v>
      </c>
      <c r="F15" s="1405">
        <f>+C15/D15</f>
        <v>0.34090909090909088</v>
      </c>
      <c r="G15" s="1406">
        <v>1227025</v>
      </c>
      <c r="H15" s="1407">
        <v>961523</v>
      </c>
      <c r="I15" s="1408">
        <f>+H15+G15</f>
        <v>2188548</v>
      </c>
      <c r="J15" s="2114">
        <f>B15/H15</f>
        <v>2.7446041332344624E-3</v>
      </c>
      <c r="K15" s="1409">
        <f>C15/H15</f>
        <v>1.4196228275350667E-3</v>
      </c>
      <c r="L15" s="1032"/>
    </row>
    <row r="16" spans="1:12" s="538" customFormat="1" ht="18.75">
      <c r="A16" s="2113" t="s">
        <v>17</v>
      </c>
      <c r="B16" s="2118">
        <f>SUM(B4:B15)</f>
        <v>90525</v>
      </c>
      <c r="C16" s="2119">
        <f>SUM(C4:C15)</f>
        <v>225912</v>
      </c>
      <c r="D16" s="1410">
        <f>SUM(D4:D15)</f>
        <v>316437</v>
      </c>
      <c r="E16" s="1282"/>
      <c r="F16" s="1282"/>
      <c r="G16" s="1282"/>
      <c r="H16" s="1282"/>
      <c r="I16" s="1282"/>
      <c r="J16" s="1282"/>
      <c r="K16" s="1282"/>
      <c r="L16" s="1007"/>
    </row>
    <row r="17" spans="8:12" s="67" customFormat="1">
      <c r="L17" s="32"/>
    </row>
    <row r="18" spans="8:12" s="67" customFormat="1" ht="15.75">
      <c r="H18" s="122"/>
      <c r="I18" s="122"/>
      <c r="L18" s="17"/>
    </row>
    <row r="19" spans="8:12" s="67" customFormat="1">
      <c r="L19" s="17"/>
    </row>
    <row r="20" spans="8:12" s="67" customFormat="1">
      <c r="L20" s="17"/>
    </row>
    <row r="21" spans="8:12" s="67" customFormat="1">
      <c r="L21" s="17"/>
    </row>
    <row r="22" spans="8:12" s="67" customFormat="1">
      <c r="L22" s="17"/>
    </row>
    <row r="23" spans="8:12" s="67" customFormat="1">
      <c r="L23" s="17"/>
    </row>
    <row r="24" spans="8:12" s="67" customFormat="1">
      <c r="L24" s="17"/>
    </row>
    <row r="25" spans="8:12" s="67" customFormat="1">
      <c r="L25" s="17"/>
    </row>
    <row r="26" spans="8:12" s="67" customFormat="1">
      <c r="L26" s="17"/>
    </row>
    <row r="27" spans="8:12" s="67" customFormat="1">
      <c r="L27" s="17"/>
    </row>
    <row r="28" spans="8:12" s="67" customFormat="1">
      <c r="L28" s="17"/>
    </row>
    <row r="29" spans="8:12" s="67" customFormat="1">
      <c r="L29" s="17"/>
    </row>
    <row r="30" spans="8:12" s="67" customFormat="1">
      <c r="L30" s="17"/>
    </row>
    <row r="31" spans="8:12" s="67" customFormat="1">
      <c r="L31" s="17"/>
    </row>
    <row r="32" spans="8:12" s="67" customFormat="1">
      <c r="L32" s="17"/>
    </row>
    <row r="33" spans="3:12" s="67" customFormat="1">
      <c r="L33" s="17"/>
    </row>
    <row r="34" spans="3:12" s="67" customFormat="1">
      <c r="L34" s="17"/>
    </row>
    <row r="35" spans="3:12" s="67" customFormat="1">
      <c r="L35" s="17"/>
    </row>
    <row r="36" spans="3:12" s="67" customFormat="1"/>
    <row r="37" spans="3:12" s="67" customFormat="1"/>
    <row r="38" spans="3:12" s="67" customFormat="1"/>
    <row r="39" spans="3:12" s="67" customFormat="1" ht="15.75">
      <c r="C39" s="112"/>
    </row>
    <row r="40" spans="3:12" s="67" customFormat="1"/>
    <row r="41" spans="3:12" s="67" customFormat="1"/>
    <row r="42" spans="3:12" s="67" customFormat="1"/>
    <row r="43" spans="3:12" s="67" customFormat="1"/>
    <row r="44" spans="3:12" s="67" customFormat="1"/>
    <row r="45" spans="3:12" s="67" customFormat="1"/>
    <row r="46" spans="3:12" s="67" customFormat="1"/>
    <row r="47" spans="3:12" s="67" customFormat="1"/>
    <row r="48" spans="3:12" s="67" customFormat="1"/>
    <row r="49" spans="1:11" s="67" customFormat="1"/>
    <row r="50" spans="1:11" s="67" customFormat="1"/>
    <row r="51" spans="1:11">
      <c r="A51" s="67"/>
      <c r="B51" s="67"/>
      <c r="C51" s="67"/>
      <c r="D51" s="67"/>
      <c r="E51" s="67"/>
      <c r="F51" s="67"/>
      <c r="G51" s="67"/>
      <c r="H51" s="67"/>
      <c r="I51" s="67"/>
      <c r="J51" s="67"/>
      <c r="K51" s="67"/>
    </row>
  </sheetData>
  <mergeCells count="1">
    <mergeCell ref="A1:L1"/>
  </mergeCells>
  <conditionalFormatting sqref="B14:K15">
    <cfRule type="cellIs" dxfId="4" priority="1" operator="equal">
      <formula>0</formula>
    </cfRule>
  </conditionalFormatting>
  <printOptions horizontalCentered="1"/>
  <pageMargins left="0.39370078740157483" right="0.39370078740157483" top="0.23622047244094491" bottom="0.23622047244094491" header="0.31496062992125984" footer="0.31496062992125984"/>
  <pageSetup scale="59" orientation="landscape" r:id="rId1"/>
  <drawing r:id="rId2"/>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1">
    <tabColor theme="1" tint="0.34998626667073579"/>
    <pageSetUpPr fitToPage="1"/>
  </sheetPr>
  <dimension ref="A1:AG48"/>
  <sheetViews>
    <sheetView showGridLines="0" view="pageBreakPreview" zoomScale="55" zoomScaleNormal="100" zoomScaleSheetLayoutView="55" workbookViewId="0">
      <selection activeCell="W22" sqref="W22"/>
    </sheetView>
  </sheetViews>
  <sheetFormatPr baseColWidth="10" defaultColWidth="11.5703125" defaultRowHeight="15"/>
  <cols>
    <col min="1" max="1" width="16.28515625" style="67" customWidth="1"/>
    <col min="2" max="2" width="27.140625" style="67" customWidth="1"/>
    <col min="3" max="3" width="15" style="67" customWidth="1"/>
    <col min="4" max="4" width="23" style="67" customWidth="1"/>
    <col min="5" max="5" width="20" style="67" customWidth="1"/>
    <col min="6" max="6" width="22.5703125" style="67" customWidth="1"/>
    <col min="7" max="7" width="27" style="67" customWidth="1"/>
    <col min="8" max="8" width="17.28515625" style="67" customWidth="1"/>
    <col min="9" max="9" width="22.42578125" style="67" customWidth="1"/>
    <col min="10" max="10" width="21.28515625" style="67" customWidth="1"/>
    <col min="11" max="11" width="27" style="67" customWidth="1"/>
    <col min="12" max="12" width="18.28515625" style="67" customWidth="1"/>
    <col min="13" max="13" width="22.140625" style="67" customWidth="1"/>
    <col min="14" max="23" width="11.5703125" style="67"/>
    <col min="24" max="26" width="15.140625" style="67" customWidth="1"/>
    <col min="27" max="27" width="20.85546875" style="67" customWidth="1"/>
    <col min="28" max="29" width="11.5703125" style="67"/>
    <col min="30" max="33" width="0" style="67" hidden="1" customWidth="1"/>
    <col min="34" max="16384" width="11.5703125" style="67"/>
  </cols>
  <sheetData>
    <row r="1" spans="1:33" ht="100.5" customHeight="1">
      <c r="A1" s="2364"/>
      <c r="B1" s="2364"/>
      <c r="C1" s="2364"/>
      <c r="D1" s="2364"/>
      <c r="E1" s="2364"/>
      <c r="F1" s="2364"/>
      <c r="G1" s="2364"/>
      <c r="H1" s="2364"/>
      <c r="I1" s="2364"/>
      <c r="J1" s="2364"/>
      <c r="K1" s="2364"/>
      <c r="L1" s="2364"/>
      <c r="M1" s="2364"/>
    </row>
    <row r="2" spans="1:33" ht="54.75" customHeight="1">
      <c r="A2" s="453" t="s">
        <v>955</v>
      </c>
      <c r="B2" s="453" t="s">
        <v>825</v>
      </c>
      <c r="C2" s="515" t="s">
        <v>29</v>
      </c>
      <c r="D2" s="515" t="s">
        <v>111</v>
      </c>
      <c r="E2" s="515" t="s">
        <v>956</v>
      </c>
      <c r="F2" s="515" t="s">
        <v>62</v>
      </c>
      <c r="G2" s="516" t="s">
        <v>963</v>
      </c>
      <c r="H2" s="13"/>
      <c r="M2" s="49"/>
    </row>
    <row r="3" spans="1:33" ht="20.100000000000001" customHeight="1">
      <c r="A3" s="454" t="s">
        <v>112</v>
      </c>
      <c r="B3" s="1790">
        <f>+D3+F3</f>
        <v>36483</v>
      </c>
      <c r="C3" s="789">
        <f>+B3/$B$18</f>
        <v>1.6669956519116784E-2</v>
      </c>
      <c r="D3" s="989">
        <v>22268</v>
      </c>
      <c r="E3" s="990">
        <f>D3/B3</f>
        <v>0.61036647205547789</v>
      </c>
      <c r="F3" s="989">
        <v>14215</v>
      </c>
      <c r="G3" s="790">
        <f>+F3/B3</f>
        <v>0.38963352794452211</v>
      </c>
      <c r="H3" s="13"/>
      <c r="I3" s="546"/>
      <c r="K3" s="156"/>
      <c r="M3" s="49"/>
      <c r="AD3" s="2367" t="s">
        <v>109</v>
      </c>
      <c r="AE3" s="2368"/>
      <c r="AF3" s="2368"/>
    </row>
    <row r="4" spans="1:33" ht="20.100000000000001" customHeight="1">
      <c r="A4" s="454" t="s">
        <v>37</v>
      </c>
      <c r="B4" s="1790">
        <f t="shared" ref="B4:B17" si="0">+D4+F4</f>
        <v>264050</v>
      </c>
      <c r="C4" s="789">
        <f t="shared" ref="C4:C17" si="1">+B4/$B$18</f>
        <v>0.12065076936854938</v>
      </c>
      <c r="D4" s="989">
        <v>152688</v>
      </c>
      <c r="E4" s="990">
        <f t="shared" ref="E4:E18" si="2">D4/B4</f>
        <v>0.57825411853815567</v>
      </c>
      <c r="F4" s="989">
        <v>111362</v>
      </c>
      <c r="G4" s="790">
        <f t="shared" ref="G4:G18" si="3">+F4/B4</f>
        <v>0.42174588146184433</v>
      </c>
      <c r="H4" s="13"/>
      <c r="I4" s="1117"/>
      <c r="J4" s="1119"/>
      <c r="K4" s="1120"/>
      <c r="L4" s="1117"/>
      <c r="M4" s="1119"/>
      <c r="AD4" s="88" t="s">
        <v>110</v>
      </c>
      <c r="AE4" s="88" t="s">
        <v>111</v>
      </c>
      <c r="AF4" s="88" t="s">
        <v>62</v>
      </c>
    </row>
    <row r="5" spans="1:33" ht="20.100000000000001" customHeight="1">
      <c r="A5" s="454" t="s">
        <v>38</v>
      </c>
      <c r="B5" s="1790">
        <f t="shared" si="0"/>
        <v>355221</v>
      </c>
      <c r="C5" s="789">
        <f t="shared" si="1"/>
        <v>0.16230898294211504</v>
      </c>
      <c r="D5" s="989">
        <v>199754</v>
      </c>
      <c r="E5" s="990">
        <f t="shared" si="2"/>
        <v>0.56233724920542427</v>
      </c>
      <c r="F5" s="989">
        <v>155467</v>
      </c>
      <c r="G5" s="790">
        <f t="shared" si="3"/>
        <v>0.43766275079457578</v>
      </c>
      <c r="H5" s="13"/>
      <c r="I5" s="1117"/>
      <c r="J5" s="1119"/>
      <c r="K5" s="1120"/>
      <c r="L5" s="1117"/>
      <c r="M5" s="1119"/>
      <c r="AD5" s="89" t="s">
        <v>112</v>
      </c>
      <c r="AE5" s="53">
        <v>13968</v>
      </c>
      <c r="AF5" s="53">
        <f>8829*-1</f>
        <v>-8829</v>
      </c>
    </row>
    <row r="6" spans="1:33" ht="20.100000000000001" customHeight="1">
      <c r="A6" s="454" t="s">
        <v>39</v>
      </c>
      <c r="B6" s="1790">
        <f t="shared" si="0"/>
        <v>312297</v>
      </c>
      <c r="C6" s="789">
        <f t="shared" si="1"/>
        <v>0.1426959792519972</v>
      </c>
      <c r="D6" s="989">
        <v>172086</v>
      </c>
      <c r="E6" s="990">
        <f t="shared" si="2"/>
        <v>0.55103315113497731</v>
      </c>
      <c r="F6" s="989">
        <v>140211</v>
      </c>
      <c r="G6" s="790">
        <f t="shared" si="3"/>
        <v>0.44896684886502269</v>
      </c>
      <c r="H6" s="13"/>
      <c r="I6" s="1117"/>
      <c r="J6" s="1119"/>
      <c r="K6" s="1120"/>
      <c r="L6" s="1117"/>
      <c r="M6" s="1119"/>
      <c r="AD6" s="89" t="s">
        <v>37</v>
      </c>
      <c r="AE6" s="53">
        <v>94691</v>
      </c>
      <c r="AF6" s="53">
        <f>65301*-1</f>
        <v>-65301</v>
      </c>
    </row>
    <row r="7" spans="1:33" ht="20.100000000000001" customHeight="1">
      <c r="A7" s="454" t="s">
        <v>40</v>
      </c>
      <c r="B7" s="1790">
        <f t="shared" si="0"/>
        <v>295240</v>
      </c>
      <c r="C7" s="789">
        <f t="shared" si="1"/>
        <v>0.1349022274128783</v>
      </c>
      <c r="D7" s="989">
        <v>160630</v>
      </c>
      <c r="E7" s="990">
        <f t="shared" si="2"/>
        <v>0.54406584473648556</v>
      </c>
      <c r="F7" s="989">
        <v>134610</v>
      </c>
      <c r="G7" s="790">
        <f t="shared" si="3"/>
        <v>0.45593415526351444</v>
      </c>
      <c r="H7" s="13"/>
      <c r="I7" s="1117"/>
      <c r="J7" s="1119"/>
      <c r="K7" s="1120"/>
      <c r="L7" s="1117"/>
      <c r="M7" s="1119"/>
      <c r="AD7" s="89" t="s">
        <v>38</v>
      </c>
      <c r="AE7" s="53">
        <v>114856</v>
      </c>
      <c r="AF7" s="53">
        <v>-87226</v>
      </c>
      <c r="AG7" s="53" t="e">
        <f t="shared" ref="AG7:AG19" si="4">AF7*$C$31</f>
        <v>#VALUE!</v>
      </c>
    </row>
    <row r="8" spans="1:33" ht="20.100000000000001" customHeight="1">
      <c r="A8" s="454" t="s">
        <v>41</v>
      </c>
      <c r="B8" s="1790">
        <f t="shared" si="0"/>
        <v>246534</v>
      </c>
      <c r="C8" s="789">
        <f t="shared" si="1"/>
        <v>0.11264728943573547</v>
      </c>
      <c r="D8" s="989">
        <v>133657</v>
      </c>
      <c r="E8" s="990">
        <f t="shared" si="2"/>
        <v>0.54214428841457973</v>
      </c>
      <c r="F8" s="989">
        <v>112877</v>
      </c>
      <c r="G8" s="790">
        <f t="shared" si="3"/>
        <v>0.45785571158542027</v>
      </c>
      <c r="H8" s="13"/>
      <c r="I8" s="1117"/>
      <c r="J8" s="1119"/>
      <c r="K8" s="1120"/>
      <c r="L8" s="1117"/>
      <c r="M8" s="1119"/>
      <c r="AD8" s="89" t="s">
        <v>39</v>
      </c>
      <c r="AE8" s="53">
        <v>110599</v>
      </c>
      <c r="AF8" s="53">
        <v>-88163</v>
      </c>
      <c r="AG8" s="53" t="e">
        <f t="shared" si="4"/>
        <v>#VALUE!</v>
      </c>
    </row>
    <row r="9" spans="1:33" ht="20.100000000000001" customHeight="1">
      <c r="A9" s="454" t="s">
        <v>42</v>
      </c>
      <c r="B9" s="1790">
        <f t="shared" si="0"/>
        <v>208083</v>
      </c>
      <c r="C9" s="789">
        <f t="shared" si="1"/>
        <v>9.5078106580253202E-2</v>
      </c>
      <c r="D9" s="989">
        <v>114167</v>
      </c>
      <c r="E9" s="990">
        <f t="shared" si="2"/>
        <v>0.54866087090247639</v>
      </c>
      <c r="F9" s="989">
        <v>93916</v>
      </c>
      <c r="G9" s="790">
        <f t="shared" si="3"/>
        <v>0.45133912909752361</v>
      </c>
      <c r="H9" s="13"/>
      <c r="I9" s="1117"/>
      <c r="J9" s="1119"/>
      <c r="K9" s="1120"/>
      <c r="L9" s="1117"/>
      <c r="M9" s="1119"/>
      <c r="AD9" s="89" t="s">
        <v>40</v>
      </c>
      <c r="AE9" s="53">
        <v>94068</v>
      </c>
      <c r="AF9" s="53">
        <v>-78209</v>
      </c>
      <c r="AG9" s="53" t="e">
        <f t="shared" si="4"/>
        <v>#VALUE!</v>
      </c>
    </row>
    <row r="10" spans="1:33" ht="20.100000000000001" customHeight="1">
      <c r="A10" s="454" t="s">
        <v>43</v>
      </c>
      <c r="B10" s="1790">
        <f t="shared" si="0"/>
        <v>172374</v>
      </c>
      <c r="C10" s="789">
        <f t="shared" si="1"/>
        <v>7.8761809199524066E-2</v>
      </c>
      <c r="D10" s="989">
        <v>95082</v>
      </c>
      <c r="E10" s="990">
        <f t="shared" si="2"/>
        <v>0.55160290995161687</v>
      </c>
      <c r="F10" s="989">
        <v>77292</v>
      </c>
      <c r="G10" s="790">
        <f t="shared" si="3"/>
        <v>0.44839709004838318</v>
      </c>
      <c r="H10" s="13"/>
      <c r="I10" s="1117"/>
      <c r="J10" s="1119"/>
      <c r="K10" s="1120"/>
      <c r="L10" s="1117"/>
      <c r="M10" s="1119"/>
      <c r="AD10" s="89" t="s">
        <v>41</v>
      </c>
      <c r="AE10" s="53">
        <v>82896</v>
      </c>
      <c r="AF10" s="53">
        <v>-70646</v>
      </c>
      <c r="AG10" s="53" t="e">
        <f t="shared" si="4"/>
        <v>#VALUE!</v>
      </c>
    </row>
    <row r="11" spans="1:33" ht="20.100000000000001" customHeight="1">
      <c r="A11" s="454" t="s">
        <v>44</v>
      </c>
      <c r="B11" s="1790">
        <f t="shared" si="0"/>
        <v>125670</v>
      </c>
      <c r="C11" s="789">
        <f t="shared" si="1"/>
        <v>5.7421632973094487E-2</v>
      </c>
      <c r="D11" s="989">
        <v>71810</v>
      </c>
      <c r="E11" s="990">
        <f t="shared" si="2"/>
        <v>0.57141720378769789</v>
      </c>
      <c r="F11" s="989">
        <v>53860</v>
      </c>
      <c r="G11" s="790">
        <f t="shared" si="3"/>
        <v>0.42858279621230205</v>
      </c>
      <c r="H11" s="13"/>
      <c r="I11" s="1117"/>
      <c r="J11" s="1119"/>
      <c r="K11" s="1120"/>
      <c r="L11" s="1117"/>
      <c r="M11" s="1119"/>
      <c r="AD11" s="89" t="s">
        <v>42</v>
      </c>
      <c r="AE11" s="53">
        <v>68381</v>
      </c>
      <c r="AF11" s="53">
        <v>-56998</v>
      </c>
      <c r="AG11" s="53" t="e">
        <f t="shared" si="4"/>
        <v>#VALUE!</v>
      </c>
    </row>
    <row r="12" spans="1:33" ht="20.100000000000001" customHeight="1">
      <c r="A12" s="454" t="s">
        <v>45</v>
      </c>
      <c r="B12" s="1790">
        <f t="shared" si="0"/>
        <v>79215</v>
      </c>
      <c r="C12" s="789">
        <f t="shared" si="1"/>
        <v>3.6195230810564812E-2</v>
      </c>
      <c r="D12" s="989">
        <v>46874</v>
      </c>
      <c r="E12" s="990">
        <f t="shared" si="2"/>
        <v>0.59173136400934168</v>
      </c>
      <c r="F12" s="989">
        <v>32341</v>
      </c>
      <c r="G12" s="790">
        <f t="shared" si="3"/>
        <v>0.40826863599065832</v>
      </c>
      <c r="H12" s="13"/>
      <c r="I12" s="1117"/>
      <c r="J12" s="1119"/>
      <c r="K12" s="1120"/>
      <c r="L12" s="1117"/>
      <c r="M12" s="1119"/>
      <c r="AD12" s="89" t="s">
        <v>43</v>
      </c>
      <c r="AE12" s="53">
        <v>53231</v>
      </c>
      <c r="AF12" s="53">
        <v>-40454</v>
      </c>
      <c r="AG12" s="53" t="e">
        <f t="shared" si="4"/>
        <v>#VALUE!</v>
      </c>
    </row>
    <row r="13" spans="1:33" ht="20.100000000000001" customHeight="1">
      <c r="A13" s="454" t="s">
        <v>113</v>
      </c>
      <c r="B13" s="1790">
        <f t="shared" si="0"/>
        <v>45924</v>
      </c>
      <c r="C13" s="789">
        <f t="shared" si="1"/>
        <v>2.0983775544333505E-2</v>
      </c>
      <c r="D13" s="989">
        <v>28256</v>
      </c>
      <c r="E13" s="990">
        <f t="shared" si="2"/>
        <v>0.61527741485933285</v>
      </c>
      <c r="F13" s="989">
        <v>17668</v>
      </c>
      <c r="G13" s="790">
        <f t="shared" si="3"/>
        <v>0.38472258514066721</v>
      </c>
      <c r="H13" s="13"/>
      <c r="I13" s="1117"/>
      <c r="J13" s="1119"/>
      <c r="K13" s="1120"/>
      <c r="L13" s="1117"/>
      <c r="M13" s="1119"/>
      <c r="AD13" s="89" t="s">
        <v>44</v>
      </c>
      <c r="AE13" s="53">
        <v>39299</v>
      </c>
      <c r="AF13" s="53">
        <v>-25509</v>
      </c>
      <c r="AG13" s="53" t="e">
        <f t="shared" si="4"/>
        <v>#VALUE!</v>
      </c>
    </row>
    <row r="14" spans="1:33" ht="20.100000000000001" customHeight="1">
      <c r="A14" s="454" t="s">
        <v>114</v>
      </c>
      <c r="B14" s="1790">
        <f t="shared" si="0"/>
        <v>24131</v>
      </c>
      <c r="C14" s="789">
        <f t="shared" si="1"/>
        <v>1.1026031871359459E-2</v>
      </c>
      <c r="D14" s="989">
        <v>15264</v>
      </c>
      <c r="E14" s="990">
        <f t="shared" si="2"/>
        <v>0.63254734573784754</v>
      </c>
      <c r="F14" s="989">
        <v>8867</v>
      </c>
      <c r="G14" s="790">
        <f t="shared" si="3"/>
        <v>0.3674526542621524</v>
      </c>
      <c r="H14" s="13"/>
      <c r="I14" s="1117"/>
      <c r="J14" s="1119"/>
      <c r="K14" s="1120"/>
      <c r="L14" s="1117"/>
      <c r="M14" s="1119"/>
      <c r="AD14" s="89" t="s">
        <v>45</v>
      </c>
      <c r="AE14" s="53">
        <v>25049</v>
      </c>
      <c r="AF14" s="53">
        <v>-13161</v>
      </c>
      <c r="AG14" s="53" t="e">
        <f t="shared" si="4"/>
        <v>#VALUE!</v>
      </c>
    </row>
    <row r="15" spans="1:33" ht="20.100000000000001" customHeight="1">
      <c r="A15" s="454" t="s">
        <v>115</v>
      </c>
      <c r="B15" s="1790">
        <f t="shared" si="0"/>
        <v>12874</v>
      </c>
      <c r="C15" s="789">
        <f t="shared" si="1"/>
        <v>5.8824389503908531E-3</v>
      </c>
      <c r="D15" s="989">
        <v>8101</v>
      </c>
      <c r="E15" s="990">
        <f t="shared" si="2"/>
        <v>0.62925275749572784</v>
      </c>
      <c r="F15" s="989">
        <v>4773</v>
      </c>
      <c r="G15" s="790">
        <f t="shared" si="3"/>
        <v>0.37074724250427216</v>
      </c>
      <c r="H15" s="13"/>
      <c r="I15" s="1117"/>
      <c r="J15" s="1121"/>
      <c r="K15" s="1120"/>
      <c r="L15" s="1117"/>
      <c r="M15" s="1121"/>
      <c r="AD15" s="89" t="s">
        <v>113</v>
      </c>
      <c r="AE15" s="53">
        <v>13405</v>
      </c>
      <c r="AF15" s="53">
        <v>-5601</v>
      </c>
      <c r="AG15" s="53" t="e">
        <f t="shared" si="4"/>
        <v>#VALUE!</v>
      </c>
    </row>
    <row r="16" spans="1:33" ht="20.100000000000001" customHeight="1">
      <c r="A16" s="454" t="s">
        <v>116</v>
      </c>
      <c r="B16" s="1790">
        <f t="shared" si="0"/>
        <v>6195</v>
      </c>
      <c r="C16" s="789">
        <f t="shared" si="1"/>
        <v>2.8306438789553624E-3</v>
      </c>
      <c r="D16" s="989">
        <v>3773</v>
      </c>
      <c r="E16" s="990">
        <f t="shared" si="2"/>
        <v>0.60903954802259885</v>
      </c>
      <c r="F16" s="989">
        <v>2422</v>
      </c>
      <c r="G16" s="790">
        <f t="shared" si="3"/>
        <v>0.39096045197740115</v>
      </c>
      <c r="H16" s="13"/>
      <c r="I16" s="1117"/>
      <c r="J16" s="1121"/>
      <c r="K16" s="1120"/>
      <c r="L16" s="1117"/>
      <c r="M16" s="1121"/>
      <c r="AD16" s="89" t="s">
        <v>114</v>
      </c>
      <c r="AE16" s="53">
        <v>7875</v>
      </c>
      <c r="AF16" s="53">
        <v>-2898</v>
      </c>
      <c r="AG16" s="53" t="e">
        <f t="shared" si="4"/>
        <v>#VALUE!</v>
      </c>
    </row>
    <row r="17" spans="1:33" ht="20.100000000000001" customHeight="1">
      <c r="A17" s="454" t="s">
        <v>117</v>
      </c>
      <c r="B17" s="1790">
        <f t="shared" si="0"/>
        <v>4257</v>
      </c>
      <c r="C17" s="789">
        <f t="shared" si="1"/>
        <v>1.9451252611320383E-3</v>
      </c>
      <c r="D17" s="989">
        <f>6+2609</f>
        <v>2615</v>
      </c>
      <c r="E17" s="990">
        <f t="shared" si="2"/>
        <v>0.61428235846840495</v>
      </c>
      <c r="F17" s="989">
        <v>1642</v>
      </c>
      <c r="G17" s="790">
        <f t="shared" si="3"/>
        <v>0.38571764153159505</v>
      </c>
      <c r="H17" s="13"/>
      <c r="I17" s="1117"/>
      <c r="J17" s="1121"/>
      <c r="K17" s="1120"/>
      <c r="L17" s="1117"/>
      <c r="M17" s="1121"/>
      <c r="AD17" s="89" t="s">
        <v>115</v>
      </c>
      <c r="AE17" s="53">
        <v>3939</v>
      </c>
      <c r="AF17" s="53">
        <v>-1434</v>
      </c>
      <c r="AG17" s="53" t="e">
        <f t="shared" si="4"/>
        <v>#VALUE!</v>
      </c>
    </row>
    <row r="18" spans="1:33" ht="23.25" customHeight="1">
      <c r="A18" s="455" t="s">
        <v>17</v>
      </c>
      <c r="B18" s="1791">
        <f>SUM(B3:B17)</f>
        <v>2188548</v>
      </c>
      <c r="C18" s="1593">
        <f>SUM(C3:C17)</f>
        <v>0.99999999999999978</v>
      </c>
      <c r="D18" s="1594">
        <f>SUM(D3:D17)</f>
        <v>1227025</v>
      </c>
      <c r="E18" s="1595">
        <f t="shared" si="2"/>
        <v>0.56065711147299491</v>
      </c>
      <c r="F18" s="1594">
        <f>SUM(F3:F17)</f>
        <v>961523</v>
      </c>
      <c r="G18" s="1596">
        <f t="shared" si="3"/>
        <v>0.43934288852700509</v>
      </c>
      <c r="H18" s="13"/>
      <c r="I18" s="1117"/>
      <c r="J18" s="1121"/>
      <c r="K18" s="1120"/>
      <c r="L18" s="1117"/>
      <c r="M18" s="1121"/>
      <c r="AD18" s="89" t="s">
        <v>116</v>
      </c>
      <c r="AE18" s="53">
        <v>1841</v>
      </c>
      <c r="AF18" s="53">
        <v>-673</v>
      </c>
      <c r="AG18" s="53" t="e">
        <f t="shared" si="4"/>
        <v>#VALUE!</v>
      </c>
    </row>
    <row r="19" spans="1:33">
      <c r="A19" s="17"/>
      <c r="B19" s="17"/>
      <c r="C19" s="17"/>
      <c r="D19" s="17"/>
      <c r="E19" s="17"/>
      <c r="F19" s="17"/>
      <c r="G19" s="17"/>
      <c r="H19" s="17"/>
      <c r="I19" s="52"/>
      <c r="J19" s="51"/>
      <c r="L19" s="50"/>
      <c r="M19" s="32"/>
      <c r="AD19" s="89" t="s">
        <v>117</v>
      </c>
      <c r="AE19" s="53">
        <v>855</v>
      </c>
      <c r="AF19" s="53">
        <v>-303</v>
      </c>
      <c r="AG19" s="53" t="e">
        <f t="shared" si="4"/>
        <v>#VALUE!</v>
      </c>
    </row>
    <row r="20" spans="1:33">
      <c r="B20" s="17"/>
      <c r="C20" s="17"/>
      <c r="D20" s="17"/>
      <c r="E20" s="17"/>
      <c r="F20" s="17"/>
      <c r="G20" s="17"/>
      <c r="H20" s="17"/>
      <c r="I20" s="52"/>
      <c r="J20" s="31"/>
      <c r="L20" s="31"/>
      <c r="M20" s="31"/>
      <c r="AD20" s="89" t="s">
        <v>17</v>
      </c>
      <c r="AE20" s="54">
        <f>SUM(AE5:AE19)</f>
        <v>724953</v>
      </c>
      <c r="AF20" s="54">
        <f>SUM(AF5:AF19)</f>
        <v>-545405</v>
      </c>
    </row>
    <row r="21" spans="1:33">
      <c r="B21" s="17"/>
      <c r="C21" s="17"/>
      <c r="D21" s="17"/>
      <c r="E21" s="17"/>
      <c r="F21" s="17"/>
      <c r="G21" s="17"/>
      <c r="H21" s="17"/>
      <c r="I21" s="17"/>
      <c r="J21" s="17"/>
      <c r="L21" s="17"/>
      <c r="M21" s="17"/>
    </row>
    <row r="22" spans="1:33">
      <c r="B22" s="17"/>
      <c r="C22" s="17"/>
      <c r="D22" s="17"/>
      <c r="E22" s="17"/>
      <c r="F22" s="17"/>
      <c r="G22" s="17"/>
      <c r="H22" s="17"/>
      <c r="I22" s="17"/>
      <c r="J22" s="17"/>
      <c r="K22" s="17"/>
      <c r="L22" s="17"/>
      <c r="M22" s="17"/>
    </row>
    <row r="23" spans="1:33">
      <c r="B23" s="17"/>
      <c r="C23" s="17"/>
      <c r="D23" s="17"/>
      <c r="E23" s="17"/>
      <c r="F23" s="17"/>
      <c r="G23" s="17"/>
      <c r="H23" s="17"/>
      <c r="I23" s="17"/>
      <c r="J23" s="17"/>
      <c r="K23" s="17"/>
      <c r="L23" s="17"/>
      <c r="M23" s="17"/>
    </row>
    <row r="24" spans="1:33">
      <c r="B24" s="17"/>
      <c r="C24" s="17"/>
      <c r="D24" s="17"/>
      <c r="E24" s="17"/>
      <c r="F24" s="17"/>
      <c r="G24" s="17"/>
      <c r="H24" s="17"/>
      <c r="I24" s="17"/>
      <c r="J24" s="17"/>
      <c r="K24" s="17"/>
      <c r="L24" s="17"/>
      <c r="M24" s="17"/>
    </row>
    <row r="25" spans="1:33">
      <c r="B25" s="17"/>
      <c r="C25" s="17"/>
      <c r="D25" s="17"/>
      <c r="E25" s="17"/>
      <c r="F25" s="17"/>
      <c r="G25" s="17"/>
      <c r="H25" s="17"/>
      <c r="I25" s="17"/>
      <c r="J25" s="17"/>
      <c r="K25" s="17"/>
      <c r="L25" s="17"/>
      <c r="M25" s="17"/>
    </row>
    <row r="26" spans="1:33">
      <c r="B26" s="17"/>
      <c r="C26" s="17"/>
      <c r="D26" s="17"/>
      <c r="E26" s="17"/>
      <c r="F26" s="17"/>
      <c r="G26" s="17"/>
      <c r="H26" s="17"/>
      <c r="I26" s="17"/>
      <c r="J26" s="17"/>
      <c r="K26" s="17"/>
      <c r="L26" s="17"/>
      <c r="M26" s="17"/>
    </row>
    <row r="27" spans="1:33">
      <c r="B27" s="17"/>
      <c r="G27" s="17"/>
      <c r="H27" s="17"/>
      <c r="I27" s="17"/>
      <c r="J27" s="17"/>
      <c r="K27" s="17"/>
      <c r="L27" s="17"/>
      <c r="M27" s="17"/>
    </row>
    <row r="28" spans="1:33">
      <c r="B28" s="17"/>
      <c r="C28" s="2365" t="s">
        <v>110</v>
      </c>
      <c r="G28" s="17"/>
      <c r="H28" s="17"/>
      <c r="I28" s="17"/>
      <c r="J28" s="17"/>
      <c r="K28" s="17"/>
      <c r="L28" s="17"/>
      <c r="M28" s="17"/>
    </row>
    <row r="29" spans="1:33" ht="15.75">
      <c r="B29" s="17"/>
      <c r="C29" s="2366"/>
      <c r="D29" s="107" t="s">
        <v>62</v>
      </c>
      <c r="E29" s="165" t="s">
        <v>111</v>
      </c>
      <c r="G29" s="17"/>
      <c r="H29" s="17"/>
      <c r="I29" s="17"/>
      <c r="J29" s="17"/>
      <c r="K29" s="17"/>
      <c r="L29" s="17"/>
      <c r="M29" s="17"/>
    </row>
    <row r="30" spans="1:33" ht="15.75">
      <c r="B30" s="17"/>
      <c r="C30" s="114" t="s">
        <v>112</v>
      </c>
      <c r="D30" s="110">
        <f t="shared" ref="D30:D44" si="5">F3*-1</f>
        <v>-14215</v>
      </c>
      <c r="E30" s="108">
        <f t="shared" ref="E30:E44" si="6">+D3</f>
        <v>22268</v>
      </c>
      <c r="G30" s="17"/>
      <c r="H30" s="17"/>
      <c r="I30" s="17"/>
      <c r="J30" s="17"/>
      <c r="K30" s="17"/>
      <c r="L30" s="17"/>
      <c r="M30" s="17"/>
    </row>
    <row r="31" spans="1:33" ht="15.75">
      <c r="B31" s="17"/>
      <c r="C31" s="114" t="s">
        <v>37</v>
      </c>
      <c r="D31" s="110">
        <f t="shared" si="5"/>
        <v>-111362</v>
      </c>
      <c r="E31" s="108">
        <f t="shared" si="6"/>
        <v>152688</v>
      </c>
      <c r="G31" s="17"/>
      <c r="H31" s="17"/>
      <c r="I31" s="17"/>
      <c r="J31" s="17"/>
      <c r="K31" s="17"/>
      <c r="L31" s="17"/>
      <c r="M31" s="17"/>
    </row>
    <row r="32" spans="1:33" ht="15.75">
      <c r="B32" s="17"/>
      <c r="C32" s="114" t="s">
        <v>38</v>
      </c>
      <c r="D32" s="110">
        <f t="shared" si="5"/>
        <v>-155467</v>
      </c>
      <c r="E32" s="108">
        <f t="shared" si="6"/>
        <v>199754</v>
      </c>
      <c r="G32" s="17"/>
      <c r="H32" s="17"/>
      <c r="I32" s="17"/>
      <c r="J32" s="17"/>
      <c r="K32" s="17"/>
      <c r="L32" s="17"/>
      <c r="M32" s="17"/>
    </row>
    <row r="33" spans="2:26" ht="15.75">
      <c r="B33" s="17"/>
      <c r="C33" s="114" t="s">
        <v>39</v>
      </c>
      <c r="D33" s="110">
        <f t="shared" si="5"/>
        <v>-140211</v>
      </c>
      <c r="E33" s="108">
        <f t="shared" si="6"/>
        <v>172086</v>
      </c>
      <c r="G33" s="17"/>
      <c r="H33" s="17"/>
      <c r="I33" s="17"/>
      <c r="J33" s="17"/>
      <c r="K33" s="17"/>
      <c r="L33" s="17"/>
      <c r="M33" s="17"/>
    </row>
    <row r="34" spans="2:26" ht="15.75">
      <c r="B34" s="17"/>
      <c r="C34" s="114" t="s">
        <v>40</v>
      </c>
      <c r="D34" s="110">
        <f t="shared" si="5"/>
        <v>-134610</v>
      </c>
      <c r="E34" s="108">
        <f t="shared" si="6"/>
        <v>160630</v>
      </c>
      <c r="G34" s="17"/>
      <c r="H34" s="17"/>
      <c r="I34" s="17"/>
      <c r="J34" s="17"/>
      <c r="K34" s="17"/>
      <c r="L34" s="17"/>
      <c r="M34" s="17"/>
      <c r="N34" s="52"/>
      <c r="O34" s="52"/>
      <c r="P34" s="52"/>
      <c r="Q34" s="52"/>
      <c r="R34" s="52"/>
      <c r="S34" s="52"/>
      <c r="T34" s="52"/>
      <c r="U34" s="52"/>
      <c r="V34" s="52"/>
      <c r="W34" s="52"/>
      <c r="X34" s="52"/>
      <c r="Y34" s="18"/>
      <c r="Z34" s="18"/>
    </row>
    <row r="35" spans="2:26" ht="15.75">
      <c r="B35" s="17"/>
      <c r="C35" s="114" t="s">
        <v>41</v>
      </c>
      <c r="D35" s="110">
        <f t="shared" si="5"/>
        <v>-112877</v>
      </c>
      <c r="E35" s="108">
        <f t="shared" si="6"/>
        <v>133657</v>
      </c>
      <c r="G35" s="17"/>
      <c r="H35" s="17"/>
      <c r="I35" s="17"/>
      <c r="J35" s="17"/>
      <c r="K35" s="17"/>
      <c r="L35" s="17"/>
      <c r="M35" s="17"/>
      <c r="N35" s="52"/>
      <c r="O35" s="52"/>
      <c r="P35" s="52"/>
      <c r="Q35" s="52"/>
      <c r="R35" s="52"/>
      <c r="S35" s="52"/>
      <c r="T35" s="52"/>
      <c r="U35" s="52"/>
      <c r="V35" s="52"/>
      <c r="W35" s="52"/>
      <c r="X35" s="52"/>
      <c r="Y35" s="18"/>
      <c r="Z35" s="18"/>
    </row>
    <row r="36" spans="2:26" ht="15.75">
      <c r="B36" s="17"/>
      <c r="C36" s="114" t="s">
        <v>42</v>
      </c>
      <c r="D36" s="110">
        <f t="shared" si="5"/>
        <v>-93916</v>
      </c>
      <c r="E36" s="108">
        <f t="shared" si="6"/>
        <v>114167</v>
      </c>
      <c r="G36" s="17"/>
      <c r="H36" s="17"/>
      <c r="I36" s="17"/>
      <c r="J36" s="17"/>
      <c r="K36" s="17"/>
      <c r="L36" s="17"/>
      <c r="M36" s="17"/>
      <c r="N36" s="52"/>
      <c r="O36" s="52"/>
      <c r="P36" s="52"/>
      <c r="Q36" s="52"/>
      <c r="R36" s="52"/>
      <c r="S36" s="52"/>
      <c r="T36" s="52"/>
      <c r="U36" s="52"/>
      <c r="V36" s="52"/>
      <c r="W36" s="52"/>
      <c r="X36" s="52"/>
      <c r="Y36" s="18"/>
      <c r="Z36" s="18"/>
    </row>
    <row r="37" spans="2:26" ht="15.75">
      <c r="B37" s="17"/>
      <c r="C37" s="114" t="s">
        <v>43</v>
      </c>
      <c r="D37" s="110">
        <f t="shared" si="5"/>
        <v>-77292</v>
      </c>
      <c r="E37" s="108">
        <f t="shared" si="6"/>
        <v>95082</v>
      </c>
      <c r="G37" s="17"/>
      <c r="H37" s="17"/>
      <c r="I37" s="17"/>
      <c r="J37" s="17"/>
      <c r="K37" s="17"/>
      <c r="L37" s="17"/>
      <c r="M37" s="17"/>
      <c r="N37" s="52"/>
      <c r="O37" s="52"/>
      <c r="P37" s="52"/>
      <c r="Q37" s="52"/>
      <c r="R37" s="52"/>
      <c r="S37" s="52"/>
      <c r="T37" s="52"/>
      <c r="U37" s="52"/>
      <c r="V37" s="52"/>
      <c r="W37" s="52"/>
      <c r="X37" s="52"/>
      <c r="Y37" s="18"/>
      <c r="Z37" s="18"/>
    </row>
    <row r="38" spans="2:26" ht="15.75">
      <c r="B38" s="17"/>
      <c r="C38" s="114" t="s">
        <v>44</v>
      </c>
      <c r="D38" s="110">
        <f t="shared" si="5"/>
        <v>-53860</v>
      </c>
      <c r="E38" s="108">
        <f t="shared" si="6"/>
        <v>71810</v>
      </c>
      <c r="G38" s="17"/>
      <c r="H38" s="17"/>
      <c r="I38" s="17"/>
      <c r="J38" s="17"/>
      <c r="K38" s="17"/>
      <c r="L38" s="17"/>
      <c r="M38" s="17"/>
      <c r="N38" s="52"/>
      <c r="O38" s="52"/>
      <c r="P38" s="52"/>
      <c r="Q38" s="52"/>
      <c r="R38" s="52"/>
      <c r="S38" s="52"/>
      <c r="T38" s="52"/>
      <c r="U38" s="52"/>
      <c r="V38" s="52"/>
      <c r="W38" s="52"/>
      <c r="X38" s="52"/>
      <c r="Y38" s="18"/>
      <c r="Z38" s="18"/>
    </row>
    <row r="39" spans="2:26" ht="15.75">
      <c r="B39" s="17"/>
      <c r="C39" s="114" t="s">
        <v>45</v>
      </c>
      <c r="D39" s="110">
        <f t="shared" si="5"/>
        <v>-32341</v>
      </c>
      <c r="E39" s="108">
        <f t="shared" si="6"/>
        <v>46874</v>
      </c>
      <c r="G39" s="17"/>
      <c r="H39" s="17"/>
      <c r="I39" s="17"/>
      <c r="J39" s="17"/>
      <c r="K39" s="17"/>
      <c r="L39" s="17"/>
      <c r="M39" s="17"/>
      <c r="N39" s="52"/>
      <c r="O39" s="52"/>
      <c r="P39" s="52"/>
      <c r="Q39" s="52"/>
      <c r="R39" s="52"/>
      <c r="S39" s="52"/>
      <c r="T39" s="52"/>
      <c r="U39" s="52"/>
      <c r="V39" s="52"/>
      <c r="W39" s="52"/>
      <c r="X39" s="52"/>
      <c r="Y39" s="18"/>
      <c r="Z39" s="18"/>
    </row>
    <row r="40" spans="2:26" ht="15.75">
      <c r="B40" s="17"/>
      <c r="C40" s="114" t="s">
        <v>113</v>
      </c>
      <c r="D40" s="110">
        <f t="shared" si="5"/>
        <v>-17668</v>
      </c>
      <c r="E40" s="108">
        <f t="shared" si="6"/>
        <v>28256</v>
      </c>
      <c r="G40" s="17"/>
      <c r="H40" s="17"/>
      <c r="I40" s="17"/>
      <c r="J40" s="17"/>
      <c r="K40" s="17"/>
      <c r="L40" s="17"/>
      <c r="M40" s="17"/>
      <c r="N40" s="52"/>
      <c r="O40" s="52"/>
      <c r="P40" s="52"/>
      <c r="Q40" s="52"/>
      <c r="R40" s="52"/>
      <c r="S40" s="52"/>
      <c r="T40" s="52"/>
      <c r="U40" s="52"/>
      <c r="V40" s="52"/>
      <c r="W40" s="52"/>
      <c r="X40" s="52"/>
      <c r="Y40" s="18"/>
      <c r="Z40" s="18"/>
    </row>
    <row r="41" spans="2:26" ht="15.75">
      <c r="B41" s="17"/>
      <c r="C41" s="114" t="s">
        <v>114</v>
      </c>
      <c r="D41" s="110">
        <f t="shared" si="5"/>
        <v>-8867</v>
      </c>
      <c r="E41" s="108">
        <f t="shared" si="6"/>
        <v>15264</v>
      </c>
      <c r="G41" s="17"/>
      <c r="H41" s="17"/>
      <c r="I41" s="17"/>
      <c r="J41" s="17"/>
      <c r="K41" s="17"/>
      <c r="L41" s="17"/>
      <c r="M41" s="17"/>
      <c r="N41" s="52"/>
      <c r="O41" s="52"/>
      <c r="P41" s="52"/>
      <c r="Q41" s="52"/>
      <c r="R41" s="52"/>
      <c r="S41" s="52"/>
      <c r="T41" s="52"/>
      <c r="U41" s="52"/>
      <c r="V41" s="52"/>
      <c r="W41" s="52"/>
      <c r="X41" s="52"/>
      <c r="Y41" s="18"/>
      <c r="Z41" s="18"/>
    </row>
    <row r="42" spans="2:26" ht="15.75">
      <c r="B42" s="17"/>
      <c r="C42" s="114" t="s">
        <v>115</v>
      </c>
      <c r="D42" s="110">
        <f t="shared" si="5"/>
        <v>-4773</v>
      </c>
      <c r="E42" s="108">
        <f t="shared" si="6"/>
        <v>8101</v>
      </c>
      <c r="G42" s="17"/>
      <c r="H42" s="17"/>
      <c r="I42" s="17"/>
      <c r="J42" s="17"/>
      <c r="K42" s="17"/>
      <c r="L42" s="17"/>
      <c r="M42" s="17"/>
      <c r="N42" s="52"/>
      <c r="O42" s="52"/>
      <c r="P42" s="52"/>
      <c r="Q42" s="52"/>
      <c r="R42" s="52"/>
      <c r="S42" s="52"/>
      <c r="T42" s="52"/>
      <c r="U42" s="52"/>
      <c r="V42" s="52"/>
      <c r="W42" s="52"/>
      <c r="X42" s="52"/>
      <c r="Y42" s="18"/>
      <c r="Z42" s="18"/>
    </row>
    <row r="43" spans="2:26" ht="15.75">
      <c r="B43" s="17"/>
      <c r="C43" s="114" t="s">
        <v>116</v>
      </c>
      <c r="D43" s="110">
        <f t="shared" si="5"/>
        <v>-2422</v>
      </c>
      <c r="E43" s="108">
        <f t="shared" si="6"/>
        <v>3773</v>
      </c>
      <c r="G43" s="17"/>
      <c r="H43" s="17"/>
      <c r="I43" s="17"/>
      <c r="J43" s="17"/>
      <c r="K43" s="17"/>
      <c r="L43" s="17"/>
      <c r="M43" s="17"/>
      <c r="N43" s="52"/>
      <c r="O43" s="52"/>
      <c r="P43" s="52"/>
      <c r="Q43" s="52"/>
      <c r="R43" s="52"/>
      <c r="S43" s="52"/>
      <c r="T43" s="52"/>
      <c r="U43" s="52"/>
      <c r="V43" s="52"/>
      <c r="W43" s="52"/>
      <c r="X43" s="52"/>
      <c r="Y43" s="18"/>
      <c r="Z43" s="18"/>
    </row>
    <row r="44" spans="2:26" ht="15.75">
      <c r="B44" s="17"/>
      <c r="C44" s="114" t="s">
        <v>117</v>
      </c>
      <c r="D44" s="110">
        <f t="shared" si="5"/>
        <v>-1642</v>
      </c>
      <c r="E44" s="108">
        <f t="shared" si="6"/>
        <v>2615</v>
      </c>
      <c r="G44" s="17"/>
      <c r="H44" s="17"/>
      <c r="I44" s="17"/>
      <c r="J44" s="17"/>
      <c r="K44" s="17"/>
      <c r="L44" s="17"/>
      <c r="M44" s="17"/>
      <c r="N44" s="52"/>
      <c r="O44" s="52"/>
      <c r="P44" s="52"/>
      <c r="Q44" s="52"/>
      <c r="R44" s="52"/>
      <c r="S44" s="52"/>
      <c r="T44" s="52"/>
      <c r="U44" s="52"/>
      <c r="V44" s="52"/>
      <c r="W44" s="52"/>
      <c r="X44" s="52"/>
      <c r="Y44" s="18"/>
      <c r="Z44" s="18"/>
    </row>
    <row r="45" spans="2:26">
      <c r="B45" s="17"/>
      <c r="G45" s="17"/>
      <c r="H45" s="17"/>
      <c r="I45" s="17"/>
      <c r="J45" s="17"/>
      <c r="K45" s="17"/>
      <c r="L45" s="17"/>
      <c r="M45" s="17"/>
      <c r="N45" s="52"/>
      <c r="O45" s="52"/>
      <c r="P45" s="52"/>
      <c r="Q45" s="52"/>
      <c r="R45" s="52"/>
      <c r="S45" s="52"/>
      <c r="T45" s="52"/>
      <c r="U45" s="52"/>
      <c r="V45" s="52"/>
      <c r="W45" s="52"/>
      <c r="X45" s="52"/>
      <c r="Y45" s="18"/>
      <c r="Z45" s="18"/>
    </row>
    <row r="46" spans="2:26">
      <c r="N46" s="52"/>
      <c r="O46" s="52"/>
      <c r="P46" s="52"/>
      <c r="Q46" s="52"/>
      <c r="R46" s="52"/>
      <c r="S46" s="52"/>
      <c r="T46" s="52"/>
      <c r="U46" s="52"/>
      <c r="V46" s="52"/>
      <c r="W46" s="52"/>
      <c r="X46" s="52"/>
      <c r="Y46" s="18"/>
      <c r="Z46" s="18"/>
    </row>
    <row r="47" spans="2:26">
      <c r="N47" s="52"/>
      <c r="O47" s="52"/>
      <c r="P47" s="52"/>
      <c r="Q47" s="52"/>
      <c r="R47" s="52"/>
      <c r="S47" s="52"/>
      <c r="T47" s="52"/>
      <c r="U47" s="52"/>
      <c r="V47" s="52"/>
      <c r="W47" s="52"/>
      <c r="X47" s="52"/>
      <c r="Y47" s="18"/>
      <c r="Z47" s="115"/>
    </row>
    <row r="48" spans="2:26" ht="15.75">
      <c r="N48" s="52"/>
      <c r="O48" s="52"/>
      <c r="P48" s="52"/>
      <c r="Q48" s="52"/>
      <c r="R48" s="52"/>
      <c r="S48" s="52"/>
      <c r="T48" s="52"/>
      <c r="U48" s="52"/>
      <c r="V48" s="52"/>
      <c r="W48" s="52"/>
      <c r="X48" s="116"/>
      <c r="Y48" s="18"/>
      <c r="Z48" s="115"/>
    </row>
  </sheetData>
  <mergeCells count="3">
    <mergeCell ref="A1:M1"/>
    <mergeCell ref="C28:C29"/>
    <mergeCell ref="AD3:AF3"/>
  </mergeCells>
  <conditionalFormatting sqref="B3:G18">
    <cfRule type="cellIs" dxfId="3" priority="1" operator="equal">
      <formula>0</formula>
    </cfRule>
  </conditionalFormatting>
  <printOptions horizontalCentered="1" verticalCentered="1"/>
  <pageMargins left="0.4" right="0.4" top="0.25" bottom="0.25" header="0.31496062992126" footer="0.31496062992126"/>
  <pageSetup scale="37" orientation="landscape" r:id="rId1"/>
  <drawing r:id="rId2"/>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7">
    <tabColor rgb="FF66FF33"/>
    <pageSetUpPr fitToPage="1"/>
  </sheetPr>
  <dimension ref="A1:U38"/>
  <sheetViews>
    <sheetView showGridLines="0" view="pageBreakPreview" zoomScale="55" zoomScaleNormal="100" zoomScaleSheetLayoutView="55" workbookViewId="0">
      <selection activeCell="W45" sqref="W45"/>
    </sheetView>
  </sheetViews>
  <sheetFormatPr baseColWidth="10" defaultColWidth="11.42578125" defaultRowHeight="15"/>
  <cols>
    <col min="1" max="1" width="27.5703125" style="32" customWidth="1"/>
    <col min="2" max="2" width="21.85546875" style="32" customWidth="1"/>
    <col min="3" max="6" width="14.7109375" style="32" customWidth="1"/>
    <col min="7" max="7" width="18.28515625" style="32" customWidth="1"/>
    <col min="8" max="8" width="15.85546875" style="32" customWidth="1"/>
    <col min="9" max="15" width="19.7109375" style="32" customWidth="1"/>
    <col min="16" max="21" width="22.5703125" style="32" customWidth="1"/>
    <col min="22" max="16384" width="11.42578125" style="32"/>
  </cols>
  <sheetData>
    <row r="1" spans="1:21" s="67" customFormat="1" ht="102" customHeight="1">
      <c r="A1" s="2235"/>
      <c r="B1" s="2235"/>
      <c r="C1" s="2235"/>
      <c r="D1" s="2235"/>
      <c r="E1" s="2235"/>
      <c r="F1" s="2235"/>
      <c r="G1" s="2235"/>
      <c r="H1" s="2235"/>
      <c r="I1" s="2235"/>
      <c r="J1" s="2235"/>
      <c r="K1" s="2235"/>
      <c r="L1" s="2235"/>
      <c r="M1" s="2235"/>
      <c r="N1" s="2235"/>
      <c r="O1" s="2235"/>
      <c r="P1" s="2235"/>
      <c r="Q1" s="2235"/>
      <c r="R1" s="2235"/>
      <c r="S1" s="2235"/>
      <c r="T1" s="2235"/>
      <c r="U1" s="2235"/>
    </row>
    <row r="2" spans="1:21" s="67" customFormat="1" ht="7.5" customHeight="1">
      <c r="A2" s="2369"/>
      <c r="B2" s="2370"/>
      <c r="C2" s="2370"/>
      <c r="D2" s="2370"/>
      <c r="E2" s="2370"/>
      <c r="F2" s="2370"/>
      <c r="G2" s="2370"/>
      <c r="H2" s="2370"/>
      <c r="I2" s="2370"/>
      <c r="J2" s="2370"/>
      <c r="K2" s="2370"/>
      <c r="L2" s="2370"/>
      <c r="M2" s="2370"/>
      <c r="N2" s="2370"/>
      <c r="O2" s="2370"/>
      <c r="P2" s="2370"/>
      <c r="Q2" s="2370"/>
      <c r="R2" s="2370"/>
      <c r="S2" s="2370"/>
      <c r="T2" s="2370"/>
      <c r="U2" s="2371"/>
    </row>
    <row r="3" spans="1:21" s="1037" customFormat="1" ht="60.75" customHeight="1">
      <c r="A3" s="1033" t="s">
        <v>0</v>
      </c>
      <c r="B3" s="1034" t="s">
        <v>312</v>
      </c>
      <c r="C3" s="1034" t="s">
        <v>301</v>
      </c>
      <c r="D3" s="1034" t="s">
        <v>300</v>
      </c>
      <c r="E3" s="1034" t="s">
        <v>299</v>
      </c>
      <c r="F3" s="1034" t="s">
        <v>298</v>
      </c>
      <c r="G3" s="1034" t="s">
        <v>311</v>
      </c>
      <c r="H3" s="1035" t="s">
        <v>124</v>
      </c>
      <c r="I3" s="1034" t="s">
        <v>310</v>
      </c>
      <c r="J3" s="1034" t="s">
        <v>301</v>
      </c>
      <c r="K3" s="1034" t="s">
        <v>300</v>
      </c>
      <c r="L3" s="1034" t="s">
        <v>299</v>
      </c>
      <c r="M3" s="1034" t="s">
        <v>298</v>
      </c>
      <c r="N3" s="1034" t="s">
        <v>297</v>
      </c>
      <c r="O3" s="1035" t="s">
        <v>309</v>
      </c>
      <c r="P3" s="1034" t="s">
        <v>308</v>
      </c>
      <c r="Q3" s="1034" t="s">
        <v>307</v>
      </c>
      <c r="R3" s="1034" t="s">
        <v>306</v>
      </c>
      <c r="S3" s="1034" t="s">
        <v>305</v>
      </c>
      <c r="T3" s="1034" t="s">
        <v>304</v>
      </c>
      <c r="U3" s="1036" t="s">
        <v>303</v>
      </c>
    </row>
    <row r="4" spans="1:21" s="1037" customFormat="1" ht="17.25">
      <c r="A4" s="1038" t="s">
        <v>194</v>
      </c>
      <c r="B4" s="1475">
        <v>7</v>
      </c>
      <c r="C4" s="1475">
        <v>1031</v>
      </c>
      <c r="D4" s="1475">
        <v>4066</v>
      </c>
      <c r="E4" s="1475">
        <v>3112</v>
      </c>
      <c r="F4" s="1475">
        <v>1708</v>
      </c>
      <c r="G4" s="1475">
        <f>24+1029</f>
        <v>1053</v>
      </c>
      <c r="H4" s="1655">
        <f>SUM(B4:G4)</f>
        <v>10977</v>
      </c>
      <c r="I4" s="1922">
        <v>22989</v>
      </c>
      <c r="J4" s="1039">
        <v>351184</v>
      </c>
      <c r="K4" s="1039">
        <v>350381</v>
      </c>
      <c r="L4" s="1039">
        <v>260446</v>
      </c>
      <c r="M4" s="1039">
        <v>139328</v>
      </c>
      <c r="N4" s="1923">
        <v>63901</v>
      </c>
      <c r="O4" s="2124">
        <f t="shared" ref="O4:O10" si="0">+N4+M4+L4+K4+J4+I4</f>
        <v>1188229</v>
      </c>
      <c r="P4" s="2121">
        <f t="shared" ref="P4:U4" si="1">B4/I4</f>
        <v>3.0449345339075211E-4</v>
      </c>
      <c r="Q4" s="2122">
        <f t="shared" si="1"/>
        <v>2.9357829513873071E-3</v>
      </c>
      <c r="R4" s="2122">
        <f t="shared" si="1"/>
        <v>1.1604510518549807E-2</v>
      </c>
      <c r="S4" s="2122">
        <f t="shared" si="1"/>
        <v>1.1948734094591585E-2</v>
      </c>
      <c r="T4" s="2122">
        <f t="shared" si="1"/>
        <v>1.2258842443729904E-2</v>
      </c>
      <c r="U4" s="2123">
        <f t="shared" si="1"/>
        <v>1.6478615358132109E-2</v>
      </c>
    </row>
    <row r="5" spans="1:21" s="1037" customFormat="1" ht="20.25" customHeight="1">
      <c r="A5" s="275" t="s">
        <v>195</v>
      </c>
      <c r="B5" s="1476">
        <v>2</v>
      </c>
      <c r="C5" s="1476">
        <v>2024</v>
      </c>
      <c r="D5" s="1476">
        <v>5530</v>
      </c>
      <c r="E5" s="1476">
        <v>3839</v>
      </c>
      <c r="F5" s="1476">
        <v>2108</v>
      </c>
      <c r="G5" s="1476">
        <f>49+1132</f>
        <v>1181</v>
      </c>
      <c r="H5" s="1096">
        <f t="shared" ref="H5:H10" si="2">SUM(B5:G5)</f>
        <v>14684</v>
      </c>
      <c r="I5" s="1924">
        <v>22230</v>
      </c>
      <c r="J5" s="1040">
        <v>349422</v>
      </c>
      <c r="K5" s="1040">
        <v>357517</v>
      </c>
      <c r="L5" s="1040">
        <v>270321</v>
      </c>
      <c r="M5" s="1040">
        <v>153630</v>
      </c>
      <c r="N5" s="1925">
        <v>74605</v>
      </c>
      <c r="O5" s="1041">
        <f t="shared" si="0"/>
        <v>1227725</v>
      </c>
      <c r="P5" s="1656">
        <f t="shared" ref="P5:U13" si="3">B5/I5</f>
        <v>8.9968511021142601E-5</v>
      </c>
      <c r="Q5" s="1042">
        <f t="shared" si="3"/>
        <v>5.7924229155576924E-3</v>
      </c>
      <c r="R5" s="1042">
        <f t="shared" si="3"/>
        <v>1.5467795936976423E-2</v>
      </c>
      <c r="S5" s="1042">
        <f t="shared" si="3"/>
        <v>1.4201634353231898E-2</v>
      </c>
      <c r="T5" s="1042">
        <f t="shared" si="3"/>
        <v>1.3721278396146586E-2</v>
      </c>
      <c r="U5" s="1043">
        <f t="shared" si="3"/>
        <v>1.5830038201192949E-2</v>
      </c>
    </row>
    <row r="6" spans="1:21" s="1037" customFormat="1" ht="20.25" customHeight="1">
      <c r="A6" s="275" t="s">
        <v>169</v>
      </c>
      <c r="B6" s="1476">
        <v>0</v>
      </c>
      <c r="C6" s="1476">
        <v>3154</v>
      </c>
      <c r="D6" s="1476">
        <v>6350</v>
      </c>
      <c r="E6" s="1476">
        <v>4256</v>
      </c>
      <c r="F6" s="1476">
        <v>2407</v>
      </c>
      <c r="G6" s="1476">
        <f>85+1204</f>
        <v>1289</v>
      </c>
      <c r="H6" s="1096">
        <f t="shared" si="2"/>
        <v>17456</v>
      </c>
      <c r="I6" s="1924">
        <v>23191</v>
      </c>
      <c r="J6" s="1040">
        <v>371288</v>
      </c>
      <c r="K6" s="1040">
        <v>379357</v>
      </c>
      <c r="L6" s="1040">
        <v>283217</v>
      </c>
      <c r="M6" s="1040">
        <v>161898</v>
      </c>
      <c r="N6" s="1925">
        <v>80136</v>
      </c>
      <c r="O6" s="1041">
        <f t="shared" si="0"/>
        <v>1299087</v>
      </c>
      <c r="P6" s="1656">
        <f t="shared" ref="P6" si="4">B6/I6</f>
        <v>0</v>
      </c>
      <c r="Q6" s="1042">
        <f t="shared" si="3"/>
        <v>8.4947533989786911E-3</v>
      </c>
      <c r="R6" s="1042">
        <f t="shared" si="3"/>
        <v>1.6738850212332974E-2</v>
      </c>
      <c r="S6" s="1042">
        <f t="shared" si="3"/>
        <v>1.5027346522277971E-2</v>
      </c>
      <c r="T6" s="1042">
        <f t="shared" si="3"/>
        <v>1.4867385637870758E-2</v>
      </c>
      <c r="U6" s="1043">
        <f t="shared" si="3"/>
        <v>1.6085155236098634E-2</v>
      </c>
    </row>
    <row r="7" spans="1:21" s="1037" customFormat="1" ht="20.25" customHeight="1">
      <c r="A7" s="275" t="s">
        <v>196</v>
      </c>
      <c r="B7" s="1476">
        <v>6</v>
      </c>
      <c r="C7" s="1476">
        <v>4931</v>
      </c>
      <c r="D7" s="1476">
        <v>7715</v>
      </c>
      <c r="E7" s="1476">
        <v>5319</v>
      </c>
      <c r="F7" s="1476">
        <v>3017</v>
      </c>
      <c r="G7" s="1476">
        <f>141+1468</f>
        <v>1609</v>
      </c>
      <c r="H7" s="1096">
        <f t="shared" si="2"/>
        <v>22597</v>
      </c>
      <c r="I7" s="1924">
        <v>23232</v>
      </c>
      <c r="J7" s="1040">
        <v>386518</v>
      </c>
      <c r="K7" s="1040">
        <v>398328</v>
      </c>
      <c r="L7" s="1040">
        <v>298491</v>
      </c>
      <c r="M7" s="1040">
        <v>172808</v>
      </c>
      <c r="N7" s="1925">
        <v>88414</v>
      </c>
      <c r="O7" s="1041">
        <f t="shared" si="0"/>
        <v>1367791</v>
      </c>
      <c r="P7" s="1656">
        <f t="shared" si="3"/>
        <v>2.5826446280991736E-4</v>
      </c>
      <c r="Q7" s="1042">
        <f t="shared" si="3"/>
        <v>1.2757491242322479E-2</v>
      </c>
      <c r="R7" s="1042">
        <f t="shared" si="3"/>
        <v>1.9368460163483359E-2</v>
      </c>
      <c r="S7" s="1042">
        <f t="shared" si="3"/>
        <v>1.7819632752746315E-2</v>
      </c>
      <c r="T7" s="1042">
        <f t="shared" si="3"/>
        <v>1.7458682468404242E-2</v>
      </c>
      <c r="U7" s="1043">
        <f t="shared" si="3"/>
        <v>1.8198475354581852E-2</v>
      </c>
    </row>
    <row r="8" spans="1:21" s="1037" customFormat="1" ht="20.25" customHeight="1">
      <c r="A8" s="275" t="s">
        <v>425</v>
      </c>
      <c r="B8" s="1476">
        <v>18</v>
      </c>
      <c r="C8" s="1476">
        <v>6875</v>
      </c>
      <c r="D8" s="1476">
        <v>8611</v>
      </c>
      <c r="E8" s="1476">
        <v>5883</v>
      </c>
      <c r="F8" s="1476">
        <v>3457</v>
      </c>
      <c r="G8" s="1476">
        <f>204+1640</f>
        <v>1844</v>
      </c>
      <c r="H8" s="1096">
        <f t="shared" si="2"/>
        <v>26688</v>
      </c>
      <c r="I8" s="1924">
        <v>21475</v>
      </c>
      <c r="J8" s="1040">
        <v>400126</v>
      </c>
      <c r="K8" s="1040">
        <v>414303</v>
      </c>
      <c r="L8" s="1040">
        <v>313227</v>
      </c>
      <c r="M8" s="1040">
        <v>182801</v>
      </c>
      <c r="N8" s="1925">
        <v>94802</v>
      </c>
      <c r="O8" s="1041">
        <f t="shared" si="0"/>
        <v>1426734</v>
      </c>
      <c r="P8" s="1656">
        <f t="shared" si="3"/>
        <v>8.3818393480791613E-4</v>
      </c>
      <c r="Q8" s="1042">
        <f t="shared" si="3"/>
        <v>1.7182087642392645E-2</v>
      </c>
      <c r="R8" s="1042">
        <f t="shared" si="3"/>
        <v>2.0784305206575864E-2</v>
      </c>
      <c r="S8" s="1042">
        <f t="shared" si="3"/>
        <v>1.8781905774406422E-2</v>
      </c>
      <c r="T8" s="1042">
        <f t="shared" si="3"/>
        <v>1.8911275102433796E-2</v>
      </c>
      <c r="U8" s="1043">
        <f t="shared" si="3"/>
        <v>1.9451066433197613E-2</v>
      </c>
    </row>
    <row r="9" spans="1:21" s="1037" customFormat="1" ht="20.25" customHeight="1">
      <c r="A9" s="275" t="s">
        <v>490</v>
      </c>
      <c r="B9" s="1476">
        <v>34</v>
      </c>
      <c r="C9" s="1476">
        <v>8429</v>
      </c>
      <c r="D9" s="1476">
        <v>8946</v>
      </c>
      <c r="E9" s="1476">
        <v>5876</v>
      </c>
      <c r="F9" s="1476">
        <v>3510</v>
      </c>
      <c r="G9" s="1476">
        <f>227+1613</f>
        <v>1840</v>
      </c>
      <c r="H9" s="1096">
        <f t="shared" si="2"/>
        <v>28635</v>
      </c>
      <c r="I9" s="1924">
        <v>20589</v>
      </c>
      <c r="J9" s="1040">
        <v>426931</v>
      </c>
      <c r="K9" s="1040">
        <v>440354</v>
      </c>
      <c r="L9" s="1040">
        <v>332451</v>
      </c>
      <c r="M9" s="1040">
        <v>201166</v>
      </c>
      <c r="N9" s="1925">
        <v>105167</v>
      </c>
      <c r="O9" s="1041">
        <f t="shared" si="0"/>
        <v>1526658</v>
      </c>
      <c r="P9" s="1656">
        <f t="shared" si="3"/>
        <v>1.651367234931274E-3</v>
      </c>
      <c r="Q9" s="1042">
        <f t="shared" si="3"/>
        <v>1.9743237197579935E-2</v>
      </c>
      <c r="R9" s="1042">
        <f t="shared" si="3"/>
        <v>2.0315473459989009E-2</v>
      </c>
      <c r="S9" s="1042">
        <f t="shared" si="3"/>
        <v>1.7674785156308749E-2</v>
      </c>
      <c r="T9" s="1042">
        <f t="shared" si="3"/>
        <v>1.7448276547726752E-2</v>
      </c>
      <c r="U9" s="1043">
        <f t="shared" si="3"/>
        <v>1.7495982580086909E-2</v>
      </c>
    </row>
    <row r="10" spans="1:21" s="1037" customFormat="1" ht="20.25" customHeight="1">
      <c r="A10" s="275" t="s">
        <v>495</v>
      </c>
      <c r="B10" s="1476">
        <v>80</v>
      </c>
      <c r="C10" s="1476">
        <f>751+8873</f>
        <v>9624</v>
      </c>
      <c r="D10" s="1476">
        <f>752+8054</f>
        <v>8806</v>
      </c>
      <c r="E10" s="1476">
        <f>752+5517</f>
        <v>6269</v>
      </c>
      <c r="F10" s="1476">
        <f>752+3124</f>
        <v>3876</v>
      </c>
      <c r="G10" s="1476">
        <f>752+1625</f>
        <v>2377</v>
      </c>
      <c r="H10" s="1096">
        <f t="shared" si="2"/>
        <v>31032</v>
      </c>
      <c r="I10" s="1924">
        <v>21039</v>
      </c>
      <c r="J10" s="1040">
        <v>459696</v>
      </c>
      <c r="K10" s="1040">
        <v>473047</v>
      </c>
      <c r="L10" s="1040">
        <v>356103</v>
      </c>
      <c r="M10" s="1040">
        <v>221286</v>
      </c>
      <c r="N10" s="1925">
        <v>120031</v>
      </c>
      <c r="O10" s="1041">
        <f t="shared" si="0"/>
        <v>1651202</v>
      </c>
      <c r="P10" s="1656">
        <f t="shared" si="3"/>
        <v>3.8024620942059984E-3</v>
      </c>
      <c r="Q10" s="1042">
        <f t="shared" si="3"/>
        <v>2.0935574814660123E-2</v>
      </c>
      <c r="R10" s="1042">
        <f t="shared" si="3"/>
        <v>1.8615486410441247E-2</v>
      </c>
      <c r="S10" s="1042">
        <f t="shared" si="3"/>
        <v>1.7604457137401257E-2</v>
      </c>
      <c r="T10" s="1042">
        <f t="shared" si="3"/>
        <v>1.751579404029175E-2</v>
      </c>
      <c r="U10" s="1043">
        <f t="shared" si="3"/>
        <v>1.9803217502145278E-2</v>
      </c>
    </row>
    <row r="11" spans="1:21" s="1037" customFormat="1" ht="20.25" customHeight="1">
      <c r="A11" s="275" t="s">
        <v>791</v>
      </c>
      <c r="B11" s="1476">
        <f>+'V.4.8. Accid x rango de edad'!B14</f>
        <v>165</v>
      </c>
      <c r="C11" s="1476">
        <f>+'V.4.8. Accid x rango de edad'!C14</f>
        <v>12019</v>
      </c>
      <c r="D11" s="1476">
        <f>+'V.4.8. Accid x rango de edad'!D14</f>
        <v>10377</v>
      </c>
      <c r="E11" s="1476">
        <f>+'V.4.8. Accid x rango de edad'!E14</f>
        <v>6571</v>
      </c>
      <c r="F11" s="1476">
        <f>+'V.4.8. Accid x rango de edad'!F14</f>
        <v>3782</v>
      </c>
      <c r="G11" s="1476">
        <f>+'V.4.8. Accid x rango de edad'!G14</f>
        <v>1635</v>
      </c>
      <c r="H11" s="1096">
        <f>SUM(B11:G11)</f>
        <v>34549</v>
      </c>
      <c r="I11" s="1924">
        <v>24852</v>
      </c>
      <c r="J11" s="1040">
        <f>215761+276839</f>
        <v>492600</v>
      </c>
      <c r="K11" s="1040">
        <f>257668+239616</f>
        <v>497284</v>
      </c>
      <c r="L11" s="1040">
        <f>201875+173169</f>
        <v>375044</v>
      </c>
      <c r="M11" s="1040">
        <f>138940+98140</f>
        <v>237080</v>
      </c>
      <c r="N11" s="1925">
        <f>63677+35242+17200+9233+4370+2876</f>
        <v>132598</v>
      </c>
      <c r="O11" s="1041">
        <f>+N11+M11+L11+K11+J11+I11</f>
        <v>1759458</v>
      </c>
      <c r="P11" s="1656">
        <f t="shared" si="3"/>
        <v>6.6393046837276678E-3</v>
      </c>
      <c r="Q11" s="1042">
        <f t="shared" si="3"/>
        <v>2.4399106780349167E-2</v>
      </c>
      <c r="R11" s="1042">
        <f t="shared" si="3"/>
        <v>2.0867351453093201E-2</v>
      </c>
      <c r="S11" s="1042">
        <f t="shared" si="3"/>
        <v>1.7520610914985975E-2</v>
      </c>
      <c r="T11" s="1042">
        <f t="shared" si="3"/>
        <v>1.5952421123671335E-2</v>
      </c>
      <c r="U11" s="1043">
        <f t="shared" si="3"/>
        <v>1.2330502722514668E-2</v>
      </c>
    </row>
    <row r="12" spans="1:21" s="1037" customFormat="1" ht="20.25" customHeight="1">
      <c r="A12" s="275" t="s">
        <v>883</v>
      </c>
      <c r="B12" s="1476">
        <f>+'V.4.8. Accid x rango de edad'!B15</f>
        <v>153</v>
      </c>
      <c r="C12" s="1476">
        <f>+'V.4.8. Accid x rango de edad'!C15</f>
        <v>13830</v>
      </c>
      <c r="D12" s="1476">
        <f>+'V.4.8. Accid x rango de edad'!D15</f>
        <v>11563</v>
      </c>
      <c r="E12" s="1476">
        <f>+'V.4.8. Accid x rango de edad'!E15</f>
        <v>7417</v>
      </c>
      <c r="F12" s="1476">
        <f>+'V.4.8. Accid x rango de edad'!F15</f>
        <v>4270</v>
      </c>
      <c r="G12" s="1476">
        <f>+'V.4.8. Accid x rango de edad'!G15</f>
        <v>1623</v>
      </c>
      <c r="H12" s="1096">
        <f>SUM(B12:G12)</f>
        <v>38856</v>
      </c>
      <c r="I12" s="1924">
        <v>29244</v>
      </c>
      <c r="J12" s="1040">
        <v>539302</v>
      </c>
      <c r="K12" s="1040">
        <v>532790</v>
      </c>
      <c r="L12" s="1040">
        <v>394398</v>
      </c>
      <c r="M12" s="1040">
        <v>252398</v>
      </c>
      <c r="N12" s="1925">
        <v>140106</v>
      </c>
      <c r="O12" s="1041">
        <f>+N12+M12+L12+K12+J12+I12</f>
        <v>1888238</v>
      </c>
      <c r="P12" s="1656">
        <f t="shared" si="3"/>
        <v>5.2318424292162498E-3</v>
      </c>
      <c r="Q12" s="1042">
        <f t="shared" si="3"/>
        <v>2.564425868993625E-2</v>
      </c>
      <c r="R12" s="1042">
        <f t="shared" si="3"/>
        <v>2.1702734660935828E-2</v>
      </c>
      <c r="S12" s="1042">
        <f t="shared" si="3"/>
        <v>1.8805876297547149E-2</v>
      </c>
      <c r="T12" s="1042">
        <f t="shared" si="3"/>
        <v>1.6917725180072743E-2</v>
      </c>
      <c r="U12" s="1043">
        <f t="shared" si="3"/>
        <v>1.158408633463235E-2</v>
      </c>
    </row>
    <row r="13" spans="1:21" s="1037" customFormat="1" ht="20.25" customHeight="1">
      <c r="A13" s="275" t="s">
        <v>909</v>
      </c>
      <c r="B13" s="1476">
        <f>+'V.4.8. Accid x rango de edad'!B16</f>
        <v>189</v>
      </c>
      <c r="C13" s="1476">
        <f>+'V.4.8. Accid x rango de edad'!C16</f>
        <v>15003</v>
      </c>
      <c r="D13" s="1476">
        <f>+'V.4.8. Accid x rango de edad'!D16</f>
        <v>12102</v>
      </c>
      <c r="E13" s="1476">
        <f>+'V.4.8. Accid x rango de edad'!E16</f>
        <v>7868</v>
      </c>
      <c r="F13" s="1476">
        <f>+'V.4.8. Accid x rango de edad'!F16</f>
        <v>4631</v>
      </c>
      <c r="G13" s="1476">
        <f>+'V.4.8. Accid x rango de edad'!G16</f>
        <v>1696</v>
      </c>
      <c r="H13" s="1096">
        <f>SUM(B13:G13)</f>
        <v>41489</v>
      </c>
      <c r="I13" s="1924">
        <v>33115</v>
      </c>
      <c r="J13" s="1040">
        <v>588657</v>
      </c>
      <c r="K13" s="1040">
        <v>579252</v>
      </c>
      <c r="L13" s="1040">
        <v>428299</v>
      </c>
      <c r="M13" s="1040">
        <v>276221</v>
      </c>
      <c r="N13" s="1925">
        <v>152359</v>
      </c>
      <c r="O13" s="1041">
        <f>+N13+M13+L13+K13+J13+I13</f>
        <v>2057903</v>
      </c>
      <c r="P13" s="1656">
        <f t="shared" si="3"/>
        <v>5.707383361014646E-3</v>
      </c>
      <c r="Q13" s="1042">
        <f t="shared" si="3"/>
        <v>2.5486828492653615E-2</v>
      </c>
      <c r="R13" s="1042">
        <f t="shared" si="3"/>
        <v>2.0892461312175013E-2</v>
      </c>
      <c r="S13" s="1042">
        <f t="shared" si="3"/>
        <v>1.8370344082054825E-2</v>
      </c>
      <c r="T13" s="1042">
        <f t="shared" si="3"/>
        <v>1.6765560909561546E-2</v>
      </c>
      <c r="U13" s="1043">
        <f t="shared" si="3"/>
        <v>1.1131603646650345E-2</v>
      </c>
    </row>
    <row r="14" spans="1:21" s="1037" customFormat="1" ht="20.25" customHeight="1">
      <c r="A14" s="275" t="s">
        <v>980</v>
      </c>
      <c r="B14" s="1476">
        <f>+'V.4.8. Accid x rango de edad'!B16</f>
        <v>189</v>
      </c>
      <c r="C14" s="1476">
        <f>+'V.4.8. Accid x rango de edad'!C16</f>
        <v>15003</v>
      </c>
      <c r="D14" s="1476">
        <f>+'V.4.8. Accid x rango de edad'!D16</f>
        <v>12102</v>
      </c>
      <c r="E14" s="1476">
        <f>+'V.4.8. Accid x rango de edad'!E16</f>
        <v>7868</v>
      </c>
      <c r="F14" s="1476">
        <f>+'V.4.8. Accid x rango de edad'!F16</f>
        <v>4631</v>
      </c>
      <c r="G14" s="1476">
        <f>+'V.4.8. Accid x rango de edad'!G16</f>
        <v>1696</v>
      </c>
      <c r="H14" s="1096">
        <f t="shared" ref="H14:H15" si="5">SUM(B14:G14)</f>
        <v>41489</v>
      </c>
      <c r="I14" s="1924">
        <v>36245</v>
      </c>
      <c r="J14" s="1040">
        <f>262564+354002</f>
        <v>616566</v>
      </c>
      <c r="K14" s="1040">
        <f>310742+293130</f>
        <v>603872</v>
      </c>
      <c r="L14" s="1040">
        <f>244782+206436</f>
        <v>451218</v>
      </c>
      <c r="M14" s="1040">
        <f>171389+124723</f>
        <v>296112</v>
      </c>
      <c r="N14" s="1925">
        <f>78453+45336+23691+12583+5975+3932</f>
        <v>169970</v>
      </c>
      <c r="O14" s="1041">
        <f t="shared" ref="O14:O15" si="6">+N14+M14+L14+K14+J14+I14</f>
        <v>2173983</v>
      </c>
      <c r="P14" s="1656">
        <f t="shared" ref="P14" si="7">B14/I14</f>
        <v>5.2145123465305561E-3</v>
      </c>
      <c r="Q14" s="1042">
        <f t="shared" ref="Q14" si="8">C14/J14</f>
        <v>2.4333161413376669E-2</v>
      </c>
      <c r="R14" s="1042">
        <f t="shared" ref="R14" si="9">D14/K14</f>
        <v>2.0040670870648085E-2</v>
      </c>
      <c r="S14" s="1042">
        <f t="shared" ref="S14" si="10">E14/L14</f>
        <v>1.7437247627532588E-2</v>
      </c>
      <c r="T14" s="1042">
        <f t="shared" ref="T14" si="11">F14/M14</f>
        <v>1.5639352677365322E-2</v>
      </c>
      <c r="U14" s="1043">
        <f t="shared" ref="U14" si="12">G14/N14</f>
        <v>9.978231452609284E-3</v>
      </c>
    </row>
    <row r="15" spans="1:21" s="1037" customFormat="1" ht="20.25" customHeight="1">
      <c r="A15" s="275" t="s">
        <v>1040</v>
      </c>
      <c r="B15" s="1476">
        <f>+'V.4.8. Accid x rango de edad'!B18</f>
        <v>46</v>
      </c>
      <c r="C15" s="1476">
        <f>+'V.4.8. Accid x rango de edad'!C18</f>
        <v>1490</v>
      </c>
      <c r="D15" s="1476">
        <f>+'V.4.8. Accid x rango de edad'!D18</f>
        <v>1204</v>
      </c>
      <c r="E15" s="1476">
        <f>+'V.4.8. Accid x rango de edad'!E18</f>
        <v>706</v>
      </c>
      <c r="F15" s="1476">
        <f>+'V.4.8. Accid x rango de edad'!F18</f>
        <v>402</v>
      </c>
      <c r="G15" s="1476">
        <f>+'V.4.8. Accid x rango de edad'!G18</f>
        <v>156</v>
      </c>
      <c r="H15" s="1096">
        <f t="shared" si="5"/>
        <v>4004</v>
      </c>
      <c r="I15" s="1926">
        <f>+'III.6.4.Afil. SRL x sexoy edad'!B3</f>
        <v>36483</v>
      </c>
      <c r="J15" s="1044">
        <f>+'III.6.4.Afil. SRL x sexoy edad'!B4+'III.6.4.Afil. SRL x sexoy edad'!B5</f>
        <v>619271</v>
      </c>
      <c r="K15" s="1044">
        <f>+'III.6.4.Afil. SRL x sexoy edad'!B6+'III.6.4.Afil. SRL x sexoy edad'!B7</f>
        <v>607537</v>
      </c>
      <c r="L15" s="1044">
        <f>+'III.6.4.Afil. SRL x sexoy edad'!B8+'III.6.4.Afil. SRL x sexoy edad'!B9</f>
        <v>454617</v>
      </c>
      <c r="M15" s="1044">
        <f>+'III.6.4.Afil. SRL x sexoy edad'!B10+'III.6.4.Afil. SRL x sexoy edad'!B11</f>
        <v>298044</v>
      </c>
      <c r="N15" s="1927">
        <f>+'III.6.4.Afil. SRL x sexoy edad'!B12+'III.6.4.Afil. SRL x sexoy edad'!B13+'III.6.4.Afil. SRL x sexoy edad'!B14+'III.6.4.Afil. SRL x sexoy edad'!B15+'III.6.4.Afil. SRL x sexoy edad'!B16+'III.6.4.Afil. SRL x sexoy edad'!B17</f>
        <v>172596</v>
      </c>
      <c r="O15" s="1045">
        <f t="shared" si="6"/>
        <v>2188548</v>
      </c>
      <c r="P15" s="1657">
        <f>B15/I15</f>
        <v>1.2608612230353864E-3</v>
      </c>
      <c r="Q15" s="1046">
        <f t="shared" ref="Q15" si="13">C15/J15</f>
        <v>2.406054861280441E-3</v>
      </c>
      <c r="R15" s="1046">
        <f t="shared" ref="R15" si="14">D15/K15</f>
        <v>1.9817723035798641E-3</v>
      </c>
      <c r="S15" s="1046">
        <f>E15/L15</f>
        <v>1.5529555647941014E-3</v>
      </c>
      <c r="T15" s="1046">
        <f>F15/M15</f>
        <v>1.3487941377783145E-3</v>
      </c>
      <c r="U15" s="1047">
        <f>G15/N15</f>
        <v>9.0384481679760828E-4</v>
      </c>
    </row>
    <row r="16" spans="1:21" s="1921" customFormat="1" ht="20.25" customHeight="1">
      <c r="A16" s="1918" t="s">
        <v>17</v>
      </c>
      <c r="B16" s="1919">
        <f t="shared" ref="B16:H16" si="15">SUM(B4:B15)</f>
        <v>889</v>
      </c>
      <c r="C16" s="1919">
        <f t="shared" si="15"/>
        <v>93413</v>
      </c>
      <c r="D16" s="1919">
        <f t="shared" si="15"/>
        <v>97372</v>
      </c>
      <c r="E16" s="1919">
        <f t="shared" si="15"/>
        <v>64984</v>
      </c>
      <c r="F16" s="1919">
        <f t="shared" si="15"/>
        <v>37799</v>
      </c>
      <c r="G16" s="1919">
        <f t="shared" si="15"/>
        <v>17999</v>
      </c>
      <c r="H16" s="1920">
        <f t="shared" si="15"/>
        <v>312456</v>
      </c>
      <c r="I16" s="1040"/>
      <c r="J16" s="1040"/>
      <c r="K16" s="1040"/>
      <c r="L16" s="1040"/>
      <c r="M16" s="1040"/>
      <c r="N16" s="1040"/>
      <c r="O16" s="1048"/>
      <c r="P16" s="1042"/>
      <c r="Q16" s="1042"/>
      <c r="R16" s="1042"/>
      <c r="S16" s="1042"/>
      <c r="T16" s="1042"/>
      <c r="U16" s="1042"/>
    </row>
    <row r="17" spans="9:21" s="67" customFormat="1" ht="17.25">
      <c r="I17" s="1048"/>
      <c r="J17" s="1048"/>
      <c r="K17" s="1048"/>
      <c r="L17" s="1048"/>
      <c r="M17" s="1048"/>
      <c r="N17" s="1048"/>
      <c r="O17" s="1048"/>
      <c r="P17" s="1042"/>
      <c r="Q17" s="1042"/>
      <c r="R17" s="1042"/>
      <c r="S17" s="1042"/>
      <c r="T17" s="1042"/>
      <c r="U17" s="1042"/>
    </row>
    <row r="18" spans="9:21" s="67" customFormat="1" ht="15.75">
      <c r="I18" s="638"/>
      <c r="J18" s="637"/>
      <c r="Q18" s="389"/>
    </row>
    <row r="19" spans="9:21" s="67" customFormat="1"/>
    <row r="20" spans="9:21" s="67" customFormat="1"/>
    <row r="21" spans="9:21" s="67" customFormat="1"/>
    <row r="22" spans="9:21" s="67" customFormat="1">
      <c r="P22" s="32"/>
      <c r="Q22" s="32"/>
      <c r="R22" s="32"/>
      <c r="S22" s="32"/>
      <c r="T22" s="32"/>
      <c r="U22" s="32"/>
    </row>
    <row r="23" spans="9:21" s="67" customFormat="1" ht="15.75">
      <c r="T23" s="116"/>
      <c r="U23" s="123"/>
    </row>
    <row r="24" spans="9:21" s="67" customFormat="1" ht="15.75">
      <c r="T24" s="116"/>
      <c r="U24" s="123"/>
    </row>
    <row r="25" spans="9:21" s="67" customFormat="1" ht="15.75">
      <c r="T25" s="116"/>
      <c r="U25" s="123"/>
    </row>
    <row r="26" spans="9:21" s="67" customFormat="1" ht="15.75">
      <c r="T26" s="116"/>
      <c r="U26" s="123"/>
    </row>
    <row r="27" spans="9:21" ht="15.75">
      <c r="I27" s="67"/>
      <c r="J27" s="67"/>
      <c r="K27" s="67"/>
      <c r="L27" s="67"/>
      <c r="M27" s="67"/>
      <c r="N27" s="67"/>
      <c r="O27" s="67"/>
      <c r="P27" s="67"/>
      <c r="Q27" s="67"/>
      <c r="R27" s="67"/>
      <c r="S27" s="67"/>
      <c r="T27" s="116"/>
      <c r="U27" s="123"/>
    </row>
    <row r="28" spans="9:21" ht="15.75">
      <c r="I28" s="67"/>
      <c r="J28" s="67"/>
      <c r="K28" s="67"/>
      <c r="L28" s="67"/>
      <c r="M28" s="67"/>
      <c r="N28" s="67"/>
      <c r="O28" s="67"/>
      <c r="P28" s="67"/>
      <c r="Q28" s="67"/>
      <c r="R28" s="67"/>
      <c r="S28" s="67"/>
      <c r="T28" s="116"/>
      <c r="U28" s="123"/>
    </row>
    <row r="29" spans="9:21" ht="15.75">
      <c r="T29" s="116"/>
      <c r="U29" s="123"/>
    </row>
    <row r="30" spans="9:21" ht="15.75">
      <c r="N30" s="117"/>
      <c r="O30" s="117"/>
      <c r="T30" s="116"/>
      <c r="U30" s="123"/>
    </row>
    <row r="31" spans="9:21" ht="15.75">
      <c r="T31" s="116"/>
      <c r="U31" s="123"/>
    </row>
    <row r="32" spans="9:21" ht="15.75">
      <c r="T32" s="116"/>
      <c r="U32" s="123"/>
    </row>
    <row r="33" spans="20:21" ht="15.75">
      <c r="T33" s="116"/>
      <c r="U33" s="18"/>
    </row>
    <row r="35" spans="20:21" ht="15.75">
      <c r="T35" s="123"/>
      <c r="U35" s="116"/>
    </row>
    <row r="36" spans="20:21" ht="15.75">
      <c r="T36" s="123"/>
      <c r="U36" s="116"/>
    </row>
    <row r="37" spans="20:21" ht="15.75">
      <c r="T37" s="123"/>
      <c r="U37" s="18"/>
    </row>
    <row r="38" spans="20:21" ht="15.75">
      <c r="T38" s="123"/>
      <c r="U38" s="18"/>
    </row>
  </sheetData>
  <mergeCells count="2">
    <mergeCell ref="A1:U1"/>
    <mergeCell ref="A2:U2"/>
  </mergeCells>
  <conditionalFormatting sqref="I15:N15 B15:G15">
    <cfRule type="cellIs" dxfId="2" priority="2" operator="equal">
      <formula>0</formula>
    </cfRule>
  </conditionalFormatting>
  <conditionalFormatting sqref="B14:G14">
    <cfRule type="cellIs" dxfId="1" priority="1" operator="equal">
      <formula>0</formula>
    </cfRule>
  </conditionalFormatting>
  <printOptions horizontalCentered="1"/>
  <pageMargins left="0.39370078740157483" right="0.39370078740157483" top="0.23622047244094491" bottom="0.23622047244094491" header="0.31496062992125984" footer="0.31496062992125984"/>
  <pageSetup scale="31" orientation="landscape" r:id="rId1"/>
  <drawing r:id="rId2"/>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8">
    <tabColor rgb="FF66FF33"/>
    <pageSetUpPr fitToPage="1"/>
  </sheetPr>
  <dimension ref="A1:P27"/>
  <sheetViews>
    <sheetView showGridLines="0" view="pageBreakPreview" zoomScale="70" zoomScaleNormal="100" zoomScaleSheetLayoutView="70" workbookViewId="0">
      <selection activeCell="L1" sqref="L1:U1048576"/>
    </sheetView>
  </sheetViews>
  <sheetFormatPr baseColWidth="10" defaultColWidth="11.42578125" defaultRowHeight="15"/>
  <cols>
    <col min="1" max="1" width="19.7109375" style="32" customWidth="1"/>
    <col min="2" max="2" width="20.7109375" style="32" customWidth="1"/>
    <col min="3" max="3" width="18.5703125" style="32" customWidth="1"/>
    <col min="4" max="4" width="18.28515625" style="32" customWidth="1"/>
    <col min="5" max="5" width="29.85546875" style="32" customWidth="1"/>
    <col min="6" max="6" width="25.42578125" style="32" customWidth="1"/>
    <col min="7" max="7" width="23.140625" style="32" customWidth="1"/>
    <col min="8" max="8" width="24.85546875" style="32" customWidth="1"/>
    <col min="9" max="9" width="28.28515625" style="32" customWidth="1"/>
    <col min="10" max="10" width="20.140625" style="32" customWidth="1"/>
    <col min="11" max="11" width="4.85546875" style="32" customWidth="1"/>
    <col min="12" max="16384" width="11.42578125" style="32"/>
  </cols>
  <sheetData>
    <row r="1" spans="1:16" s="67" customFormat="1" ht="83.25" customHeight="1">
      <c r="A1" s="2372"/>
      <c r="B1" s="2372"/>
      <c r="C1" s="2372"/>
      <c r="D1" s="2372"/>
      <c r="E1" s="2372"/>
      <c r="F1" s="2372"/>
      <c r="G1" s="2372"/>
      <c r="H1" s="2372"/>
      <c r="I1" s="2372"/>
      <c r="J1" s="2372"/>
    </row>
    <row r="2" spans="1:16" s="67" customFormat="1" ht="37.5" customHeight="1">
      <c r="A2" s="387" t="s">
        <v>0</v>
      </c>
      <c r="B2" s="385" t="s">
        <v>326</v>
      </c>
      <c r="C2" s="385" t="s">
        <v>325</v>
      </c>
      <c r="D2" s="743" t="s">
        <v>322</v>
      </c>
      <c r="L2" s="748"/>
      <c r="M2" s="748"/>
      <c r="N2" s="748"/>
      <c r="O2" s="748"/>
      <c r="P2" s="748"/>
    </row>
    <row r="3" spans="1:16" s="67" customFormat="1" ht="15.75">
      <c r="A3" s="388" t="s">
        <v>195</v>
      </c>
      <c r="B3" s="844">
        <v>14329</v>
      </c>
      <c r="C3" s="844">
        <f>+'V.4.2.NA. Reportes ARL'!D7</f>
        <v>14683</v>
      </c>
      <c r="D3" s="925">
        <f t="shared" ref="D3:D13" si="0">B3/C3</f>
        <v>0.97589048559558678</v>
      </c>
      <c r="L3" s="748"/>
      <c r="M3" s="748"/>
      <c r="N3" s="748"/>
      <c r="O3" s="748"/>
      <c r="P3" s="748"/>
    </row>
    <row r="4" spans="1:16" s="67" customFormat="1" ht="15.75">
      <c r="A4" s="388" t="s">
        <v>169</v>
      </c>
      <c r="B4" s="844">
        <v>16871</v>
      </c>
      <c r="C4" s="844">
        <f>+'V.4.2.NA. Reportes ARL'!D8</f>
        <v>17456</v>
      </c>
      <c r="D4" s="925">
        <f t="shared" si="0"/>
        <v>0.96648716773602195</v>
      </c>
      <c r="L4" s="748"/>
      <c r="M4" s="748"/>
      <c r="N4" s="748"/>
      <c r="O4" s="748"/>
      <c r="P4" s="748"/>
    </row>
    <row r="5" spans="1:16" s="67" customFormat="1" ht="15.75">
      <c r="A5" s="388" t="s">
        <v>196</v>
      </c>
      <c r="B5" s="844">
        <v>21189</v>
      </c>
      <c r="C5" s="844">
        <f>+'V.4.2.NA. Reportes ARL'!D9</f>
        <v>22597</v>
      </c>
      <c r="D5" s="925">
        <f t="shared" si="0"/>
        <v>0.93769084391733415</v>
      </c>
    </row>
    <row r="6" spans="1:16" s="67" customFormat="1" ht="15.75">
      <c r="A6" s="388" t="s">
        <v>425</v>
      </c>
      <c r="B6" s="844">
        <v>26301</v>
      </c>
      <c r="C6" s="844">
        <f>+'V.4.2.NA. Reportes ARL'!D10</f>
        <v>26688</v>
      </c>
      <c r="D6" s="925">
        <f t="shared" si="0"/>
        <v>0.98549910071942448</v>
      </c>
    </row>
    <row r="7" spans="1:16" s="67" customFormat="1" ht="15.75">
      <c r="A7" s="388" t="s">
        <v>490</v>
      </c>
      <c r="B7" s="844">
        <v>28752</v>
      </c>
      <c r="C7" s="844">
        <f>+'V.4.2.NA. Reportes ARL'!D11</f>
        <v>28635</v>
      </c>
      <c r="D7" s="925">
        <f t="shared" si="0"/>
        <v>1.0040859088528025</v>
      </c>
      <c r="F7" s="12"/>
    </row>
    <row r="8" spans="1:16" s="67" customFormat="1" ht="15.75">
      <c r="A8" s="388" t="s">
        <v>495</v>
      </c>
      <c r="B8" s="844">
        <v>30331</v>
      </c>
      <c r="C8" s="844">
        <f>+'V.4.2.NA. Reportes ARL'!D12</f>
        <v>31032</v>
      </c>
      <c r="D8" s="925">
        <f t="shared" si="0"/>
        <v>0.9774104150554267</v>
      </c>
      <c r="F8" s="12"/>
    </row>
    <row r="9" spans="1:16" s="67" customFormat="1" ht="15.75">
      <c r="A9" s="388" t="s">
        <v>791</v>
      </c>
      <c r="B9" s="844">
        <v>33850</v>
      </c>
      <c r="C9" s="844">
        <f>+'V.4.12.Accid x edad'!H11</f>
        <v>34549</v>
      </c>
      <c r="D9" s="925">
        <f t="shared" si="0"/>
        <v>0.97976786592954934</v>
      </c>
      <c r="F9" s="12"/>
    </row>
    <row r="10" spans="1:16" s="67" customFormat="1" ht="15.75">
      <c r="A10" s="388" t="s">
        <v>883</v>
      </c>
      <c r="B10" s="844">
        <v>37988</v>
      </c>
      <c r="C10" s="844">
        <f>+'V.4.12.Accid x edad'!H12</f>
        <v>38856</v>
      </c>
      <c r="D10" s="925">
        <f t="shared" si="0"/>
        <v>0.97766110767963765</v>
      </c>
    </row>
    <row r="11" spans="1:16" s="67" customFormat="1" ht="15.75">
      <c r="A11" s="388" t="s">
        <v>909</v>
      </c>
      <c r="B11" s="844">
        <v>41400</v>
      </c>
      <c r="C11" s="844">
        <f>+'V.4.12.Accid x edad'!H13</f>
        <v>41489</v>
      </c>
      <c r="D11" s="925">
        <f t="shared" si="0"/>
        <v>0.99785485309359112</v>
      </c>
    </row>
    <row r="12" spans="1:16" s="67" customFormat="1" ht="15.75" customHeight="1">
      <c r="A12" s="388" t="s">
        <v>980</v>
      </c>
      <c r="B12" s="844">
        <v>45888</v>
      </c>
      <c r="C12" s="844">
        <f>+'V.4.7. Accid x sexo'!D17</f>
        <v>45470</v>
      </c>
      <c r="D12" s="925">
        <f t="shared" si="0"/>
        <v>1.0091928744226963</v>
      </c>
      <c r="E12" s="748"/>
    </row>
    <row r="13" spans="1:16" s="748" customFormat="1" ht="15.75" customHeight="1">
      <c r="A13" s="388" t="s">
        <v>1040</v>
      </c>
      <c r="B13" s="844">
        <v>3777</v>
      </c>
      <c r="C13" s="844">
        <f>+'V.4.7. Accid x sexo'!D18</f>
        <v>4004</v>
      </c>
      <c r="D13" s="925">
        <f t="shared" si="0"/>
        <v>0.94330669330669326</v>
      </c>
    </row>
    <row r="14" spans="1:16" s="748" customFormat="1" ht="15.75">
      <c r="A14" s="387" t="s">
        <v>17</v>
      </c>
      <c r="B14" s="926">
        <f>SUM(B3:B13)</f>
        <v>300676</v>
      </c>
      <c r="C14" s="926">
        <f>SUM(C3:C13)</f>
        <v>305459</v>
      </c>
      <c r="D14" s="927">
        <f>B14/C14</f>
        <v>0.98434159739932359</v>
      </c>
      <c r="E14" s="67"/>
    </row>
    <row r="15" spans="1:16" s="748" customFormat="1">
      <c r="A15" s="119"/>
      <c r="B15" s="119"/>
      <c r="C15" s="67"/>
      <c r="D15" s="67"/>
    </row>
    <row r="16" spans="1:16" s="67" customFormat="1">
      <c r="A16" s="119"/>
      <c r="B16" s="119"/>
      <c r="C16" s="748"/>
      <c r="D16" s="748"/>
      <c r="E16" s="748"/>
    </row>
    <row r="17" spans="1:5" s="67" customFormat="1">
      <c r="A17" s="119"/>
      <c r="B17" s="119"/>
      <c r="C17" s="748"/>
      <c r="D17" s="748"/>
    </row>
    <row r="18" spans="1:5" s="67" customFormat="1">
      <c r="A18" s="119"/>
      <c r="B18" s="119"/>
    </row>
    <row r="19" spans="1:5" s="67" customFormat="1">
      <c r="A19" s="119"/>
      <c r="B19" s="119"/>
    </row>
    <row r="20" spans="1:5" s="67" customFormat="1">
      <c r="A20" s="119"/>
      <c r="B20" s="119"/>
    </row>
    <row r="21" spans="1:5" s="67" customFormat="1"/>
    <row r="22" spans="1:5" s="67" customFormat="1"/>
    <row r="23" spans="1:5" s="67" customFormat="1"/>
    <row r="24" spans="1:5">
      <c r="A24" s="67"/>
      <c r="B24" s="67"/>
      <c r="C24" s="67"/>
      <c r="D24" s="67"/>
      <c r="E24" s="67"/>
    </row>
    <row r="25" spans="1:5">
      <c r="A25" s="67"/>
      <c r="B25" s="67"/>
      <c r="C25" s="67"/>
      <c r="D25" s="67"/>
      <c r="E25" s="67"/>
    </row>
    <row r="26" spans="1:5">
      <c r="A26" s="67"/>
      <c r="B26" s="67"/>
      <c r="C26" s="67"/>
      <c r="D26" s="67"/>
    </row>
    <row r="27" spans="1:5">
      <c r="A27" s="67"/>
      <c r="B27" s="67"/>
      <c r="C27" s="67"/>
      <c r="D27" s="67"/>
    </row>
  </sheetData>
  <mergeCells count="1">
    <mergeCell ref="A1:J1"/>
  </mergeCells>
  <conditionalFormatting sqref="B12:C13">
    <cfRule type="cellIs" dxfId="0" priority="1" operator="equal">
      <formula>0</formula>
    </cfRule>
  </conditionalFormatting>
  <printOptions horizontalCentered="1"/>
  <pageMargins left="0.39370078740157483" right="0.39370078740157483" top="0.23622047244094491" bottom="0.23622047244094491" header="0.31496062992125984" footer="0.31496062992125984"/>
  <pageSetup scale="56" orientation="landscape" r:id="rId1"/>
  <drawing r:id="rId2"/>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9">
    <tabColor rgb="FF66FF33"/>
    <pageSetUpPr fitToPage="1"/>
  </sheetPr>
  <dimension ref="A1:L26"/>
  <sheetViews>
    <sheetView showGridLines="0" view="pageBreakPreview" zoomScale="85" zoomScaleNormal="100" zoomScaleSheetLayoutView="85" workbookViewId="0">
      <selection activeCell="P16" sqref="P16"/>
    </sheetView>
  </sheetViews>
  <sheetFormatPr baseColWidth="10" defaultColWidth="11.42578125" defaultRowHeight="15"/>
  <cols>
    <col min="1" max="1" width="18" style="32" customWidth="1"/>
    <col min="2" max="2" width="12.28515625" style="32" customWidth="1"/>
    <col min="3" max="3" width="14.5703125" style="32" customWidth="1"/>
    <col min="4" max="4" width="12.85546875" style="32" customWidth="1"/>
    <col min="5" max="5" width="13.85546875" style="32" customWidth="1"/>
    <col min="6" max="6" width="16.42578125" style="32" customWidth="1"/>
    <col min="7" max="7" width="11.7109375" style="32" customWidth="1"/>
    <col min="8" max="8" width="13.7109375" style="32" customWidth="1"/>
    <col min="9" max="9" width="33.28515625" style="32" customWidth="1"/>
    <col min="10" max="10" width="21.85546875" style="32" customWidth="1"/>
    <col min="11" max="11" width="30.85546875" style="32" customWidth="1"/>
    <col min="12" max="12" width="16.28515625" style="32" customWidth="1"/>
    <col min="13" max="16384" width="11.42578125" style="32"/>
  </cols>
  <sheetData>
    <row r="1" spans="1:12" s="67" customFormat="1" ht="60.75" customHeight="1">
      <c r="A1" s="2359"/>
      <c r="B1" s="2359"/>
      <c r="C1" s="2359"/>
      <c r="D1" s="2359"/>
      <c r="E1" s="2359"/>
      <c r="F1" s="2359"/>
      <c r="G1" s="2359"/>
      <c r="H1" s="2359"/>
      <c r="I1" s="2359"/>
      <c r="J1" s="2359"/>
      <c r="K1" s="2359"/>
      <c r="L1" s="2359"/>
    </row>
    <row r="2" spans="1:12" s="67" customFormat="1" ht="22.5" customHeight="1">
      <c r="A2" s="111"/>
      <c r="B2" s="1059"/>
      <c r="C2" s="1059"/>
      <c r="D2" s="1059"/>
      <c r="E2" s="1059"/>
      <c r="F2" s="1059"/>
      <c r="G2" s="111"/>
      <c r="H2" s="111"/>
      <c r="I2" s="111"/>
      <c r="J2" s="111"/>
      <c r="K2" s="111"/>
      <c r="L2" s="111"/>
    </row>
    <row r="3" spans="1:12" s="528" customFormat="1" ht="27" customHeight="1">
      <c r="A3" s="301" t="s">
        <v>0</v>
      </c>
      <c r="B3" s="369" t="s">
        <v>324</v>
      </c>
      <c r="C3" s="367" t="s">
        <v>323</v>
      </c>
      <c r="D3" s="365" t="s">
        <v>124</v>
      </c>
      <c r="E3" s="367" t="s">
        <v>322</v>
      </c>
      <c r="F3" s="368" t="s">
        <v>321</v>
      </c>
    </row>
    <row r="4" spans="1:12" s="67" customFormat="1" ht="15.75">
      <c r="A4" s="311" t="s">
        <v>195</v>
      </c>
      <c r="B4" s="390">
        <v>13326</v>
      </c>
      <c r="C4" s="378">
        <v>1003</v>
      </c>
      <c r="D4" s="996">
        <f>SUM(B4:C4)</f>
        <v>14329</v>
      </c>
      <c r="E4" s="458">
        <f t="shared" ref="E4:E15" si="0">B4/D4</f>
        <v>0.93000209365622166</v>
      </c>
      <c r="F4" s="1337">
        <f t="shared" ref="F4:F15" si="1">C4/D4</f>
        <v>6.9997906343778352E-2</v>
      </c>
      <c r="G4" s="12"/>
    </row>
    <row r="5" spans="1:12" s="67" customFormat="1" ht="15.75">
      <c r="A5" s="311" t="s">
        <v>169</v>
      </c>
      <c r="B5" s="390">
        <v>15647</v>
      </c>
      <c r="C5" s="378">
        <v>1224</v>
      </c>
      <c r="D5" s="996">
        <f>SUM(B5:C5)</f>
        <v>16871</v>
      </c>
      <c r="E5" s="458">
        <f t="shared" si="0"/>
        <v>0.92744946950388241</v>
      </c>
      <c r="F5" s="1337">
        <f t="shared" si="1"/>
        <v>7.2550530496117593E-2</v>
      </c>
      <c r="G5" s="12"/>
    </row>
    <row r="6" spans="1:12" s="67" customFormat="1" ht="15.75">
      <c r="A6" s="311" t="s">
        <v>196</v>
      </c>
      <c r="B6" s="390">
        <v>20531</v>
      </c>
      <c r="C6" s="378">
        <v>658</v>
      </c>
      <c r="D6" s="996">
        <f>SUM(B6:C6)</f>
        <v>21189</v>
      </c>
      <c r="E6" s="458">
        <f t="shared" si="0"/>
        <v>0.96894615130492234</v>
      </c>
      <c r="F6" s="1337">
        <f t="shared" si="1"/>
        <v>3.1053848695077636E-2</v>
      </c>
      <c r="G6" s="12"/>
    </row>
    <row r="7" spans="1:12" s="67" customFormat="1" ht="15.75">
      <c r="A7" s="311" t="s">
        <v>425</v>
      </c>
      <c r="B7" s="390">
        <v>25234</v>
      </c>
      <c r="C7" s="378">
        <v>1067</v>
      </c>
      <c r="D7" s="996">
        <f t="shared" ref="D7:D13" si="2">+C7+B7</f>
        <v>26301</v>
      </c>
      <c r="E7" s="458">
        <f t="shared" si="0"/>
        <v>0.95943120033458806</v>
      </c>
      <c r="F7" s="1337">
        <f t="shared" si="1"/>
        <v>4.0568799665411964E-2</v>
      </c>
      <c r="G7" s="12"/>
    </row>
    <row r="8" spans="1:12" s="67" customFormat="1" ht="15.75">
      <c r="A8" s="311" t="s">
        <v>490</v>
      </c>
      <c r="B8" s="390">
        <v>27072</v>
      </c>
      <c r="C8" s="378">
        <v>1680</v>
      </c>
      <c r="D8" s="996">
        <f t="shared" si="2"/>
        <v>28752</v>
      </c>
      <c r="E8" s="458">
        <f t="shared" ref="E8:E13" si="3">B8/D8</f>
        <v>0.94156928213689484</v>
      </c>
      <c r="F8" s="1337">
        <f t="shared" ref="F8:F13" si="4">C8/D8</f>
        <v>5.8430717863105178E-2</v>
      </c>
      <c r="G8" s="12"/>
    </row>
    <row r="9" spans="1:12" s="67" customFormat="1" ht="15.75">
      <c r="A9" s="311" t="s">
        <v>495</v>
      </c>
      <c r="B9" s="390">
        <v>28722</v>
      </c>
      <c r="C9" s="378">
        <v>1609</v>
      </c>
      <c r="D9" s="996">
        <f t="shared" si="2"/>
        <v>30331</v>
      </c>
      <c r="E9" s="458">
        <f t="shared" si="3"/>
        <v>0.94695196333783915</v>
      </c>
      <c r="F9" s="1337">
        <f t="shared" si="4"/>
        <v>5.3048036662160826E-2</v>
      </c>
      <c r="G9" s="12"/>
    </row>
    <row r="10" spans="1:12" s="67" customFormat="1" ht="15.75">
      <c r="A10" s="311" t="s">
        <v>791</v>
      </c>
      <c r="B10" s="390">
        <v>31933</v>
      </c>
      <c r="C10" s="378">
        <v>1917</v>
      </c>
      <c r="D10" s="996">
        <f t="shared" si="2"/>
        <v>33850</v>
      </c>
      <c r="E10" s="458">
        <f t="shared" si="3"/>
        <v>0.94336779911373703</v>
      </c>
      <c r="F10" s="1337">
        <f t="shared" si="4"/>
        <v>5.6632200886262925E-2</v>
      </c>
      <c r="G10" s="12"/>
    </row>
    <row r="11" spans="1:12" s="748" customFormat="1" ht="15.75">
      <c r="A11" s="311" t="s">
        <v>883</v>
      </c>
      <c r="B11" s="390">
        <v>35584</v>
      </c>
      <c r="C11" s="378">
        <v>2404</v>
      </c>
      <c r="D11" s="996">
        <f t="shared" si="2"/>
        <v>37988</v>
      </c>
      <c r="E11" s="458">
        <f t="shared" si="3"/>
        <v>0.9367168579551437</v>
      </c>
      <c r="F11" s="1337">
        <f t="shared" si="4"/>
        <v>6.3283142044856272E-2</v>
      </c>
      <c r="G11" s="12"/>
    </row>
    <row r="12" spans="1:12" s="67" customFormat="1" ht="15.75">
      <c r="A12" s="311" t="s">
        <v>909</v>
      </c>
      <c r="B12" s="390">
        <v>38343</v>
      </c>
      <c r="C12" s="378">
        <v>3057</v>
      </c>
      <c r="D12" s="996">
        <f t="shared" si="2"/>
        <v>41400</v>
      </c>
      <c r="E12" s="458">
        <f t="shared" si="3"/>
        <v>0.9261594202898551</v>
      </c>
      <c r="F12" s="1337">
        <f t="shared" si="4"/>
        <v>7.3840579710144932E-2</v>
      </c>
      <c r="G12" s="12"/>
    </row>
    <row r="13" spans="1:12" s="67" customFormat="1" ht="15.75">
      <c r="A13" s="311" t="s">
        <v>980</v>
      </c>
      <c r="B13" s="390">
        <v>41086</v>
      </c>
      <c r="C13" s="378">
        <v>4802</v>
      </c>
      <c r="D13" s="996">
        <f t="shared" si="2"/>
        <v>45888</v>
      </c>
      <c r="E13" s="458">
        <f t="shared" si="3"/>
        <v>0.89535390516039048</v>
      </c>
      <c r="F13" s="1337">
        <f t="shared" si="4"/>
        <v>0.10464609483960949</v>
      </c>
      <c r="G13" s="12"/>
    </row>
    <row r="14" spans="1:12" s="748" customFormat="1" ht="15.75">
      <c r="A14" s="311" t="s">
        <v>1040</v>
      </c>
      <c r="B14" s="390">
        <v>3333</v>
      </c>
      <c r="C14" s="378">
        <v>444</v>
      </c>
      <c r="D14" s="996">
        <f t="shared" ref="D14" si="5">+C14+B14</f>
        <v>3777</v>
      </c>
      <c r="E14" s="458">
        <f t="shared" ref="E14" si="6">B14/D14</f>
        <v>0.88244638602065129</v>
      </c>
      <c r="F14" s="1337">
        <f t="shared" ref="F14" si="7">C14/D14</f>
        <v>0.11755361397934869</v>
      </c>
      <c r="G14" s="12"/>
    </row>
    <row r="15" spans="1:12" s="67" customFormat="1" ht="15.75">
      <c r="A15" s="2125" t="s">
        <v>17</v>
      </c>
      <c r="B15" s="1338">
        <f>SUM(B4:B14)</f>
        <v>280811</v>
      </c>
      <c r="C15" s="2126">
        <f>SUM(C4:C14)</f>
        <v>19865</v>
      </c>
      <c r="D15" s="2126">
        <f>SUM(D4:D14)</f>
        <v>300676</v>
      </c>
      <c r="E15" s="1339">
        <f t="shared" si="0"/>
        <v>0.93393220609559791</v>
      </c>
      <c r="F15" s="1340">
        <f t="shared" si="1"/>
        <v>6.6067793904402081E-2</v>
      </c>
      <c r="L15" s="32"/>
    </row>
    <row r="16" spans="1:12" s="67" customFormat="1">
      <c r="A16" s="119"/>
      <c r="B16" s="118"/>
      <c r="C16" s="118"/>
      <c r="L16" s="32"/>
    </row>
    <row r="17" spans="1:12" s="67" customFormat="1">
      <c r="A17" s="119"/>
      <c r="B17" s="118"/>
      <c r="C17" s="118"/>
    </row>
    <row r="18" spans="1:12" s="67" customFormat="1">
      <c r="A18" s="119"/>
      <c r="B18" s="118"/>
      <c r="C18" s="118"/>
    </row>
    <row r="19" spans="1:12" s="67" customFormat="1">
      <c r="A19" s="119"/>
      <c r="B19" s="118"/>
      <c r="C19" s="118"/>
    </row>
    <row r="20" spans="1:12" s="67" customFormat="1"/>
    <row r="21" spans="1:12" s="67" customFormat="1"/>
    <row r="22" spans="1:12" s="67" customFormat="1"/>
    <row r="23" spans="1:12" s="67" customFormat="1"/>
    <row r="24" spans="1:12" s="67" customFormat="1"/>
    <row r="25" spans="1:12">
      <c r="A25" s="67"/>
      <c r="B25" s="67"/>
      <c r="C25" s="67"/>
      <c r="D25" s="67"/>
      <c r="E25" s="67"/>
      <c r="F25" s="67"/>
      <c r="G25" s="67"/>
    </row>
    <row r="26" spans="1:12">
      <c r="A26" s="67"/>
      <c r="B26" s="67"/>
      <c r="C26" s="67"/>
      <c r="D26" s="67"/>
      <c r="E26" s="67"/>
      <c r="F26" s="67"/>
      <c r="L26" s="117"/>
    </row>
  </sheetData>
  <mergeCells count="1">
    <mergeCell ref="A1:L1"/>
  </mergeCells>
  <printOptions horizontalCentered="1"/>
  <pageMargins left="0.39370078740157483" right="0.39370078740157483" top="0.23622047244094491" bottom="0.23622047244094491" header="0.31496062992125984" footer="0.31496062992125984"/>
  <pageSetup scale="60" orientation="landscape" r:id="rId1"/>
  <drawing r:id="rId2"/>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0">
    <tabColor rgb="FF66FF33"/>
    <pageSetUpPr fitToPage="1"/>
  </sheetPr>
  <dimension ref="A1:U27"/>
  <sheetViews>
    <sheetView showGridLines="0" view="pageBreakPreview" zoomScale="70" zoomScaleNormal="100" zoomScaleSheetLayoutView="70" workbookViewId="0">
      <selection activeCell="N1" sqref="N1:T1048576"/>
    </sheetView>
  </sheetViews>
  <sheetFormatPr baseColWidth="10" defaultColWidth="11.42578125" defaultRowHeight="15"/>
  <cols>
    <col min="1" max="1" width="16.28515625" style="32" customWidth="1"/>
    <col min="2" max="4" width="14.28515625" style="32" customWidth="1"/>
    <col min="5" max="5" width="17.5703125" style="32" customWidth="1"/>
    <col min="6" max="6" width="13.85546875" style="32" customWidth="1"/>
    <col min="7" max="9" width="18.28515625" style="32" customWidth="1"/>
    <col min="10" max="10" width="18.42578125" style="32" customWidth="1"/>
    <col min="11" max="11" width="19.28515625" style="32" customWidth="1"/>
    <col min="12" max="12" width="18.7109375" style="32" customWidth="1"/>
    <col min="13" max="13" width="4.5703125" style="32" customWidth="1"/>
    <col min="14" max="16384" width="11.42578125" style="32"/>
  </cols>
  <sheetData>
    <row r="1" spans="1:21" s="67" customFormat="1" ht="77.25" customHeight="1">
      <c r="A1" s="2358"/>
      <c r="B1" s="2358"/>
      <c r="C1" s="2358"/>
      <c r="D1" s="2358"/>
      <c r="E1" s="2358"/>
      <c r="F1" s="2358"/>
      <c r="G1" s="2358"/>
      <c r="H1" s="2358"/>
      <c r="I1" s="2358"/>
      <c r="J1" s="2358"/>
      <c r="K1" s="2358"/>
      <c r="L1" s="2358"/>
      <c r="M1" s="120"/>
    </row>
    <row r="2" spans="1:21" s="67" customFormat="1" ht="12.75" customHeight="1">
      <c r="A2" s="111"/>
      <c r="B2" s="111"/>
      <c r="C2" s="111"/>
      <c r="D2" s="111"/>
      <c r="E2" s="111"/>
      <c r="F2" s="111"/>
      <c r="G2" s="111"/>
      <c r="H2" s="111"/>
      <c r="I2" s="111"/>
      <c r="J2" s="111"/>
      <c r="K2" s="111"/>
      <c r="L2" s="111"/>
      <c r="M2" s="120"/>
      <c r="N2" s="748"/>
      <c r="O2" s="748"/>
      <c r="P2" s="748"/>
      <c r="Q2" s="748"/>
      <c r="R2" s="748"/>
      <c r="S2" s="748"/>
      <c r="T2" s="748"/>
      <c r="U2" s="748"/>
    </row>
    <row r="3" spans="1:21" s="111" customFormat="1" ht="36" customHeight="1">
      <c r="A3" s="387" t="s">
        <v>19</v>
      </c>
      <c r="B3" s="385" t="s">
        <v>215</v>
      </c>
      <c r="C3" s="385" t="s">
        <v>214</v>
      </c>
      <c r="D3" s="385" t="s">
        <v>213</v>
      </c>
      <c r="E3" s="385" t="s">
        <v>212</v>
      </c>
      <c r="F3" s="743" t="s">
        <v>124</v>
      </c>
      <c r="G3" s="385" t="s">
        <v>211</v>
      </c>
      <c r="H3" s="385" t="s">
        <v>210</v>
      </c>
      <c r="I3" s="385" t="s">
        <v>209</v>
      </c>
      <c r="J3" s="386" t="s">
        <v>208</v>
      </c>
      <c r="N3" s="528"/>
      <c r="O3" s="528"/>
      <c r="P3" s="528"/>
      <c r="Q3" s="528"/>
      <c r="R3" s="528"/>
      <c r="S3" s="528"/>
      <c r="T3" s="528"/>
      <c r="U3" s="528"/>
    </row>
    <row r="4" spans="1:21" s="67" customFormat="1" ht="16.5" customHeight="1">
      <c r="A4" s="374" t="s">
        <v>195</v>
      </c>
      <c r="B4" s="370">
        <v>11014</v>
      </c>
      <c r="C4" s="370">
        <v>2177</v>
      </c>
      <c r="D4" s="370">
        <v>128</v>
      </c>
      <c r="E4" s="370">
        <v>1010</v>
      </c>
      <c r="F4" s="744">
        <f t="shared" ref="F4:F12" si="0">SUM(B4:E4)</f>
        <v>14329</v>
      </c>
      <c r="G4" s="1062">
        <f t="shared" ref="G4:G15" si="1">B4/F4</f>
        <v>0.76865098750785121</v>
      </c>
      <c r="H4" s="1062">
        <f t="shared" ref="H4:H15" si="2">C4/F4</f>
        <v>0.15192965315095261</v>
      </c>
      <c r="I4" s="1062">
        <f t="shared" ref="I4:I15" si="3">D4/F4</f>
        <v>8.9329332123665294E-3</v>
      </c>
      <c r="J4" s="1063">
        <f t="shared" ref="J4:J15" si="4">E4/F4</f>
        <v>7.0486426128829646E-2</v>
      </c>
      <c r="N4" s="748"/>
      <c r="O4" s="748"/>
      <c r="P4" s="748"/>
      <c r="Q4" s="748"/>
      <c r="R4" s="748"/>
      <c r="S4" s="748"/>
      <c r="T4" s="748"/>
      <c r="U4" s="748"/>
    </row>
    <row r="5" spans="1:21" s="67" customFormat="1" ht="16.5" customHeight="1">
      <c r="A5" s="374" t="s">
        <v>169</v>
      </c>
      <c r="B5" s="370">
        <v>12997</v>
      </c>
      <c r="C5" s="370">
        <v>2524</v>
      </c>
      <c r="D5" s="370">
        <v>126</v>
      </c>
      <c r="E5" s="370">
        <v>1224</v>
      </c>
      <c r="F5" s="744">
        <f t="shared" si="0"/>
        <v>16871</v>
      </c>
      <c r="G5" s="1062">
        <f t="shared" si="1"/>
        <v>0.77037520004741866</v>
      </c>
      <c r="H5" s="1062">
        <f t="shared" si="2"/>
        <v>0.14960583249362813</v>
      </c>
      <c r="I5" s="1062">
        <f t="shared" si="3"/>
        <v>7.4684369628356352E-3</v>
      </c>
      <c r="J5" s="1063">
        <f t="shared" si="4"/>
        <v>7.2550530496117593E-2</v>
      </c>
      <c r="N5" s="748"/>
      <c r="O5" s="748"/>
      <c r="P5" s="748"/>
      <c r="Q5" s="748"/>
      <c r="R5" s="748"/>
      <c r="S5" s="748"/>
      <c r="T5" s="748"/>
      <c r="U5" s="748"/>
    </row>
    <row r="6" spans="1:21" s="67" customFormat="1" ht="16.5" customHeight="1">
      <c r="A6" s="374" t="s">
        <v>196</v>
      </c>
      <c r="B6" s="370">
        <v>15709</v>
      </c>
      <c r="C6" s="370">
        <v>4659</v>
      </c>
      <c r="D6" s="370">
        <v>163</v>
      </c>
      <c r="E6" s="370">
        <v>658</v>
      </c>
      <c r="F6" s="744">
        <f t="shared" si="0"/>
        <v>21189</v>
      </c>
      <c r="G6" s="1062">
        <f t="shared" si="1"/>
        <v>0.74137524187078196</v>
      </c>
      <c r="H6" s="1062">
        <f t="shared" si="2"/>
        <v>0.21987823870876397</v>
      </c>
      <c r="I6" s="1062">
        <f t="shared" si="3"/>
        <v>7.6926707253763748E-3</v>
      </c>
      <c r="J6" s="1063">
        <f t="shared" si="4"/>
        <v>3.1053848695077636E-2</v>
      </c>
      <c r="N6" s="748"/>
      <c r="O6" s="748"/>
      <c r="P6" s="748"/>
      <c r="Q6" s="748"/>
      <c r="R6" s="748"/>
      <c r="S6" s="748"/>
      <c r="T6" s="748"/>
      <c r="U6" s="748"/>
    </row>
    <row r="7" spans="1:21" s="67" customFormat="1" ht="16.5" customHeight="1">
      <c r="A7" s="374" t="s">
        <v>425</v>
      </c>
      <c r="B7" s="370">
        <v>18984</v>
      </c>
      <c r="C7" s="370">
        <v>6035</v>
      </c>
      <c r="D7" s="370">
        <v>215</v>
      </c>
      <c r="E7" s="370">
        <v>1067</v>
      </c>
      <c r="F7" s="744">
        <f t="shared" si="0"/>
        <v>26301</v>
      </c>
      <c r="G7" s="1062">
        <f t="shared" si="1"/>
        <v>0.72179765027945708</v>
      </c>
      <c r="H7" s="1062">
        <f t="shared" si="2"/>
        <v>0.22945895593323448</v>
      </c>
      <c r="I7" s="1062">
        <f t="shared" si="3"/>
        <v>8.1745941218965053E-3</v>
      </c>
      <c r="J7" s="1063">
        <f t="shared" si="4"/>
        <v>4.0568799665411964E-2</v>
      </c>
      <c r="N7" s="748"/>
      <c r="O7" s="748"/>
      <c r="P7" s="748"/>
      <c r="Q7" s="748"/>
      <c r="R7" s="748"/>
      <c r="S7" s="748"/>
      <c r="T7" s="748"/>
      <c r="U7" s="748"/>
    </row>
    <row r="8" spans="1:21" s="67" customFormat="1" ht="16.5" customHeight="1">
      <c r="A8" s="374" t="s">
        <v>490</v>
      </c>
      <c r="B8" s="370">
        <v>19765</v>
      </c>
      <c r="C8" s="370">
        <v>7064</v>
      </c>
      <c r="D8" s="370">
        <v>243</v>
      </c>
      <c r="E8" s="370">
        <v>1680</v>
      </c>
      <c r="F8" s="744">
        <f t="shared" si="0"/>
        <v>28752</v>
      </c>
      <c r="G8" s="1062">
        <f t="shared" si="1"/>
        <v>0.68743043962159156</v>
      </c>
      <c r="H8" s="1062">
        <f t="shared" si="2"/>
        <v>0.24568725653867557</v>
      </c>
      <c r="I8" s="1062">
        <f t="shared" si="3"/>
        <v>8.451585976627712E-3</v>
      </c>
      <c r="J8" s="1063">
        <f t="shared" si="4"/>
        <v>5.8430717863105178E-2</v>
      </c>
    </row>
    <row r="9" spans="1:21" s="67" customFormat="1" ht="16.5" customHeight="1">
      <c r="A9" s="374" t="s">
        <v>495</v>
      </c>
      <c r="B9" s="370">
        <v>20884</v>
      </c>
      <c r="C9" s="370">
        <v>7546</v>
      </c>
      <c r="D9" s="370">
        <v>292</v>
      </c>
      <c r="E9" s="370">
        <v>1609</v>
      </c>
      <c r="F9" s="744">
        <f t="shared" si="0"/>
        <v>30331</v>
      </c>
      <c r="G9" s="1062">
        <f t="shared" si="1"/>
        <v>0.68853648082819563</v>
      </c>
      <c r="H9" s="1062">
        <f t="shared" si="2"/>
        <v>0.24878836833602586</v>
      </c>
      <c r="I9" s="1062">
        <f t="shared" si="3"/>
        <v>9.6271141736177512E-3</v>
      </c>
      <c r="J9" s="1063">
        <f t="shared" si="4"/>
        <v>5.3048036662160826E-2</v>
      </c>
    </row>
    <row r="10" spans="1:21" s="67" customFormat="1" ht="16.5" customHeight="1">
      <c r="A10" s="374" t="s">
        <v>791</v>
      </c>
      <c r="B10" s="370">
        <v>22708</v>
      </c>
      <c r="C10" s="370">
        <v>8933</v>
      </c>
      <c r="D10" s="370">
        <v>291</v>
      </c>
      <c r="E10" s="370">
        <v>1918</v>
      </c>
      <c r="F10" s="744">
        <f t="shared" si="0"/>
        <v>33850</v>
      </c>
      <c r="G10" s="1062">
        <f t="shared" si="1"/>
        <v>0.67084194977843425</v>
      </c>
      <c r="H10" s="1062">
        <f t="shared" si="2"/>
        <v>0.26389955686853767</v>
      </c>
      <c r="I10" s="1062">
        <f t="shared" si="3"/>
        <v>8.5967503692762192E-3</v>
      </c>
      <c r="J10" s="1063">
        <f t="shared" si="4"/>
        <v>5.6661742983751845E-2</v>
      </c>
    </row>
    <row r="11" spans="1:21" s="67" customFormat="1" ht="16.5" customHeight="1">
      <c r="A11" s="374" t="s">
        <v>883</v>
      </c>
      <c r="B11" s="370">
        <v>24754</v>
      </c>
      <c r="C11" s="370">
        <v>10589</v>
      </c>
      <c r="D11" s="370">
        <v>241</v>
      </c>
      <c r="E11" s="370">
        <v>2404</v>
      </c>
      <c r="F11" s="744">
        <f t="shared" si="0"/>
        <v>37988</v>
      </c>
      <c r="G11" s="1062">
        <f>B11/F11</f>
        <v>0.65162682952511319</v>
      </c>
      <c r="H11" s="1062">
        <f>C11/F11</f>
        <v>0.27874591976413604</v>
      </c>
      <c r="I11" s="1062">
        <f>D11/F11</f>
        <v>6.3441086658944934E-3</v>
      </c>
      <c r="J11" s="1063">
        <f>E11/F11</f>
        <v>6.3283142044856272E-2</v>
      </c>
    </row>
    <row r="12" spans="1:21" s="748" customFormat="1" ht="16.5" customHeight="1">
      <c r="A12" s="374" t="s">
        <v>909</v>
      </c>
      <c r="B12" s="370">
        <v>26356</v>
      </c>
      <c r="C12" s="370">
        <v>11628</v>
      </c>
      <c r="D12" s="370">
        <v>359</v>
      </c>
      <c r="E12" s="370">
        <v>3057</v>
      </c>
      <c r="F12" s="744">
        <f t="shared" si="0"/>
        <v>41400</v>
      </c>
      <c r="G12" s="1062">
        <f>B12/F12</f>
        <v>0.63661835748792273</v>
      </c>
      <c r="H12" s="1062">
        <f>C12/F12</f>
        <v>0.28086956521739131</v>
      </c>
      <c r="I12" s="1062">
        <f>D12/F12</f>
        <v>8.6714975845410634E-3</v>
      </c>
      <c r="J12" s="1063">
        <f>E12/F12</f>
        <v>7.3840579710144932E-2</v>
      </c>
    </row>
    <row r="13" spans="1:21" s="748" customFormat="1" ht="16.5" customHeight="1">
      <c r="A13" s="374" t="s">
        <v>980</v>
      </c>
      <c r="B13" s="370">
        <v>28186</v>
      </c>
      <c r="C13" s="370">
        <v>12593</v>
      </c>
      <c r="D13" s="370">
        <v>307</v>
      </c>
      <c r="E13" s="370">
        <v>4802</v>
      </c>
      <c r="F13" s="744">
        <f>SUM(B13:E13)</f>
        <v>45888</v>
      </c>
      <c r="G13" s="1062">
        <f>B13/F13</f>
        <v>0.6142346582984658</v>
      </c>
      <c r="H13" s="1062">
        <f>C13/F13</f>
        <v>0.27442904463040446</v>
      </c>
      <c r="I13" s="1062">
        <f>D13/F13</f>
        <v>6.6902022315202233E-3</v>
      </c>
      <c r="J13" s="1063">
        <f>E13/F13</f>
        <v>0.10464609483960949</v>
      </c>
    </row>
    <row r="14" spans="1:21" s="748" customFormat="1" ht="16.5" customHeight="1">
      <c r="A14" s="374" t="s">
        <v>1040</v>
      </c>
      <c r="B14" s="370">
        <v>2157</v>
      </c>
      <c r="C14" s="370">
        <v>1152</v>
      </c>
      <c r="D14" s="370">
        <v>24</v>
      </c>
      <c r="E14" s="370">
        <v>444</v>
      </c>
      <c r="F14" s="744">
        <f>SUM(B14:E14)</f>
        <v>3777</v>
      </c>
      <c r="G14" s="1062">
        <f>B14/F14</f>
        <v>0.57108816521048456</v>
      </c>
      <c r="H14" s="1062">
        <f>C14/F14</f>
        <v>0.30500397140587771</v>
      </c>
      <c r="I14" s="1062">
        <f>D14/F14</f>
        <v>6.354249404289118E-3</v>
      </c>
      <c r="J14" s="1063">
        <f>E14/F14</f>
        <v>0.11755361397934869</v>
      </c>
    </row>
    <row r="15" spans="1:21" s="528" customFormat="1" ht="19.5" customHeight="1">
      <c r="A15" s="379" t="s">
        <v>17</v>
      </c>
      <c r="B15" s="410">
        <f>SUM(B4:B14)</f>
        <v>203514</v>
      </c>
      <c r="C15" s="410">
        <f>SUM(C4:C14)</f>
        <v>74900</v>
      </c>
      <c r="D15" s="410">
        <f t="shared" ref="D15:E15" si="5">SUM(D4:D14)</f>
        <v>2389</v>
      </c>
      <c r="E15" s="410">
        <f t="shared" si="5"/>
        <v>19873</v>
      </c>
      <c r="F15" s="783">
        <f>SUM(F4:F14)</f>
        <v>300676</v>
      </c>
      <c r="G15" s="2134">
        <f t="shared" si="1"/>
        <v>0.67685482047120493</v>
      </c>
      <c r="H15" s="2134">
        <f t="shared" si="2"/>
        <v>0.24910534927962324</v>
      </c>
      <c r="I15" s="2134">
        <f t="shared" si="3"/>
        <v>7.9454296318961278E-3</v>
      </c>
      <c r="J15" s="2135">
        <f t="shared" si="4"/>
        <v>6.6094400617275742E-2</v>
      </c>
      <c r="K15" s="877"/>
      <c r="L15" s="877"/>
    </row>
    <row r="16" spans="1:21" s="67" customFormat="1">
      <c r="A16" s="2373" t="s">
        <v>432</v>
      </c>
      <c r="B16" s="2374"/>
      <c r="C16" s="2374"/>
      <c r="D16" s="2374"/>
      <c r="E16" s="2374"/>
      <c r="F16" s="2374"/>
      <c r="G16" s="2374"/>
      <c r="H16" s="2374"/>
      <c r="I16" s="2374"/>
      <c r="J16" s="2374"/>
      <c r="K16" s="877"/>
      <c r="L16" s="877"/>
    </row>
    <row r="17" spans="1:10" s="67" customFormat="1">
      <c r="A17" s="877"/>
      <c r="B17" s="877"/>
      <c r="C17" s="877"/>
      <c r="D17" s="877"/>
      <c r="E17" s="877"/>
      <c r="F17" s="877"/>
      <c r="G17" s="877"/>
      <c r="H17" s="877"/>
      <c r="I17" s="877"/>
      <c r="J17" s="877"/>
    </row>
    <row r="18" spans="1:10" s="67" customFormat="1">
      <c r="A18" s="119"/>
      <c r="B18" s="118"/>
      <c r="C18" s="118"/>
      <c r="D18" s="118"/>
      <c r="E18" s="118"/>
    </row>
    <row r="19" spans="1:10" s="67" customFormat="1">
      <c r="A19" s="119"/>
      <c r="B19" s="118"/>
      <c r="C19" s="118"/>
      <c r="D19" s="118"/>
      <c r="E19" s="118"/>
    </row>
    <row r="20" spans="1:10" s="67" customFormat="1"/>
    <row r="21" spans="1:10" s="67" customFormat="1"/>
    <row r="22" spans="1:10" s="67" customFormat="1"/>
    <row r="23" spans="1:10" s="67" customFormat="1"/>
    <row r="24" spans="1:10" s="67" customFormat="1"/>
    <row r="25" spans="1:10" s="67" customFormat="1"/>
    <row r="26" spans="1:10">
      <c r="A26" s="67"/>
      <c r="B26" s="67"/>
      <c r="C26" s="67"/>
      <c r="D26" s="67"/>
      <c r="E26" s="67"/>
      <c r="F26" s="67"/>
      <c r="G26" s="67"/>
      <c r="H26" s="67"/>
      <c r="I26" s="67"/>
      <c r="J26" s="67"/>
    </row>
    <row r="27" spans="1:10" ht="45.75" customHeight="1"/>
  </sheetData>
  <mergeCells count="2">
    <mergeCell ref="A1:L1"/>
    <mergeCell ref="A16:J16"/>
  </mergeCells>
  <printOptions horizontalCentered="1"/>
  <pageMargins left="0.39370078740157483" right="0.39370078740157483" top="0.23622047244094491" bottom="0.23622047244094491" header="0.31496062992125984" footer="0.31496062992125984"/>
  <pageSetup scale="64" orientation="landscape" r:id="rId1"/>
  <drawing r:id="rId2"/>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tabColor rgb="FF66FF33"/>
  </sheetPr>
  <dimension ref="A1:W26"/>
  <sheetViews>
    <sheetView showGridLines="0" view="pageBreakPreview" zoomScale="73" zoomScaleNormal="100" zoomScaleSheetLayoutView="73" workbookViewId="0">
      <selection activeCell="O1" sqref="O1:AI1048576"/>
    </sheetView>
  </sheetViews>
  <sheetFormatPr baseColWidth="10" defaultColWidth="11.42578125" defaultRowHeight="15"/>
  <cols>
    <col min="1" max="1" width="18.28515625" style="32" customWidth="1"/>
    <col min="2" max="2" width="12.85546875" style="32" customWidth="1"/>
    <col min="3" max="3" width="12.5703125" style="32" customWidth="1"/>
    <col min="4" max="4" width="11" style="32" customWidth="1"/>
    <col min="5" max="5" width="11.140625" style="32" customWidth="1"/>
    <col min="6" max="6" width="13.140625" style="32" customWidth="1"/>
    <col min="7" max="7" width="15.28515625" style="32" customWidth="1"/>
    <col min="8" max="8" width="15.7109375" style="32" customWidth="1"/>
    <col min="9" max="13" width="15.42578125" style="32" customWidth="1"/>
    <col min="14" max="14" width="18.5703125" style="32" customWidth="1"/>
    <col min="16" max="16384" width="11.42578125" style="32"/>
  </cols>
  <sheetData>
    <row r="1" spans="1:23" s="67" customFormat="1" ht="81" customHeight="1">
      <c r="A1" s="2359"/>
      <c r="B1" s="2359"/>
      <c r="C1" s="2359"/>
      <c r="D1" s="2359"/>
      <c r="E1" s="2359"/>
      <c r="F1" s="2359"/>
      <c r="G1" s="2359"/>
      <c r="H1" s="2359"/>
      <c r="I1" s="2359"/>
      <c r="J1" s="2359"/>
      <c r="K1" s="2359"/>
      <c r="L1" s="2359"/>
      <c r="M1" s="2359"/>
      <c r="N1" s="2359"/>
    </row>
    <row r="2" spans="1:23" s="31" customFormat="1" ht="9.75" customHeight="1">
      <c r="A2" s="381"/>
      <c r="B2" s="148"/>
      <c r="C2" s="148"/>
      <c r="D2" s="148"/>
      <c r="E2" s="148"/>
      <c r="F2" s="148"/>
      <c r="G2" s="148"/>
      <c r="H2" s="148"/>
      <c r="I2" s="148"/>
      <c r="J2" s="148"/>
      <c r="K2" s="148"/>
      <c r="L2" s="148"/>
      <c r="M2" s="148"/>
      <c r="N2" s="435"/>
    </row>
    <row r="3" spans="1:23" s="111" customFormat="1" ht="34.5">
      <c r="A3" s="1078" t="s">
        <v>19</v>
      </c>
      <c r="B3" s="1079" t="s">
        <v>337</v>
      </c>
      <c r="C3" s="1079" t="s">
        <v>336</v>
      </c>
      <c r="D3" s="1079" t="s">
        <v>335</v>
      </c>
      <c r="E3" s="1079" t="s">
        <v>334</v>
      </c>
      <c r="F3" s="1079" t="s">
        <v>333</v>
      </c>
      <c r="G3" s="1079" t="s">
        <v>332</v>
      </c>
      <c r="H3" s="1073" t="s">
        <v>124</v>
      </c>
      <c r="I3" s="1079" t="s">
        <v>331</v>
      </c>
      <c r="J3" s="1079" t="s">
        <v>330</v>
      </c>
      <c r="K3" s="1079" t="s">
        <v>329</v>
      </c>
      <c r="L3" s="1079" t="s">
        <v>328</v>
      </c>
      <c r="M3" s="1079" t="s">
        <v>327</v>
      </c>
      <c r="N3" s="1080" t="s">
        <v>208</v>
      </c>
      <c r="P3" s="1754"/>
      <c r="Q3" s="1754"/>
      <c r="R3" s="1754"/>
      <c r="S3" s="1754"/>
      <c r="T3" s="1754"/>
      <c r="U3" s="1754"/>
      <c r="V3" s="1754"/>
      <c r="W3" s="1754"/>
    </row>
    <row r="4" spans="1:23" s="67" customFormat="1" ht="15" customHeight="1">
      <c r="A4" s="1081" t="s">
        <v>195</v>
      </c>
      <c r="B4" s="1082">
        <v>6838</v>
      </c>
      <c r="C4" s="1082">
        <v>5185</v>
      </c>
      <c r="D4" s="1082">
        <v>853</v>
      </c>
      <c r="E4" s="1082">
        <v>140</v>
      </c>
      <c r="F4" s="1082">
        <v>310</v>
      </c>
      <c r="G4" s="1082">
        <v>1003</v>
      </c>
      <c r="H4" s="1083">
        <f>SUM(B4:G4)</f>
        <v>14329</v>
      </c>
      <c r="I4" s="1084">
        <f t="shared" ref="I4:I11" si="0">B4/H4</f>
        <v>0.47721404145439317</v>
      </c>
      <c r="J4" s="1084">
        <f t="shared" ref="J4:J11" si="1">C4/H4</f>
        <v>0.36185358364156606</v>
      </c>
      <c r="K4" s="1084">
        <f t="shared" ref="K4:K15" si="2">D4/H4</f>
        <v>5.9529625235536322E-2</v>
      </c>
      <c r="L4" s="1084">
        <f t="shared" ref="L4:L11" si="3">E4/H4</f>
        <v>9.7703957010258913E-3</v>
      </c>
      <c r="M4" s="1084">
        <f t="shared" ref="M4:M15" si="4">F4/H4</f>
        <v>2.163444762370019E-2</v>
      </c>
      <c r="N4" s="1084">
        <f t="shared" ref="N4:N15" si="5">G4/H4</f>
        <v>6.9997906343778352E-2</v>
      </c>
      <c r="P4" s="1686"/>
      <c r="Q4" s="1686"/>
      <c r="R4" s="1686"/>
      <c r="S4" s="1686"/>
      <c r="T4" s="1686"/>
      <c r="U4" s="1686"/>
      <c r="V4" s="1686"/>
      <c r="W4" s="1686"/>
    </row>
    <row r="5" spans="1:23" s="67" customFormat="1" ht="15" customHeight="1">
      <c r="A5" s="1081" t="s">
        <v>169</v>
      </c>
      <c r="B5" s="1082">
        <v>8908</v>
      </c>
      <c r="C5" s="1082">
        <v>5224</v>
      </c>
      <c r="D5" s="1082">
        <v>880</v>
      </c>
      <c r="E5" s="1082">
        <v>148</v>
      </c>
      <c r="F5" s="1082">
        <v>487</v>
      </c>
      <c r="G5" s="1082">
        <v>1224</v>
      </c>
      <c r="H5" s="1083">
        <f>SUM(B5:G5)</f>
        <v>16871</v>
      </c>
      <c r="I5" s="1084">
        <f t="shared" si="0"/>
        <v>0.52800663861063368</v>
      </c>
      <c r="J5" s="1084">
        <f t="shared" si="1"/>
        <v>0.3096437674115346</v>
      </c>
      <c r="K5" s="1084">
        <f t="shared" si="2"/>
        <v>5.2160512121391736E-2</v>
      </c>
      <c r="L5" s="1084">
        <f t="shared" si="3"/>
        <v>8.7724497658704277E-3</v>
      </c>
      <c r="M5" s="1084">
        <f t="shared" si="4"/>
        <v>2.8866101594452017E-2</v>
      </c>
      <c r="N5" s="1084">
        <f t="shared" si="5"/>
        <v>7.2550530496117593E-2</v>
      </c>
      <c r="P5" s="1686"/>
      <c r="Q5" s="1686"/>
      <c r="R5" s="1686"/>
      <c r="S5" s="1686"/>
      <c r="T5" s="1686"/>
      <c r="U5" s="1686"/>
      <c r="V5" s="1686"/>
      <c r="W5" s="1686"/>
    </row>
    <row r="6" spans="1:23" s="67" customFormat="1" ht="15" customHeight="1">
      <c r="A6" s="1081" t="s">
        <v>196</v>
      </c>
      <c r="B6" s="1082">
        <v>11414</v>
      </c>
      <c r="C6" s="1082">
        <v>7139</v>
      </c>
      <c r="D6" s="1082">
        <v>1109</v>
      </c>
      <c r="E6" s="1082">
        <v>180</v>
      </c>
      <c r="F6" s="1082">
        <v>689</v>
      </c>
      <c r="G6" s="1082">
        <v>658</v>
      </c>
      <c r="H6" s="1083">
        <f>SUM(B6:G6)</f>
        <v>21189</v>
      </c>
      <c r="I6" s="1084">
        <f t="shared" si="0"/>
        <v>0.53867572797206098</v>
      </c>
      <c r="J6" s="1084">
        <f t="shared" si="1"/>
        <v>0.33692010005191375</v>
      </c>
      <c r="K6" s="1084">
        <f t="shared" si="2"/>
        <v>5.2338477511916559E-2</v>
      </c>
      <c r="L6" s="1084">
        <f t="shared" si="3"/>
        <v>8.4949738071640954E-3</v>
      </c>
      <c r="M6" s="1084">
        <f t="shared" si="4"/>
        <v>3.2516871961867005E-2</v>
      </c>
      <c r="N6" s="1084">
        <f t="shared" si="5"/>
        <v>3.1053848695077636E-2</v>
      </c>
      <c r="P6" s="1686"/>
      <c r="Q6" s="1686"/>
      <c r="R6" s="1686"/>
      <c r="S6" s="1686"/>
      <c r="T6" s="1686"/>
      <c r="U6" s="1686"/>
      <c r="V6" s="1686"/>
      <c r="W6" s="1686"/>
    </row>
    <row r="7" spans="1:23" s="67" customFormat="1" ht="15" customHeight="1">
      <c r="A7" s="1081" t="s">
        <v>425</v>
      </c>
      <c r="B7" s="1082">
        <v>15120</v>
      </c>
      <c r="C7" s="1082">
        <v>8407</v>
      </c>
      <c r="D7" s="1082">
        <v>937</v>
      </c>
      <c r="E7" s="1082">
        <v>154</v>
      </c>
      <c r="F7" s="1082">
        <v>616</v>
      </c>
      <c r="G7" s="1082">
        <v>1067</v>
      </c>
      <c r="H7" s="1085">
        <f>+B7+C7+D7+E7+F7+G7</f>
        <v>26301</v>
      </c>
      <c r="I7" s="1084">
        <f t="shared" si="0"/>
        <v>0.57488308429337287</v>
      </c>
      <c r="J7" s="1084">
        <f t="shared" si="1"/>
        <v>0.31964564085015779</v>
      </c>
      <c r="K7" s="1084">
        <f t="shared" si="2"/>
        <v>3.562602182426524E-2</v>
      </c>
      <c r="L7" s="1084">
        <f t="shared" si="3"/>
        <v>5.8552906733584272E-3</v>
      </c>
      <c r="M7" s="1084">
        <f t="shared" si="4"/>
        <v>2.3421162693433709E-2</v>
      </c>
      <c r="N7" s="1084">
        <f t="shared" si="5"/>
        <v>4.0568799665411964E-2</v>
      </c>
      <c r="P7" s="1686"/>
      <c r="Q7" s="1686"/>
      <c r="R7" s="1686"/>
      <c r="S7" s="1686"/>
      <c r="T7" s="1686"/>
      <c r="U7" s="1686"/>
      <c r="V7" s="1686"/>
      <c r="W7" s="1686"/>
    </row>
    <row r="8" spans="1:23" s="67" customFormat="1" ht="15" customHeight="1">
      <c r="A8" s="1081" t="s">
        <v>490</v>
      </c>
      <c r="B8" s="1082">
        <v>16356</v>
      </c>
      <c r="C8" s="1082">
        <v>9164</v>
      </c>
      <c r="D8" s="1082">
        <v>1031</v>
      </c>
      <c r="E8" s="1082">
        <v>158</v>
      </c>
      <c r="F8" s="1082">
        <v>363</v>
      </c>
      <c r="G8" s="1082">
        <v>1680</v>
      </c>
      <c r="H8" s="1085">
        <f>+B8+C8+D8+E8+F8+G8</f>
        <v>28752</v>
      </c>
      <c r="I8" s="1084">
        <f t="shared" si="0"/>
        <v>0.5688647746243739</v>
      </c>
      <c r="J8" s="1084">
        <f t="shared" si="1"/>
        <v>0.31872565386755702</v>
      </c>
      <c r="K8" s="1084">
        <f t="shared" si="2"/>
        <v>3.5858375069560376E-2</v>
      </c>
      <c r="L8" s="1084">
        <f t="shared" si="3"/>
        <v>5.4952698942682251E-3</v>
      </c>
      <c r="M8" s="1084">
        <f t="shared" si="4"/>
        <v>1.2625208681135225E-2</v>
      </c>
      <c r="N8" s="1084">
        <f t="shared" si="5"/>
        <v>5.8430717863105178E-2</v>
      </c>
      <c r="P8" s="1686"/>
      <c r="Q8" s="1686"/>
      <c r="R8" s="1686"/>
      <c r="S8" s="1686"/>
      <c r="T8" s="1686"/>
      <c r="U8" s="1686"/>
      <c r="V8" s="1686"/>
      <c r="W8" s="1686"/>
    </row>
    <row r="9" spans="1:23" s="67" customFormat="1" ht="15" customHeight="1">
      <c r="A9" s="1081" t="s">
        <v>495</v>
      </c>
      <c r="B9" s="1082">
        <v>16770</v>
      </c>
      <c r="C9" s="1082">
        <v>10494</v>
      </c>
      <c r="D9" s="1082">
        <v>895</v>
      </c>
      <c r="E9" s="1082">
        <v>220</v>
      </c>
      <c r="F9" s="1082">
        <v>343</v>
      </c>
      <c r="G9" s="1082">
        <v>1609</v>
      </c>
      <c r="H9" s="1085">
        <f>+B9+C9+D9+E9+F9+G9</f>
        <v>30331</v>
      </c>
      <c r="I9" s="1084">
        <f t="shared" si="0"/>
        <v>0.55289967360126602</v>
      </c>
      <c r="J9" s="1084">
        <f t="shared" si="1"/>
        <v>0.34598265800665984</v>
      </c>
      <c r="K9" s="1084">
        <f t="shared" si="2"/>
        <v>2.9507764333520162E-2</v>
      </c>
      <c r="L9" s="1084">
        <f t="shared" si="3"/>
        <v>7.2533051993010451E-3</v>
      </c>
      <c r="M9" s="1084">
        <f t="shared" si="4"/>
        <v>1.1308562197092083E-2</v>
      </c>
      <c r="N9" s="1084">
        <f t="shared" si="5"/>
        <v>5.3048036662160826E-2</v>
      </c>
    </row>
    <row r="10" spans="1:23" s="67" customFormat="1" ht="15" customHeight="1">
      <c r="A10" s="1081" t="s">
        <v>791</v>
      </c>
      <c r="B10" s="1082">
        <v>19186</v>
      </c>
      <c r="C10" s="1082">
        <v>11346</v>
      </c>
      <c r="D10" s="1082">
        <v>1038</v>
      </c>
      <c r="E10" s="1082">
        <v>178</v>
      </c>
      <c r="F10" s="1082">
        <v>185</v>
      </c>
      <c r="G10" s="1082">
        <v>1917</v>
      </c>
      <c r="H10" s="1085">
        <f>+B10+C10+D10+E10+F10+G10</f>
        <v>33850</v>
      </c>
      <c r="I10" s="1084">
        <f t="shared" si="0"/>
        <v>0.56679468242245201</v>
      </c>
      <c r="J10" s="1084">
        <f t="shared" si="1"/>
        <v>0.33518463810930577</v>
      </c>
      <c r="K10" s="1084">
        <f t="shared" si="2"/>
        <v>3.0664697193500737E-2</v>
      </c>
      <c r="L10" s="1084">
        <f t="shared" si="3"/>
        <v>5.2584933530280646E-3</v>
      </c>
      <c r="M10" s="1084">
        <f t="shared" si="4"/>
        <v>5.4652880354505171E-3</v>
      </c>
      <c r="N10" s="1084">
        <f t="shared" si="5"/>
        <v>5.6632200886262925E-2</v>
      </c>
    </row>
    <row r="11" spans="1:23" s="67" customFormat="1" ht="17.25" customHeight="1">
      <c r="A11" s="1081" t="s">
        <v>883</v>
      </c>
      <c r="B11" s="1082">
        <v>21504</v>
      </c>
      <c r="C11" s="1082">
        <v>12792</v>
      </c>
      <c r="D11" s="1082">
        <v>140</v>
      </c>
      <c r="E11" s="1082">
        <v>920</v>
      </c>
      <c r="F11" s="1082">
        <v>228</v>
      </c>
      <c r="G11" s="1082">
        <v>2404</v>
      </c>
      <c r="H11" s="1085">
        <f>SUM(B11:G11)</f>
        <v>37988</v>
      </c>
      <c r="I11" s="1084">
        <f t="shared" si="0"/>
        <v>0.56607349689375597</v>
      </c>
      <c r="J11" s="1084">
        <f t="shared" si="1"/>
        <v>0.33673791723702223</v>
      </c>
      <c r="K11" s="1084">
        <f t="shared" si="2"/>
        <v>3.68537432873539E-3</v>
      </c>
      <c r="L11" s="1084">
        <f t="shared" si="3"/>
        <v>2.4218174160261136E-2</v>
      </c>
      <c r="M11" s="1084">
        <f t="shared" si="4"/>
        <v>6.0018953353690643E-3</v>
      </c>
      <c r="N11" s="1084">
        <f t="shared" si="5"/>
        <v>6.3283142044856272E-2</v>
      </c>
    </row>
    <row r="12" spans="1:23" s="748" customFormat="1" ht="17.25" customHeight="1">
      <c r="A12" s="1081" t="s">
        <v>909</v>
      </c>
      <c r="B12" s="1082">
        <v>22520</v>
      </c>
      <c r="C12" s="1082">
        <v>14431</v>
      </c>
      <c r="D12" s="1082">
        <v>1018</v>
      </c>
      <c r="E12" s="1082">
        <v>239</v>
      </c>
      <c r="F12" s="1082">
        <v>135</v>
      </c>
      <c r="G12" s="1082">
        <v>3057</v>
      </c>
      <c r="H12" s="1085">
        <f>SUM(B12:G12)</f>
        <v>41400</v>
      </c>
      <c r="I12" s="1084">
        <f>B12/H12</f>
        <v>0.54396135265700485</v>
      </c>
      <c r="J12" s="1084">
        <f>C12/H12</f>
        <v>0.34857487922705316</v>
      </c>
      <c r="K12" s="1084">
        <f>D12/H12</f>
        <v>2.4589371980676327E-2</v>
      </c>
      <c r="L12" s="1084">
        <f>E12/H12</f>
        <v>5.7729468599033813E-3</v>
      </c>
      <c r="M12" s="1084">
        <f>F12/H12</f>
        <v>3.2608695652173911E-3</v>
      </c>
      <c r="N12" s="1084">
        <f>G12/H12</f>
        <v>7.3840579710144932E-2</v>
      </c>
    </row>
    <row r="13" spans="1:23" s="1037" customFormat="1" ht="17.25" customHeight="1">
      <c r="A13" s="1081" t="s">
        <v>980</v>
      </c>
      <c r="B13" s="1082">
        <v>25959</v>
      </c>
      <c r="C13" s="1082">
        <v>14033</v>
      </c>
      <c r="D13" s="1082">
        <v>623</v>
      </c>
      <c r="E13" s="1082">
        <v>260</v>
      </c>
      <c r="F13" s="1082">
        <v>211</v>
      </c>
      <c r="G13" s="1082">
        <v>4802</v>
      </c>
      <c r="H13" s="1085">
        <f>SUM(B13:G13)</f>
        <v>45888</v>
      </c>
      <c r="I13" s="1084">
        <f>B13/H13</f>
        <v>0.56570345188284521</v>
      </c>
      <c r="J13" s="1084">
        <f>C13/H13</f>
        <v>0.30580979776847977</v>
      </c>
      <c r="K13" s="1084">
        <f>D13/H13</f>
        <v>1.3576534170153417E-2</v>
      </c>
      <c r="L13" s="1084">
        <f>E13/H13</f>
        <v>5.6659693165969317E-3</v>
      </c>
      <c r="M13" s="1084">
        <f>F13/H13</f>
        <v>4.5981520223152021E-3</v>
      </c>
      <c r="N13" s="1084">
        <f>G13/H13</f>
        <v>0.10464609483960949</v>
      </c>
    </row>
    <row r="14" spans="1:23" s="1037" customFormat="1" ht="17.25" customHeight="1">
      <c r="A14" s="1081" t="s">
        <v>1040</v>
      </c>
      <c r="B14" s="1082">
        <v>2104</v>
      </c>
      <c r="C14" s="1082">
        <v>1156</v>
      </c>
      <c r="D14" s="1082">
        <v>32</v>
      </c>
      <c r="E14" s="1082">
        <v>23</v>
      </c>
      <c r="F14" s="1082">
        <v>18</v>
      </c>
      <c r="G14" s="1082">
        <v>444</v>
      </c>
      <c r="H14" s="1085">
        <f>SUM(B14:G14)</f>
        <v>3777</v>
      </c>
      <c r="I14" s="1084">
        <f>B14/H14</f>
        <v>0.5570558644426794</v>
      </c>
      <c r="J14" s="1084">
        <f>C14/H14</f>
        <v>0.30606301297325922</v>
      </c>
      <c r="K14" s="1084">
        <f>D14/H14</f>
        <v>8.4723325390521579E-3</v>
      </c>
      <c r="L14" s="1084">
        <f>E14/H14</f>
        <v>6.0894890124437388E-3</v>
      </c>
      <c r="M14" s="1084">
        <f>F14/H14</f>
        <v>4.7656870532168391E-3</v>
      </c>
      <c r="N14" s="1084">
        <f>G14/H14</f>
        <v>0.11755361397934869</v>
      </c>
    </row>
    <row r="15" spans="1:23" s="67" customFormat="1" ht="17.25">
      <c r="A15" s="1073" t="s">
        <v>17</v>
      </c>
      <c r="B15" s="1074">
        <f>SUM(B4:B14)</f>
        <v>166679</v>
      </c>
      <c r="C15" s="1074">
        <f>SUM(C4:C14)</f>
        <v>99371</v>
      </c>
      <c r="D15" s="1074">
        <f t="shared" ref="D15:G15" si="6">SUM(D4:D14)</f>
        <v>8556</v>
      </c>
      <c r="E15" s="1074">
        <f t="shared" si="6"/>
        <v>2620</v>
      </c>
      <c r="F15" s="1074">
        <f t="shared" si="6"/>
        <v>3585</v>
      </c>
      <c r="G15" s="1074">
        <f t="shared" si="6"/>
        <v>19865</v>
      </c>
      <c r="H15" s="1075">
        <f>SUM(H4:H14)</f>
        <v>300676</v>
      </c>
      <c r="I15" s="1076">
        <f>B15/H15</f>
        <v>0.55434753688355576</v>
      </c>
      <c r="J15" s="1076">
        <f>C15/H15</f>
        <v>0.33049195812103394</v>
      </c>
      <c r="K15" s="1076">
        <f t="shared" si="2"/>
        <v>2.8455879418377256E-2</v>
      </c>
      <c r="L15" s="1076">
        <f>E15/H15</f>
        <v>8.7136984661230037E-3</v>
      </c>
      <c r="M15" s="1076">
        <f t="shared" si="4"/>
        <v>1.1923133206508002E-2</v>
      </c>
      <c r="N15" s="1077">
        <f t="shared" si="5"/>
        <v>6.6067793904402081E-2</v>
      </c>
    </row>
    <row r="16" spans="1:23" s="67" customFormat="1">
      <c r="A16" s="119"/>
      <c r="B16" s="118"/>
      <c r="C16" s="118"/>
      <c r="D16" s="118"/>
      <c r="E16" s="118"/>
      <c r="F16" s="118"/>
      <c r="G16" s="118"/>
    </row>
    <row r="17" spans="1:14" s="67" customFormat="1">
      <c r="A17" s="119"/>
      <c r="B17" s="118"/>
      <c r="C17" s="118"/>
      <c r="D17" s="118"/>
      <c r="E17" s="118"/>
      <c r="F17" s="118"/>
      <c r="G17" s="118"/>
    </row>
    <row r="18" spans="1:14" s="67" customFormat="1">
      <c r="A18" s="119"/>
      <c r="B18" s="118"/>
      <c r="C18" s="118"/>
      <c r="D18" s="118"/>
      <c r="E18" s="118"/>
      <c r="F18" s="118"/>
      <c r="G18" s="118"/>
    </row>
    <row r="19" spans="1:14" s="67" customFormat="1">
      <c r="A19" s="119"/>
      <c r="B19" s="118"/>
      <c r="C19" s="118"/>
      <c r="D19" s="118"/>
      <c r="E19" s="118"/>
      <c r="F19" s="118"/>
      <c r="G19" s="118"/>
    </row>
    <row r="20" spans="1:14" s="67" customFormat="1"/>
    <row r="21" spans="1:14" s="67" customFormat="1"/>
    <row r="22" spans="1:14" s="67" customFormat="1"/>
    <row r="23" spans="1:14" s="67" customFormat="1"/>
    <row r="24" spans="1:14" s="67" customFormat="1"/>
    <row r="25" spans="1:14">
      <c r="A25" s="67"/>
      <c r="B25" s="67"/>
      <c r="C25" s="67"/>
      <c r="D25" s="67"/>
      <c r="E25" s="67"/>
      <c r="F25" s="67"/>
      <c r="G25" s="67"/>
      <c r="H25" s="67"/>
      <c r="I25" s="67"/>
      <c r="J25" s="67"/>
      <c r="K25" s="67"/>
      <c r="L25" s="67"/>
      <c r="M25" s="67"/>
      <c r="N25" s="67"/>
    </row>
    <row r="26" spans="1:14">
      <c r="A26" s="67"/>
      <c r="B26" s="67"/>
      <c r="C26" s="67"/>
      <c r="D26" s="67"/>
      <c r="E26" s="67"/>
      <c r="F26" s="67"/>
      <c r="G26" s="67"/>
      <c r="H26" s="67"/>
      <c r="I26" s="67"/>
      <c r="J26" s="67"/>
      <c r="K26" s="67"/>
      <c r="L26" s="67"/>
      <c r="M26" s="67"/>
      <c r="N26" s="67"/>
    </row>
  </sheetData>
  <mergeCells count="1">
    <mergeCell ref="A1:N1"/>
  </mergeCells>
  <printOptions horizontalCentered="1"/>
  <pageMargins left="0.39370078740157483" right="0.39370078740157483" top="0.23622047244094491" bottom="0.23622047244094491" header="0.31496062992125984" footer="0.31496062992125984"/>
  <pageSetup scale="63" orientation="landscape" r:id="rId1"/>
  <drawing r:id="rId2"/>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1">
    <tabColor rgb="FF66FF33"/>
  </sheetPr>
  <dimension ref="A1:U26"/>
  <sheetViews>
    <sheetView showGridLines="0" view="pageBreakPreview" zoomScale="70" zoomScaleNormal="100" zoomScaleSheetLayoutView="70" workbookViewId="0">
      <selection activeCell="O1" sqref="O1:W1048576"/>
    </sheetView>
  </sheetViews>
  <sheetFormatPr baseColWidth="10" defaultColWidth="11.42578125" defaultRowHeight="15"/>
  <cols>
    <col min="1" max="1" width="27" style="129" customWidth="1"/>
    <col min="2" max="7" width="16.42578125" style="32" customWidth="1"/>
    <col min="8" max="8" width="19.7109375" style="157" customWidth="1"/>
    <col min="9" max="9" width="17" style="32" customWidth="1"/>
    <col min="10" max="10" width="20.140625" style="32" customWidth="1"/>
    <col min="11" max="11" width="22.140625" style="32" customWidth="1"/>
    <col min="12" max="13" width="17" style="32" customWidth="1"/>
    <col min="14" max="14" width="17.42578125" style="32" customWidth="1"/>
    <col min="15" max="16384" width="11.42578125" style="32"/>
  </cols>
  <sheetData>
    <row r="1" spans="1:21" s="67" customFormat="1" ht="83.25" customHeight="1">
      <c r="A1" s="2359"/>
      <c r="B1" s="2359"/>
      <c r="C1" s="2359"/>
      <c r="D1" s="2359"/>
      <c r="E1" s="2359"/>
      <c r="F1" s="2359"/>
      <c r="G1" s="2359"/>
      <c r="H1" s="2359"/>
      <c r="I1" s="2359"/>
      <c r="J1" s="2359"/>
      <c r="K1" s="2359"/>
      <c r="L1" s="2359"/>
      <c r="M1" s="2359"/>
      <c r="N1" s="2359"/>
    </row>
    <row r="2" spans="1:21" s="31" customFormat="1" ht="3" customHeight="1">
      <c r="A2" s="404"/>
      <c r="B2" s="163"/>
      <c r="C2" s="163"/>
      <c r="D2" s="163"/>
      <c r="E2" s="163"/>
      <c r="F2" s="163"/>
      <c r="G2" s="163"/>
      <c r="H2" s="878"/>
      <c r="I2" s="163"/>
      <c r="J2" s="163"/>
      <c r="K2" s="163"/>
      <c r="L2" s="163"/>
      <c r="M2" s="163"/>
      <c r="N2" s="405"/>
    </row>
    <row r="3" spans="1:21" s="111" customFormat="1" ht="56.25">
      <c r="A3" s="623" t="s">
        <v>19</v>
      </c>
      <c r="B3" s="596" t="s">
        <v>347</v>
      </c>
      <c r="C3" s="596" t="s">
        <v>346</v>
      </c>
      <c r="D3" s="596" t="s">
        <v>345</v>
      </c>
      <c r="E3" s="596" t="s">
        <v>344</v>
      </c>
      <c r="F3" s="596" t="s">
        <v>343</v>
      </c>
      <c r="G3" s="596" t="s">
        <v>398</v>
      </c>
      <c r="H3" s="623" t="s">
        <v>124</v>
      </c>
      <c r="I3" s="2128" t="s">
        <v>342</v>
      </c>
      <c r="J3" s="2128" t="s">
        <v>341</v>
      </c>
      <c r="K3" s="2128" t="s">
        <v>340</v>
      </c>
      <c r="L3" s="2128" t="s">
        <v>339</v>
      </c>
      <c r="M3" s="2128" t="s">
        <v>338</v>
      </c>
      <c r="N3" s="2129" t="s">
        <v>208</v>
      </c>
      <c r="O3" s="748"/>
      <c r="P3" s="748"/>
      <c r="Q3" s="748"/>
      <c r="R3" s="748"/>
      <c r="S3" s="748"/>
      <c r="T3" s="748"/>
      <c r="U3" s="748"/>
    </row>
    <row r="4" spans="1:21" s="538" customFormat="1" ht="18.75">
      <c r="A4" s="1086" t="s">
        <v>195</v>
      </c>
      <c r="B4" s="1087">
        <v>372</v>
      </c>
      <c r="C4" s="1087">
        <v>339</v>
      </c>
      <c r="D4" s="1087">
        <v>498</v>
      </c>
      <c r="E4" s="1087">
        <v>11663</v>
      </c>
      <c r="F4" s="1087">
        <v>458</v>
      </c>
      <c r="G4" s="1087">
        <v>999</v>
      </c>
      <c r="H4" s="2127">
        <f>SUM(B4:G4)</f>
        <v>14329</v>
      </c>
      <c r="I4" s="2130">
        <f t="shared" ref="I4:I10" si="0">B4/H4</f>
        <v>2.5961337148440226E-2</v>
      </c>
      <c r="J4" s="2131">
        <f t="shared" ref="J4:J10" si="1">C4/H4</f>
        <v>2.3658315304626979E-2</v>
      </c>
      <c r="K4" s="2131">
        <f t="shared" ref="K4:K10" si="2">D4/H4</f>
        <v>3.4754693279363529E-2</v>
      </c>
      <c r="L4" s="2131">
        <f t="shared" ref="L4:L10" si="3">E4/H4</f>
        <v>0.81394375043617839</v>
      </c>
      <c r="M4" s="2131">
        <f t="shared" ref="M4:M10" si="4">F4/H4</f>
        <v>3.196315165049899E-2</v>
      </c>
      <c r="N4" s="2132">
        <f t="shared" ref="N4:N10" si="5">G4/H4</f>
        <v>6.9718752180891894E-2</v>
      </c>
      <c r="O4" s="748"/>
      <c r="P4" s="748"/>
      <c r="Q4" s="748"/>
      <c r="R4" s="748"/>
      <c r="S4" s="748"/>
      <c r="T4" s="748"/>
      <c r="U4" s="748"/>
    </row>
    <row r="5" spans="1:21" s="538" customFormat="1" ht="21" customHeight="1">
      <c r="A5" s="1086" t="s">
        <v>169</v>
      </c>
      <c r="B5" s="1087">
        <v>415</v>
      </c>
      <c r="C5" s="1087">
        <v>357</v>
      </c>
      <c r="D5" s="1087">
        <v>484</v>
      </c>
      <c r="E5" s="1087">
        <v>13583</v>
      </c>
      <c r="F5" s="1087">
        <v>519</v>
      </c>
      <c r="G5" s="1087">
        <v>1513</v>
      </c>
      <c r="H5" s="2127">
        <f t="shared" ref="H5:H10" si="6">SUM(B5:G5)</f>
        <v>16871</v>
      </c>
      <c r="I5" s="1658">
        <f t="shared" si="0"/>
        <v>2.4598423329974514E-2</v>
      </c>
      <c r="J5" s="1089">
        <f t="shared" si="1"/>
        <v>2.1160571394700966E-2</v>
      </c>
      <c r="K5" s="1089">
        <f t="shared" si="2"/>
        <v>2.8688281666765455E-2</v>
      </c>
      <c r="L5" s="1089">
        <f t="shared" si="3"/>
        <v>0.80510935925552729</v>
      </c>
      <c r="M5" s="1089">
        <f t="shared" si="4"/>
        <v>3.0762847489775355E-2</v>
      </c>
      <c r="N5" s="1090">
        <f t="shared" si="5"/>
        <v>8.9680516863256482E-2</v>
      </c>
      <c r="O5" s="748"/>
      <c r="P5" s="748"/>
      <c r="Q5" s="748"/>
      <c r="R5" s="748"/>
      <c r="S5" s="748"/>
      <c r="T5" s="748"/>
      <c r="U5" s="748"/>
    </row>
    <row r="6" spans="1:21" s="538" customFormat="1" ht="18.75">
      <c r="A6" s="1086" t="s">
        <v>196</v>
      </c>
      <c r="B6" s="1087">
        <v>472</v>
      </c>
      <c r="C6" s="1087">
        <v>799</v>
      </c>
      <c r="D6" s="1087">
        <v>550</v>
      </c>
      <c r="E6" s="1087">
        <v>17568</v>
      </c>
      <c r="F6" s="1087">
        <v>540</v>
      </c>
      <c r="G6" s="1087">
        <v>1260</v>
      </c>
      <c r="H6" s="2127">
        <f t="shared" si="6"/>
        <v>21189</v>
      </c>
      <c r="I6" s="1658">
        <f t="shared" si="0"/>
        <v>2.2275709094341404E-2</v>
      </c>
      <c r="J6" s="1089">
        <f t="shared" si="1"/>
        <v>3.770824484402284E-2</v>
      </c>
      <c r="K6" s="1089">
        <f t="shared" si="2"/>
        <v>2.5956864410779178E-2</v>
      </c>
      <c r="L6" s="1089">
        <f t="shared" si="3"/>
        <v>0.82910944357921568</v>
      </c>
      <c r="M6" s="1089">
        <f t="shared" si="4"/>
        <v>2.5484921421492283E-2</v>
      </c>
      <c r="N6" s="1090">
        <f t="shared" si="5"/>
        <v>5.9464816650148661E-2</v>
      </c>
      <c r="O6" s="748"/>
      <c r="P6" s="748"/>
      <c r="Q6" s="748"/>
      <c r="R6" s="748"/>
      <c r="S6" s="748"/>
      <c r="T6" s="748"/>
      <c r="U6" s="748"/>
    </row>
    <row r="7" spans="1:21" s="538" customFormat="1" ht="18.75">
      <c r="A7" s="1086" t="s">
        <v>425</v>
      </c>
      <c r="B7" s="1087">
        <v>554</v>
      </c>
      <c r="C7" s="1087">
        <v>1203</v>
      </c>
      <c r="D7" s="1087">
        <v>541</v>
      </c>
      <c r="E7" s="1087">
        <v>22091</v>
      </c>
      <c r="F7" s="1087">
        <v>651</v>
      </c>
      <c r="G7" s="1087">
        <v>1261</v>
      </c>
      <c r="H7" s="2127">
        <f t="shared" si="6"/>
        <v>26301</v>
      </c>
      <c r="I7" s="1658">
        <f t="shared" si="0"/>
        <v>2.1063837876886812E-2</v>
      </c>
      <c r="J7" s="1089">
        <f t="shared" si="1"/>
        <v>4.5739705714611611E-2</v>
      </c>
      <c r="K7" s="1089">
        <f t="shared" si="2"/>
        <v>2.0569560092772138E-2</v>
      </c>
      <c r="L7" s="1089">
        <f t="shared" si="3"/>
        <v>0.83993004068286381</v>
      </c>
      <c r="M7" s="1089">
        <f t="shared" si="4"/>
        <v>2.4751910573742444E-2</v>
      </c>
      <c r="N7" s="1090">
        <f t="shared" si="5"/>
        <v>4.794494505912323E-2</v>
      </c>
      <c r="O7" s="748"/>
      <c r="P7" s="748"/>
      <c r="Q7" s="748"/>
      <c r="R7" s="748"/>
      <c r="S7" s="748"/>
      <c r="T7" s="748"/>
      <c r="U7" s="748"/>
    </row>
    <row r="8" spans="1:21" s="538" customFormat="1" ht="18.75">
      <c r="A8" s="1086" t="s">
        <v>490</v>
      </c>
      <c r="B8" s="1087">
        <v>1154</v>
      </c>
      <c r="C8" s="1087">
        <v>954</v>
      </c>
      <c r="D8" s="1087">
        <v>428</v>
      </c>
      <c r="E8" s="1087">
        <v>23762</v>
      </c>
      <c r="F8" s="1087">
        <v>650</v>
      </c>
      <c r="G8" s="1087">
        <v>1804</v>
      </c>
      <c r="H8" s="2127">
        <f t="shared" si="6"/>
        <v>28752</v>
      </c>
      <c r="I8" s="1658">
        <f t="shared" si="0"/>
        <v>4.013633834168058E-2</v>
      </c>
      <c r="J8" s="1089">
        <f t="shared" si="1"/>
        <v>3.3180300500834724E-2</v>
      </c>
      <c r="K8" s="1089">
        <f t="shared" si="2"/>
        <v>1.4885920979410128E-2</v>
      </c>
      <c r="L8" s="1089">
        <f t="shared" si="3"/>
        <v>0.82644685587089595</v>
      </c>
      <c r="M8" s="1089">
        <f t="shared" si="4"/>
        <v>2.2607122982749025E-2</v>
      </c>
      <c r="N8" s="1090">
        <f t="shared" si="5"/>
        <v>6.2743461324429609E-2</v>
      </c>
      <c r="O8" s="748"/>
      <c r="P8" s="748"/>
      <c r="Q8" s="748"/>
      <c r="R8" s="748"/>
      <c r="S8" s="748"/>
      <c r="T8" s="748"/>
      <c r="U8" s="748"/>
    </row>
    <row r="9" spans="1:21" s="538" customFormat="1" ht="18.75">
      <c r="A9" s="1086" t="s">
        <v>495</v>
      </c>
      <c r="B9" s="1087">
        <v>1182</v>
      </c>
      <c r="C9" s="1087">
        <v>1127</v>
      </c>
      <c r="D9" s="1087">
        <v>628</v>
      </c>
      <c r="E9" s="1087">
        <v>24972</v>
      </c>
      <c r="F9" s="1087">
        <v>777</v>
      </c>
      <c r="G9" s="1087">
        <v>1645</v>
      </c>
      <c r="H9" s="2127">
        <f t="shared" si="6"/>
        <v>30331</v>
      </c>
      <c r="I9" s="1658">
        <f t="shared" si="0"/>
        <v>3.8970030661699254E-2</v>
      </c>
      <c r="J9" s="1089">
        <f t="shared" si="1"/>
        <v>3.7156704361873988E-2</v>
      </c>
      <c r="K9" s="1089">
        <f t="shared" si="2"/>
        <v>2.070488938709571E-2</v>
      </c>
      <c r="L9" s="1089">
        <f t="shared" si="3"/>
        <v>0.82331607925884409</v>
      </c>
      <c r="M9" s="1089">
        <f t="shared" si="4"/>
        <v>2.5617355181167784E-2</v>
      </c>
      <c r="N9" s="1090">
        <f t="shared" si="5"/>
        <v>5.4234941149319177E-2</v>
      </c>
    </row>
    <row r="10" spans="1:21" s="538" customFormat="1" ht="18.75">
      <c r="A10" s="1086" t="s">
        <v>791</v>
      </c>
      <c r="B10" s="1087">
        <v>1070</v>
      </c>
      <c r="C10" s="1087">
        <v>1209</v>
      </c>
      <c r="D10" s="1087">
        <v>222</v>
      </c>
      <c r="E10" s="1087">
        <v>28671</v>
      </c>
      <c r="F10" s="1087">
        <v>761</v>
      </c>
      <c r="G10" s="1087">
        <v>1917</v>
      </c>
      <c r="H10" s="2127">
        <f t="shared" si="6"/>
        <v>33850</v>
      </c>
      <c r="I10" s="1658">
        <f t="shared" si="0"/>
        <v>3.1610044313146235E-2</v>
      </c>
      <c r="J10" s="1089">
        <f t="shared" si="1"/>
        <v>3.5716395864106354E-2</v>
      </c>
      <c r="K10" s="1089">
        <f t="shared" si="2"/>
        <v>6.5583456425406207E-3</v>
      </c>
      <c r="L10" s="1089">
        <f t="shared" si="3"/>
        <v>0.8470014771048745</v>
      </c>
      <c r="M10" s="1089">
        <f t="shared" si="4"/>
        <v>2.2481536189069423E-2</v>
      </c>
      <c r="N10" s="1090">
        <f t="shared" si="5"/>
        <v>5.6632200886262925E-2</v>
      </c>
    </row>
    <row r="11" spans="1:21" s="538" customFormat="1" ht="18.75">
      <c r="A11" s="1086" t="s">
        <v>883</v>
      </c>
      <c r="B11" s="1087">
        <v>1701</v>
      </c>
      <c r="C11" s="1087">
        <v>1270</v>
      </c>
      <c r="D11" s="1087">
        <v>200</v>
      </c>
      <c r="E11" s="1087">
        <v>31630</v>
      </c>
      <c r="F11" s="1087">
        <v>783</v>
      </c>
      <c r="G11" s="1087">
        <v>2404</v>
      </c>
      <c r="H11" s="2127">
        <f>SUM(B11:G11)</f>
        <v>37988</v>
      </c>
      <c r="I11" s="1658">
        <f>B11/H11</f>
        <v>4.4777298094134992E-2</v>
      </c>
      <c r="J11" s="1089">
        <f>C11/H11</f>
        <v>3.3431609982099611E-2</v>
      </c>
      <c r="K11" s="1089">
        <f>D11/H11</f>
        <v>5.2648204696219862E-3</v>
      </c>
      <c r="L11" s="1089">
        <f>E11/H11</f>
        <v>0.83263135727071702</v>
      </c>
      <c r="M11" s="1089">
        <f>F11/H11</f>
        <v>2.0611772138570076E-2</v>
      </c>
      <c r="N11" s="1090">
        <f>G11/H11</f>
        <v>6.3283142044856272E-2</v>
      </c>
    </row>
    <row r="12" spans="1:21" s="538" customFormat="1" ht="18.75">
      <c r="A12" s="1086" t="s">
        <v>909</v>
      </c>
      <c r="B12" s="1087">
        <v>1314</v>
      </c>
      <c r="C12" s="1087">
        <v>1898</v>
      </c>
      <c r="D12" s="1087">
        <v>358</v>
      </c>
      <c r="E12" s="1087">
        <v>33199</v>
      </c>
      <c r="F12" s="1087">
        <v>972</v>
      </c>
      <c r="G12" s="1087">
        <v>3659</v>
      </c>
      <c r="H12" s="2127">
        <f>SUM(B12:G12)</f>
        <v>41400</v>
      </c>
      <c r="I12" s="1658">
        <f>B12/H12</f>
        <v>3.173913043478261E-2</v>
      </c>
      <c r="J12" s="1089">
        <f>C12/H12</f>
        <v>4.584541062801932E-2</v>
      </c>
      <c r="K12" s="1089">
        <f>D12/H12</f>
        <v>8.6473429951690814E-3</v>
      </c>
      <c r="L12" s="1089">
        <f>E12/H12</f>
        <v>0.80190821256038647</v>
      </c>
      <c r="M12" s="1089">
        <f>F12/H12</f>
        <v>2.3478260869565216E-2</v>
      </c>
      <c r="N12" s="1090">
        <f>G12/H12</f>
        <v>8.8381642512077294E-2</v>
      </c>
    </row>
    <row r="13" spans="1:21" s="538" customFormat="1" ht="18.75">
      <c r="A13" s="1086" t="s">
        <v>980</v>
      </c>
      <c r="B13" s="1087">
        <v>2292</v>
      </c>
      <c r="C13" s="1087">
        <v>1832</v>
      </c>
      <c r="D13" s="1087">
        <v>603</v>
      </c>
      <c r="E13" s="1087">
        <v>35320</v>
      </c>
      <c r="F13" s="1087">
        <v>1039</v>
      </c>
      <c r="G13" s="1087">
        <v>4802</v>
      </c>
      <c r="H13" s="2127">
        <f>SUM(B13:G13)</f>
        <v>45888</v>
      </c>
      <c r="I13" s="1658">
        <f>B13/H13</f>
        <v>4.9947698744769876E-2</v>
      </c>
      <c r="J13" s="1089">
        <f>C13/H13</f>
        <v>3.9923291492329149E-2</v>
      </c>
      <c r="K13" s="1089">
        <f>D13/H13</f>
        <v>1.3140690376569038E-2</v>
      </c>
      <c r="L13" s="1089">
        <f>E13/H13</f>
        <v>0.76970013947001392</v>
      </c>
      <c r="M13" s="1089">
        <f>F13/H13</f>
        <v>2.2642085076708507E-2</v>
      </c>
      <c r="N13" s="1090">
        <f>G13/H13</f>
        <v>0.10464609483960949</v>
      </c>
    </row>
    <row r="14" spans="1:21" s="538" customFormat="1" ht="18.75">
      <c r="A14" s="1086" t="s">
        <v>1040</v>
      </c>
      <c r="B14" s="1087">
        <v>122</v>
      </c>
      <c r="C14" s="1087">
        <v>102</v>
      </c>
      <c r="D14" s="1087">
        <v>29</v>
      </c>
      <c r="E14" s="1087">
        <v>3037</v>
      </c>
      <c r="F14" s="1087">
        <v>43</v>
      </c>
      <c r="G14" s="1087">
        <v>444</v>
      </c>
      <c r="H14" s="2127">
        <f>SUM(B14:G14)</f>
        <v>3777</v>
      </c>
      <c r="I14" s="1658">
        <f>B14/H14</f>
        <v>3.2300767805136354E-2</v>
      </c>
      <c r="J14" s="1089">
        <f>C14/H14</f>
        <v>2.7005559968228753E-2</v>
      </c>
      <c r="K14" s="1089">
        <f>D14/H14</f>
        <v>7.6780513635160176E-3</v>
      </c>
      <c r="L14" s="1089">
        <f>E14/H14</f>
        <v>0.80407731003441885</v>
      </c>
      <c r="M14" s="1089">
        <f>F14/H14</f>
        <v>1.1384696849351337E-2</v>
      </c>
      <c r="N14" s="1090">
        <f>G14/H14</f>
        <v>0.11755361397934869</v>
      </c>
    </row>
    <row r="15" spans="1:21" s="544" customFormat="1" ht="18.75">
      <c r="A15" s="623" t="s">
        <v>17</v>
      </c>
      <c r="B15" s="1056">
        <f>SUM(B4:B14)</f>
        <v>10648</v>
      </c>
      <c r="C15" s="1056">
        <f t="shared" ref="C15:H15" si="7">SUM(C4:C14)</f>
        <v>11090</v>
      </c>
      <c r="D15" s="1056">
        <f t="shared" si="7"/>
        <v>4541</v>
      </c>
      <c r="E15" s="1056">
        <f t="shared" si="7"/>
        <v>245496</v>
      </c>
      <c r="F15" s="1056">
        <f t="shared" si="7"/>
        <v>7193</v>
      </c>
      <c r="G15" s="1056">
        <f t="shared" si="7"/>
        <v>21708</v>
      </c>
      <c r="H15" s="1055">
        <f t="shared" si="7"/>
        <v>300676</v>
      </c>
      <c r="I15" s="2136">
        <f>B15/H15</f>
        <v>3.5413534834838827E-2</v>
      </c>
      <c r="J15" s="2137">
        <f>C15/H15</f>
        <v>3.6883555721108435E-2</v>
      </c>
      <c r="K15" s="2137">
        <f>D15/H15</f>
        <v>1.5102635394910136E-2</v>
      </c>
      <c r="L15" s="2137">
        <f>E15/H15</f>
        <v>0.81648019795394378</v>
      </c>
      <c r="M15" s="2137">
        <f>F15/H15</f>
        <v>2.3922760712527771E-2</v>
      </c>
      <c r="N15" s="2138">
        <f>G15/H15</f>
        <v>7.2197315382671046E-2</v>
      </c>
    </row>
    <row r="16" spans="1:21" s="67" customFormat="1">
      <c r="A16" s="406"/>
      <c r="B16" s="407"/>
      <c r="C16" s="407"/>
      <c r="D16" s="407"/>
      <c r="E16" s="407"/>
      <c r="F16" s="407"/>
      <c r="G16" s="407"/>
      <c r="H16" s="894"/>
      <c r="I16" s="64"/>
      <c r="J16" s="64"/>
      <c r="K16" s="64"/>
      <c r="L16" s="64"/>
      <c r="M16" s="64"/>
      <c r="N16" s="64"/>
    </row>
    <row r="17" spans="1:14" s="67" customFormat="1">
      <c r="A17" s="127"/>
      <c r="B17" s="118"/>
      <c r="C17" s="118"/>
      <c r="D17" s="118"/>
      <c r="E17" s="118"/>
      <c r="F17" s="118"/>
      <c r="G17" s="118"/>
      <c r="H17" s="879"/>
    </row>
    <row r="18" spans="1:14" s="67" customFormat="1">
      <c r="A18" s="127"/>
      <c r="B18" s="118"/>
      <c r="C18" s="118"/>
      <c r="D18" s="118"/>
      <c r="E18" s="118"/>
      <c r="F18" s="118"/>
      <c r="G18" s="118"/>
      <c r="H18" s="879"/>
    </row>
    <row r="19" spans="1:14" s="67" customFormat="1">
      <c r="A19" s="127"/>
      <c r="B19" s="118"/>
      <c r="C19" s="118"/>
      <c r="D19" s="118"/>
      <c r="E19" s="118"/>
      <c r="F19" s="118"/>
      <c r="G19" s="118"/>
      <c r="H19" s="879"/>
    </row>
    <row r="20" spans="1:14" s="67" customFormat="1">
      <c r="A20" s="128"/>
      <c r="H20" s="879"/>
    </row>
    <row r="21" spans="1:14" s="67" customFormat="1">
      <c r="A21" s="128"/>
      <c r="H21" s="879"/>
    </row>
    <row r="22" spans="1:14" s="67" customFormat="1">
      <c r="A22" s="128"/>
      <c r="H22" s="879"/>
    </row>
    <row r="23" spans="1:14" s="67" customFormat="1">
      <c r="A23" s="128"/>
      <c r="H23" s="879"/>
    </row>
    <row r="24" spans="1:14" s="67" customFormat="1">
      <c r="A24" s="128"/>
      <c r="H24" s="879"/>
    </row>
    <row r="25" spans="1:14" s="67" customFormat="1">
      <c r="A25" s="128"/>
      <c r="H25" s="879"/>
    </row>
    <row r="26" spans="1:14">
      <c r="A26" s="128"/>
      <c r="B26" s="67"/>
      <c r="C26" s="67"/>
      <c r="D26" s="67"/>
      <c r="E26" s="67"/>
      <c r="F26" s="67"/>
      <c r="G26" s="67"/>
      <c r="H26" s="879"/>
      <c r="I26" s="67"/>
      <c r="J26" s="67"/>
      <c r="K26" s="67"/>
      <c r="L26" s="67"/>
      <c r="M26" s="67"/>
      <c r="N26" s="67"/>
    </row>
  </sheetData>
  <mergeCells count="1">
    <mergeCell ref="A1:N1"/>
  </mergeCells>
  <printOptions horizontalCentered="1"/>
  <pageMargins left="0.39370078740157483" right="0.39370078740157483" top="0.23622047244094491" bottom="0.23622047244094491" header="0.31496062992125984" footer="0.31496062992125984"/>
  <pageSetup scale="46" orientation="landscape" r:id="rId1"/>
  <drawing r:id="rId2"/>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2">
    <tabColor rgb="FF66FF33"/>
    <pageSetUpPr fitToPage="1"/>
  </sheetPr>
  <dimension ref="A1:M23"/>
  <sheetViews>
    <sheetView showGridLines="0" view="pageBreakPreview" zoomScale="70" zoomScaleNormal="100" zoomScaleSheetLayoutView="70" workbookViewId="0">
      <pane xSplit="1" ySplit="3" topLeftCell="B4" activePane="bottomRight" state="frozen"/>
      <selection pane="topRight" activeCell="B1" sqref="B1"/>
      <selection pane="bottomLeft" activeCell="A4" sqref="A4"/>
      <selection pane="bottomRight" activeCell="Q18" sqref="Q18"/>
    </sheetView>
  </sheetViews>
  <sheetFormatPr baseColWidth="10" defaultColWidth="11.42578125" defaultRowHeight="15"/>
  <cols>
    <col min="1" max="1" width="35.85546875" style="32" customWidth="1"/>
    <col min="2" max="7" width="19.7109375" style="32" customWidth="1"/>
    <col min="8" max="8" width="15.42578125" style="32" customWidth="1"/>
    <col min="9" max="9" width="21.7109375" style="32" customWidth="1"/>
    <col min="10" max="10" width="13.28515625" style="32" customWidth="1"/>
    <col min="11" max="12" width="11.42578125" style="32" customWidth="1"/>
    <col min="13" max="16384" width="11.42578125" style="32"/>
  </cols>
  <sheetData>
    <row r="1" spans="1:13" s="67" customFormat="1" ht="78.75" customHeight="1">
      <c r="A1" s="2359"/>
      <c r="B1" s="2359"/>
      <c r="C1" s="2359"/>
      <c r="D1" s="2359"/>
      <c r="E1" s="2359"/>
      <c r="F1" s="2359"/>
      <c r="G1" s="2359"/>
      <c r="H1" s="2359"/>
      <c r="I1" s="2359"/>
      <c r="J1" s="2359"/>
      <c r="K1" s="2359"/>
      <c r="L1" s="2359"/>
      <c r="M1" s="2359"/>
    </row>
    <row r="2" spans="1:13" s="67" customFormat="1" ht="15.75" customHeight="1">
      <c r="A2" s="2375"/>
      <c r="B2" s="2376"/>
      <c r="C2" s="2376"/>
      <c r="D2" s="2376"/>
      <c r="E2" s="2376"/>
      <c r="F2" s="2376"/>
      <c r="G2" s="2376"/>
      <c r="H2" s="2376"/>
      <c r="I2" s="2376"/>
      <c r="J2" s="2376"/>
      <c r="K2" s="2376"/>
      <c r="L2" s="2376"/>
      <c r="M2" s="2376"/>
    </row>
    <row r="3" spans="1:13" s="1049" customFormat="1" ht="24.75" customHeight="1">
      <c r="A3" s="1091" t="s">
        <v>349</v>
      </c>
      <c r="B3" s="1196" t="s">
        <v>896</v>
      </c>
      <c r="C3" s="1196" t="s">
        <v>897</v>
      </c>
      <c r="D3" s="1092" t="s">
        <v>898</v>
      </c>
      <c r="E3" s="1092" t="s">
        <v>899</v>
      </c>
      <c r="F3" s="1092" t="s">
        <v>1052</v>
      </c>
      <c r="G3" s="1092" t="s">
        <v>1048</v>
      </c>
      <c r="H3" s="1093" t="s">
        <v>124</v>
      </c>
      <c r="I3" s="1094" t="s">
        <v>348</v>
      </c>
    </row>
    <row r="4" spans="1:13" s="1049" customFormat="1" ht="18" customHeight="1">
      <c r="A4" s="1095" t="s">
        <v>351</v>
      </c>
      <c r="B4" s="1270">
        <v>42</v>
      </c>
      <c r="C4" s="1270">
        <v>32</v>
      </c>
      <c r="D4" s="1040">
        <v>44</v>
      </c>
      <c r="E4" s="1040">
        <v>33</v>
      </c>
      <c r="F4" s="1040">
        <v>30</v>
      </c>
      <c r="G4" s="1040">
        <v>0</v>
      </c>
      <c r="H4" s="1096">
        <f>SUM(B4:G4)</f>
        <v>181</v>
      </c>
      <c r="I4" s="1271">
        <f t="shared" ref="I4:I11" si="0">H4/$H$12</f>
        <v>7.0675517376024989E-4</v>
      </c>
      <c r="J4" s="2133"/>
      <c r="K4" s="1098"/>
    </row>
    <row r="5" spans="1:13" s="1049" customFormat="1" ht="18" customHeight="1">
      <c r="A5" s="1095" t="s">
        <v>356</v>
      </c>
      <c r="B5" s="1270">
        <v>188</v>
      </c>
      <c r="C5" s="1270">
        <v>377</v>
      </c>
      <c r="D5" s="1040">
        <v>510</v>
      </c>
      <c r="E5" s="1040">
        <v>634</v>
      </c>
      <c r="F5" s="1040">
        <v>764</v>
      </c>
      <c r="G5" s="1040">
        <v>39</v>
      </c>
      <c r="H5" s="1096">
        <f t="shared" ref="H5:H10" si="1">SUM(B5:G5)</f>
        <v>2512</v>
      </c>
      <c r="I5" s="1271">
        <f t="shared" si="0"/>
        <v>9.8086684888715348E-3</v>
      </c>
      <c r="J5" s="2133"/>
      <c r="K5" s="1098"/>
    </row>
    <row r="6" spans="1:13" s="1049" customFormat="1" ht="18" customHeight="1">
      <c r="A6" s="1095" t="s">
        <v>353</v>
      </c>
      <c r="B6" s="1270">
        <v>1314</v>
      </c>
      <c r="C6" s="1270">
        <v>1537</v>
      </c>
      <c r="D6" s="1040">
        <v>1806</v>
      </c>
      <c r="E6" s="1040">
        <v>1949</v>
      </c>
      <c r="F6" s="1040">
        <v>2247</v>
      </c>
      <c r="G6" s="1040">
        <v>92</v>
      </c>
      <c r="H6" s="1096">
        <f t="shared" si="1"/>
        <v>8945</v>
      </c>
      <c r="I6" s="1271">
        <f t="shared" si="0"/>
        <v>3.4927762592737215E-2</v>
      </c>
      <c r="J6" s="2133"/>
      <c r="K6" s="1098"/>
    </row>
    <row r="7" spans="1:13" s="1049" customFormat="1" ht="18" customHeight="1">
      <c r="A7" s="1095" t="s">
        <v>354</v>
      </c>
      <c r="B7" s="1270">
        <v>3434</v>
      </c>
      <c r="C7" s="1270">
        <v>4340</v>
      </c>
      <c r="D7" s="1040">
        <v>5141</v>
      </c>
      <c r="E7" s="1040">
        <v>5911</v>
      </c>
      <c r="F7" s="1040">
        <v>5664</v>
      </c>
      <c r="G7" s="1040">
        <v>231</v>
      </c>
      <c r="H7" s="1096">
        <f t="shared" si="1"/>
        <v>24721</v>
      </c>
      <c r="I7" s="1271">
        <f t="shared" si="0"/>
        <v>9.6528699726669276E-2</v>
      </c>
      <c r="J7" s="2133"/>
      <c r="K7" s="1098"/>
    </row>
    <row r="8" spans="1:13" s="1049" customFormat="1" ht="18" customHeight="1">
      <c r="A8" s="1095" t="s">
        <v>357</v>
      </c>
      <c r="B8" s="1270">
        <v>6532</v>
      </c>
      <c r="C8" s="1270">
        <v>10756</v>
      </c>
      <c r="D8" s="1040">
        <v>14092</v>
      </c>
      <c r="E8" s="1040">
        <v>19128</v>
      </c>
      <c r="F8" s="1040">
        <v>24875</v>
      </c>
      <c r="G8" s="1040">
        <v>1068</v>
      </c>
      <c r="H8" s="1096">
        <f t="shared" si="1"/>
        <v>76451</v>
      </c>
      <c r="I8" s="1271">
        <f t="shared" si="0"/>
        <v>0.29852010933229206</v>
      </c>
      <c r="J8" s="2133"/>
      <c r="K8" s="1098"/>
    </row>
    <row r="9" spans="1:13" s="1049" customFormat="1" ht="18" customHeight="1">
      <c r="A9" s="1095" t="s">
        <v>355</v>
      </c>
      <c r="B9" s="1270">
        <v>8250</v>
      </c>
      <c r="C9" s="1270">
        <v>11465</v>
      </c>
      <c r="D9" s="1040">
        <v>11985</v>
      </c>
      <c r="E9" s="1040">
        <v>11579</v>
      </c>
      <c r="F9" s="1040">
        <v>9937</v>
      </c>
      <c r="G9" s="1040">
        <v>337</v>
      </c>
      <c r="H9" s="1096">
        <f t="shared" si="1"/>
        <v>53553</v>
      </c>
      <c r="I9" s="1271">
        <f t="shared" si="0"/>
        <v>0.20910972276454509</v>
      </c>
      <c r="J9" s="2133"/>
      <c r="K9" s="1098"/>
    </row>
    <row r="10" spans="1:13" s="1049" customFormat="1" ht="18" customHeight="1">
      <c r="A10" s="1095" t="s">
        <v>352</v>
      </c>
      <c r="B10" s="1270">
        <v>6490</v>
      </c>
      <c r="C10" s="1270">
        <v>12986</v>
      </c>
      <c r="D10" s="1040">
        <v>17219</v>
      </c>
      <c r="E10" s="1040">
        <v>22611</v>
      </c>
      <c r="F10" s="1040">
        <v>28421</v>
      </c>
      <c r="G10" s="1040">
        <v>1243</v>
      </c>
      <c r="H10" s="1096">
        <f t="shared" si="1"/>
        <v>88970</v>
      </c>
      <c r="I10" s="1271">
        <f t="shared" si="0"/>
        <v>0.34740335806325656</v>
      </c>
      <c r="J10" s="2133"/>
      <c r="K10" s="1098"/>
    </row>
    <row r="11" spans="1:13" s="1049" customFormat="1" ht="17.25">
      <c r="A11" s="1095" t="s">
        <v>350</v>
      </c>
      <c r="B11" s="1270">
        <v>4950</v>
      </c>
      <c r="C11" s="1270">
        <v>5997</v>
      </c>
      <c r="D11" s="1040">
        <v>8286</v>
      </c>
      <c r="E11" s="1040">
        <v>9993</v>
      </c>
      <c r="F11" s="1040">
        <v>15350</v>
      </c>
      <c r="G11" s="1040">
        <v>767</v>
      </c>
      <c r="H11" s="1096">
        <f>SUM(B11:G11)</f>
        <v>45343</v>
      </c>
      <c r="I11" s="1271">
        <f t="shared" si="0"/>
        <v>0.17705193283873488</v>
      </c>
      <c r="J11" s="2133"/>
      <c r="K11" s="1098"/>
    </row>
    <row r="12" spans="1:13" s="1049" customFormat="1" ht="17.25">
      <c r="A12" s="1093" t="s">
        <v>17</v>
      </c>
      <c r="B12" s="1099">
        <f>SUM(B4:B10)</f>
        <v>26250</v>
      </c>
      <c r="C12" s="1099">
        <f>SUM(C4:C10)</f>
        <v>41493</v>
      </c>
      <c r="D12" s="1099">
        <f>SUM(D4:D10)</f>
        <v>50797</v>
      </c>
      <c r="E12" s="1099">
        <f>SUM(E4:E10)</f>
        <v>61845</v>
      </c>
      <c r="F12" s="1099">
        <f>SUM(F4:F10)</f>
        <v>71938</v>
      </c>
      <c r="G12" s="1099">
        <f>SUM(G4:G11)</f>
        <v>3777</v>
      </c>
      <c r="H12" s="1100">
        <f>SUM(B12:G12)</f>
        <v>256100</v>
      </c>
      <c r="I12" s="1272">
        <f>SUM(I4:I10)</f>
        <v>0.99700507614213207</v>
      </c>
      <c r="J12" s="1097"/>
    </row>
    <row r="13" spans="1:13" s="67" customFormat="1">
      <c r="B13" s="748"/>
      <c r="C13" s="748"/>
      <c r="D13" s="748"/>
      <c r="E13" s="748"/>
      <c r="F13" s="748"/>
      <c r="G13" s="748"/>
      <c r="I13" s="36"/>
    </row>
    <row r="14" spans="1:13" s="67" customFormat="1">
      <c r="B14" s="748"/>
      <c r="C14" s="748"/>
      <c r="D14" s="748"/>
      <c r="E14" s="748"/>
      <c r="F14" s="748"/>
      <c r="G14" s="748"/>
    </row>
    <row r="15" spans="1:13" s="67" customFormat="1">
      <c r="B15" s="748"/>
      <c r="C15" s="748"/>
      <c r="D15" s="748"/>
      <c r="E15" s="748"/>
      <c r="F15" s="748"/>
      <c r="G15" s="748"/>
    </row>
    <row r="16" spans="1:13" s="67" customFormat="1">
      <c r="B16" s="748"/>
      <c r="C16" s="748"/>
      <c r="D16" s="748"/>
      <c r="E16" s="748"/>
      <c r="F16" s="748"/>
      <c r="G16" s="748"/>
    </row>
    <row r="17" spans="2:7" s="67" customFormat="1">
      <c r="B17" s="748"/>
      <c r="C17" s="748"/>
      <c r="D17" s="748"/>
      <c r="E17" s="748"/>
      <c r="F17" s="748"/>
      <c r="G17" s="748"/>
    </row>
    <row r="18" spans="2:7" s="67" customFormat="1">
      <c r="B18" s="748"/>
      <c r="C18" s="748"/>
      <c r="D18" s="748"/>
      <c r="E18" s="748"/>
      <c r="F18" s="748"/>
      <c r="G18" s="748"/>
    </row>
    <row r="19" spans="2:7" s="67" customFormat="1">
      <c r="B19" s="748"/>
      <c r="C19" s="748"/>
      <c r="D19" s="748"/>
      <c r="E19" s="748"/>
      <c r="F19" s="748"/>
      <c r="G19" s="748"/>
    </row>
    <row r="20" spans="2:7" s="67" customFormat="1">
      <c r="B20" s="748"/>
      <c r="C20" s="748"/>
      <c r="D20" s="748"/>
      <c r="E20" s="748"/>
      <c r="F20" s="748"/>
      <c r="G20" s="748"/>
    </row>
    <row r="21" spans="2:7" s="67" customFormat="1">
      <c r="B21" s="748"/>
      <c r="C21" s="748"/>
      <c r="D21" s="748"/>
      <c r="E21" s="748"/>
      <c r="F21" s="748"/>
      <c r="G21" s="748"/>
    </row>
    <row r="22" spans="2:7" s="67" customFormat="1">
      <c r="B22" s="748"/>
      <c r="C22" s="748"/>
      <c r="D22" s="748"/>
      <c r="E22" s="748"/>
      <c r="F22" s="748"/>
      <c r="G22" s="748"/>
    </row>
    <row r="23" spans="2:7" s="67" customFormat="1">
      <c r="B23" s="748"/>
      <c r="C23" s="748"/>
      <c r="D23" s="748"/>
      <c r="E23" s="748"/>
      <c r="F23" s="748"/>
      <c r="G23" s="748"/>
    </row>
  </sheetData>
  <sortState ref="A4:Q12">
    <sortCondition ref="H4"/>
  </sortState>
  <mergeCells count="2">
    <mergeCell ref="A1:M1"/>
    <mergeCell ref="A2:M2"/>
  </mergeCells>
  <printOptions horizontalCentered="1"/>
  <pageMargins left="0.39370078740157483" right="0.39370078740157483" top="0.23622047244094491" bottom="0.23622047244094491" header="0.31496062992125984" footer="0.31496062992125984"/>
  <pageSetup scale="54"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tabColor theme="9" tint="-0.499984740745262"/>
  </sheetPr>
  <dimension ref="A1"/>
  <sheetViews>
    <sheetView showGridLines="0" view="pageBreakPreview" zoomScale="70" zoomScaleNormal="100" zoomScaleSheetLayoutView="70" workbookViewId="0">
      <selection activeCell="N54" sqref="N54"/>
    </sheetView>
  </sheetViews>
  <sheetFormatPr baseColWidth="10" defaultColWidth="11.42578125" defaultRowHeight="15"/>
  <cols>
    <col min="1" max="6" width="11.42578125" style="67"/>
    <col min="7" max="7" width="13.42578125" style="67" customWidth="1"/>
    <col min="8" max="11" width="15" style="67" customWidth="1"/>
    <col min="12" max="16384" width="11.42578125" style="67"/>
  </cols>
  <sheetData/>
  <pageMargins left="0.7" right="0.7" top="0.75" bottom="0.75" header="0.3" footer="0.3"/>
  <pageSetup scale="74" orientation="landscape" r:id="rId1"/>
  <drawing r:id="rId2"/>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3">
    <tabColor rgb="FF66FF33"/>
    <pageSetUpPr fitToPage="1"/>
  </sheetPr>
  <dimension ref="A1:L23"/>
  <sheetViews>
    <sheetView showGridLines="0" view="pageBreakPreview" zoomScale="70" zoomScaleNormal="100" zoomScaleSheetLayoutView="70" workbookViewId="0">
      <pane xSplit="1" ySplit="3" topLeftCell="B4" activePane="bottomRight" state="frozen"/>
      <selection pane="topRight" activeCell="B1" sqref="B1"/>
      <selection pane="bottomLeft" activeCell="A4" sqref="A4"/>
      <selection pane="bottomRight" activeCell="M1" sqref="M1:S1048576"/>
    </sheetView>
  </sheetViews>
  <sheetFormatPr baseColWidth="10" defaultColWidth="11.42578125" defaultRowHeight="15"/>
  <cols>
    <col min="1" max="1" width="45.42578125" style="32" customWidth="1"/>
    <col min="2" max="2" width="18.7109375" style="32" customWidth="1"/>
    <col min="3" max="3" width="17.140625" style="157" customWidth="1"/>
    <col min="4" max="4" width="19.140625" style="157" customWidth="1"/>
    <col min="5" max="5" width="17.7109375" style="157" customWidth="1"/>
    <col min="6" max="7" width="17.85546875" style="157" customWidth="1"/>
    <col min="8" max="8" width="14.28515625" style="32" customWidth="1"/>
    <col min="9" max="9" width="25" style="32" customWidth="1"/>
    <col min="10" max="10" width="16.7109375" style="32" customWidth="1"/>
    <col min="11" max="11" width="19.28515625" style="32" customWidth="1"/>
    <col min="12" max="12" width="13" style="32" customWidth="1"/>
    <col min="13" max="16384" width="11.42578125" style="32"/>
  </cols>
  <sheetData>
    <row r="1" spans="1:12" s="67" customFormat="1" ht="74.25" customHeight="1">
      <c r="A1" s="2235"/>
      <c r="B1" s="2235"/>
      <c r="C1" s="2235"/>
      <c r="D1" s="2235"/>
      <c r="E1" s="2235"/>
      <c r="F1" s="2235"/>
      <c r="G1" s="2235"/>
      <c r="H1" s="2235"/>
      <c r="I1" s="2235"/>
      <c r="J1" s="2235"/>
      <c r="K1" s="2235"/>
      <c r="L1" s="2235"/>
    </row>
    <row r="2" spans="1:12" s="67" customFormat="1" ht="21" customHeight="1">
      <c r="A2" s="111"/>
      <c r="B2" s="528"/>
      <c r="C2" s="128"/>
      <c r="D2" s="128"/>
      <c r="E2" s="128"/>
      <c r="F2" s="128"/>
      <c r="G2" s="128"/>
      <c r="H2" s="111"/>
      <c r="I2" s="111"/>
      <c r="J2" s="111"/>
      <c r="K2" s="111"/>
      <c r="L2" s="111"/>
    </row>
    <row r="3" spans="1:12" s="544" customFormat="1" ht="26.25" customHeight="1">
      <c r="A3" s="415" t="s">
        <v>366</v>
      </c>
      <c r="B3" s="1197" t="s">
        <v>896</v>
      </c>
      <c r="C3" s="596" t="s">
        <v>897</v>
      </c>
      <c r="D3" s="622" t="s">
        <v>898</v>
      </c>
      <c r="E3" s="622" t="s">
        <v>899</v>
      </c>
      <c r="F3" s="622" t="s">
        <v>1046</v>
      </c>
      <c r="G3" s="622" t="s">
        <v>1040</v>
      </c>
      <c r="H3" s="623" t="s">
        <v>124</v>
      </c>
      <c r="I3" s="597" t="s">
        <v>348</v>
      </c>
    </row>
    <row r="4" spans="1:12" s="538" customFormat="1" ht="16.5" customHeight="1">
      <c r="A4" s="417" t="s">
        <v>365</v>
      </c>
      <c r="B4" s="1050">
        <v>1622</v>
      </c>
      <c r="C4" s="1050">
        <v>1035</v>
      </c>
      <c r="D4" s="1050">
        <v>1569</v>
      </c>
      <c r="E4" s="1050">
        <v>2207</v>
      </c>
      <c r="F4" s="1050">
        <v>3279</v>
      </c>
      <c r="G4" s="1050">
        <v>111</v>
      </c>
      <c r="H4" s="1051">
        <f>SUM(B4:G4)</f>
        <v>9823</v>
      </c>
      <c r="I4" s="1064">
        <f t="shared" ref="I4:I12" si="0">H4/$H$13</f>
        <v>3.2669717569742844E-2</v>
      </c>
    </row>
    <row r="5" spans="1:12" s="538" customFormat="1" ht="16.5" customHeight="1">
      <c r="A5" s="417" t="s">
        <v>364</v>
      </c>
      <c r="B5" s="1050">
        <v>14358</v>
      </c>
      <c r="C5" s="1050">
        <v>18909</v>
      </c>
      <c r="D5" s="1050">
        <v>23450</v>
      </c>
      <c r="E5" s="1050">
        <v>27801</v>
      </c>
      <c r="F5" s="1050">
        <v>24598</v>
      </c>
      <c r="G5" s="1050">
        <v>714</v>
      </c>
      <c r="H5" s="1051">
        <f>SUM(B5:G5)</f>
        <v>109830</v>
      </c>
      <c r="I5" s="1064">
        <f t="shared" si="0"/>
        <v>0.36527690936423257</v>
      </c>
    </row>
    <row r="6" spans="1:12" s="538" customFormat="1" ht="16.5" customHeight="1">
      <c r="A6" s="417" t="s">
        <v>363</v>
      </c>
      <c r="B6" s="1050">
        <v>188</v>
      </c>
      <c r="C6" s="1050">
        <v>155</v>
      </c>
      <c r="D6" s="1050">
        <v>139</v>
      </c>
      <c r="E6" s="1050">
        <v>250</v>
      </c>
      <c r="F6" s="1050">
        <v>435</v>
      </c>
      <c r="G6" s="1050">
        <v>14</v>
      </c>
      <c r="H6" s="1051">
        <f t="shared" ref="H6:H12" si="1">SUM(B6:G6)</f>
        <v>1181</v>
      </c>
      <c r="I6" s="1064">
        <f t="shared" si="0"/>
        <v>3.9278159879737656E-3</v>
      </c>
    </row>
    <row r="7" spans="1:12" s="538" customFormat="1" ht="16.5" customHeight="1">
      <c r="A7" s="417" t="s">
        <v>362</v>
      </c>
      <c r="B7" s="1050">
        <v>991</v>
      </c>
      <c r="C7" s="1050">
        <v>1160</v>
      </c>
      <c r="D7" s="1050">
        <v>1877</v>
      </c>
      <c r="E7" s="1050">
        <v>2075</v>
      </c>
      <c r="F7" s="1050">
        <v>2285</v>
      </c>
      <c r="G7" s="1050">
        <v>77</v>
      </c>
      <c r="H7" s="1051">
        <f t="shared" si="1"/>
        <v>8465</v>
      </c>
      <c r="I7" s="1064">
        <f t="shared" si="0"/>
        <v>2.8153228059439397E-2</v>
      </c>
    </row>
    <row r="8" spans="1:12" s="538" customFormat="1" ht="16.5" customHeight="1">
      <c r="A8" s="417" t="s">
        <v>361</v>
      </c>
      <c r="B8" s="1050">
        <v>1058</v>
      </c>
      <c r="C8" s="1050">
        <v>1379</v>
      </c>
      <c r="D8" s="1050">
        <v>2096</v>
      </c>
      <c r="E8" s="1050">
        <v>2417</v>
      </c>
      <c r="F8" s="1050">
        <v>3218</v>
      </c>
      <c r="G8" s="1050">
        <v>129</v>
      </c>
      <c r="H8" s="1051">
        <f t="shared" si="1"/>
        <v>10297</v>
      </c>
      <c r="I8" s="1064">
        <f t="shared" si="0"/>
        <v>3.4246165307507084E-2</v>
      </c>
    </row>
    <row r="9" spans="1:12" s="538" customFormat="1" ht="16.5" customHeight="1">
      <c r="A9" s="417" t="s">
        <v>360</v>
      </c>
      <c r="B9" s="1050">
        <v>285</v>
      </c>
      <c r="C9" s="1050">
        <v>266</v>
      </c>
      <c r="D9" s="1050">
        <v>408</v>
      </c>
      <c r="E9" s="1050">
        <v>508</v>
      </c>
      <c r="F9" s="1050">
        <v>682</v>
      </c>
      <c r="G9" s="1050">
        <v>24</v>
      </c>
      <c r="H9" s="1051">
        <f t="shared" si="1"/>
        <v>2173</v>
      </c>
      <c r="I9" s="1064">
        <f t="shared" si="0"/>
        <v>7.2270483843073609E-3</v>
      </c>
    </row>
    <row r="10" spans="1:12" s="538" customFormat="1" ht="16.5" customHeight="1">
      <c r="A10" s="417" t="s">
        <v>359</v>
      </c>
      <c r="B10" s="1050">
        <v>2108</v>
      </c>
      <c r="C10" s="1050">
        <v>2194</v>
      </c>
      <c r="D10" s="1050">
        <v>3290</v>
      </c>
      <c r="E10" s="1050">
        <v>4408</v>
      </c>
      <c r="F10" s="1050">
        <v>8595</v>
      </c>
      <c r="G10" s="1050">
        <v>604</v>
      </c>
      <c r="H10" s="1051">
        <f t="shared" si="1"/>
        <v>21199</v>
      </c>
      <c r="I10" s="1064">
        <f t="shared" si="0"/>
        <v>7.0504463276084561E-2</v>
      </c>
    </row>
    <row r="11" spans="1:12" s="538" customFormat="1" ht="16.5" customHeight="1">
      <c r="A11" s="417" t="s">
        <v>358</v>
      </c>
      <c r="B11" s="1050">
        <v>6611</v>
      </c>
      <c r="C11" s="1050">
        <v>11565</v>
      </c>
      <c r="D11" s="1050">
        <v>17858</v>
      </c>
      <c r="E11" s="1050">
        <v>24549</v>
      </c>
      <c r="F11" s="1050">
        <v>17221</v>
      </c>
      <c r="G11" s="1050">
        <v>1487</v>
      </c>
      <c r="H11" s="1051">
        <f t="shared" si="1"/>
        <v>79291</v>
      </c>
      <c r="I11" s="1064">
        <f t="shared" si="0"/>
        <v>0.26370910880815229</v>
      </c>
    </row>
    <row r="12" spans="1:12" s="538" customFormat="1" ht="16.5" customHeight="1">
      <c r="A12" s="417" t="s">
        <v>128</v>
      </c>
      <c r="B12" s="1050">
        <v>3979</v>
      </c>
      <c r="C12" s="1050">
        <v>10827</v>
      </c>
      <c r="D12" s="1050">
        <v>8396</v>
      </c>
      <c r="E12" s="1050">
        <v>7623</v>
      </c>
      <c r="F12" s="1050">
        <v>26975</v>
      </c>
      <c r="G12" s="1050">
        <v>617</v>
      </c>
      <c r="H12" s="1051">
        <f t="shared" si="1"/>
        <v>58417</v>
      </c>
      <c r="I12" s="1064">
        <f t="shared" si="0"/>
        <v>0.19428554324256009</v>
      </c>
    </row>
    <row r="13" spans="1:12" s="538" customFormat="1" ht="18" customHeight="1">
      <c r="A13" s="416" t="s">
        <v>17</v>
      </c>
      <c r="B13" s="1052">
        <f t="shared" ref="B13:G13" si="2">SUM(B4:B12)</f>
        <v>31200</v>
      </c>
      <c r="C13" s="1052">
        <f t="shared" si="2"/>
        <v>47490</v>
      </c>
      <c r="D13" s="1052">
        <f t="shared" si="2"/>
        <v>59083</v>
      </c>
      <c r="E13" s="1052">
        <f t="shared" si="2"/>
        <v>71838</v>
      </c>
      <c r="F13" s="1052">
        <f t="shared" si="2"/>
        <v>87288</v>
      </c>
      <c r="G13" s="1052">
        <f t="shared" si="2"/>
        <v>3777</v>
      </c>
      <c r="H13" s="771">
        <f>SUM(B13:G13)</f>
        <v>300676</v>
      </c>
      <c r="I13" s="1065">
        <f>SUM(I4:I12)</f>
        <v>1</v>
      </c>
    </row>
    <row r="14" spans="1:12" s="67" customFormat="1" ht="15.75">
      <c r="B14" s="748"/>
      <c r="C14" s="1185"/>
      <c r="D14" s="1185"/>
      <c r="E14" s="1185"/>
      <c r="F14" s="1185"/>
      <c r="G14" s="1619"/>
      <c r="H14" s="371"/>
    </row>
    <row r="15" spans="1:12" s="67" customFormat="1">
      <c r="B15" s="748"/>
      <c r="C15" s="1185"/>
      <c r="D15" s="1185"/>
      <c r="E15" s="1185"/>
      <c r="F15" s="1185"/>
      <c r="G15" s="1619"/>
    </row>
    <row r="16" spans="1:12" s="67" customFormat="1">
      <c r="B16" s="748"/>
      <c r="C16" s="1185"/>
      <c r="D16" s="1185"/>
      <c r="E16" s="1185"/>
      <c r="F16" s="1185"/>
      <c r="G16" s="1619"/>
    </row>
    <row r="17" spans="2:7" s="67" customFormat="1">
      <c r="B17" s="748"/>
      <c r="C17" s="1185"/>
      <c r="D17" s="1185"/>
      <c r="E17" s="1185"/>
      <c r="F17" s="1185"/>
      <c r="G17" s="1619"/>
    </row>
    <row r="18" spans="2:7" s="67" customFormat="1">
      <c r="B18" s="748"/>
      <c r="C18" s="1185"/>
      <c r="D18" s="1185"/>
      <c r="E18" s="1185"/>
      <c r="F18" s="1185"/>
      <c r="G18" s="1619"/>
    </row>
    <row r="19" spans="2:7" s="67" customFormat="1">
      <c r="B19" s="748"/>
      <c r="C19" s="1185"/>
      <c r="D19" s="1185"/>
      <c r="E19" s="1185"/>
      <c r="F19" s="1185"/>
      <c r="G19" s="1619"/>
    </row>
    <row r="20" spans="2:7" s="67" customFormat="1">
      <c r="B20" s="748"/>
      <c r="C20" s="1185"/>
      <c r="D20" s="1185"/>
      <c r="E20" s="1185"/>
      <c r="F20" s="1185"/>
      <c r="G20" s="1619"/>
    </row>
    <row r="21" spans="2:7" s="67" customFormat="1">
      <c r="B21" s="748"/>
      <c r="C21" s="1185"/>
      <c r="D21" s="1185"/>
      <c r="E21" s="1185"/>
      <c r="F21" s="1185"/>
      <c r="G21" s="1619"/>
    </row>
    <row r="22" spans="2:7" s="67" customFormat="1">
      <c r="B22" s="748"/>
      <c r="C22" s="1185"/>
      <c r="D22" s="1185"/>
      <c r="E22" s="1185"/>
      <c r="F22" s="1185"/>
      <c r="G22" s="1619"/>
    </row>
    <row r="23" spans="2:7" s="67" customFormat="1">
      <c r="B23" s="748"/>
      <c r="C23" s="1185"/>
      <c r="D23" s="1185"/>
      <c r="E23" s="1185"/>
      <c r="F23" s="1185"/>
      <c r="G23" s="1619"/>
    </row>
  </sheetData>
  <mergeCells count="1">
    <mergeCell ref="A1:L1"/>
  </mergeCells>
  <printOptions horizontalCentered="1"/>
  <pageMargins left="0.39370078740157483" right="0.39370078740157483" top="0.23622047244094491" bottom="0.23622047244094491" header="0.31496062992125984" footer="0.31496062992125984"/>
  <pageSetup scale="53" orientation="landscape" r:id="rId1"/>
  <drawing r:id="rId2"/>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4">
    <tabColor rgb="FF66FF33"/>
    <pageSetUpPr fitToPage="1"/>
  </sheetPr>
  <dimension ref="A1:R26"/>
  <sheetViews>
    <sheetView showGridLines="0" view="pageBreakPreview" zoomScale="70" zoomScaleNormal="100" zoomScaleSheetLayoutView="70" workbookViewId="0">
      <selection activeCell="P1" sqref="P1:V1048576"/>
    </sheetView>
  </sheetViews>
  <sheetFormatPr baseColWidth="10" defaultColWidth="11.42578125" defaultRowHeight="15"/>
  <cols>
    <col min="1" max="1" width="23.7109375" style="32" customWidth="1"/>
    <col min="2" max="2" width="18.28515625" style="32" customWidth="1"/>
    <col min="3" max="3" width="17.5703125" style="32" customWidth="1"/>
    <col min="4" max="4" width="17.42578125" style="32" customWidth="1"/>
    <col min="5" max="5" width="14.140625" style="32" customWidth="1"/>
    <col min="6" max="7" width="12.28515625" style="32" customWidth="1"/>
    <col min="8" max="8" width="15.7109375" style="32" customWidth="1"/>
    <col min="9" max="11" width="21.28515625" style="32" customWidth="1"/>
    <col min="12" max="13" width="13.28515625" style="32" customWidth="1"/>
    <col min="14" max="14" width="13.7109375" style="32" customWidth="1"/>
    <col min="15" max="15" width="11.7109375" style="32" customWidth="1"/>
    <col min="16" max="16384" width="11.42578125" style="32"/>
  </cols>
  <sheetData>
    <row r="1" spans="1:18" s="67" customFormat="1" ht="89.25" customHeight="1">
      <c r="A1" s="2228"/>
      <c r="B1" s="2228"/>
      <c r="C1" s="2228"/>
      <c r="D1" s="2228"/>
      <c r="E1" s="2228"/>
      <c r="F1" s="2228"/>
      <c r="G1" s="2228"/>
      <c r="H1" s="2228"/>
      <c r="I1" s="2228"/>
      <c r="J1" s="2228"/>
      <c r="K1" s="2228"/>
      <c r="L1" s="2228"/>
      <c r="M1" s="2228"/>
      <c r="N1" s="2228"/>
      <c r="O1" s="2228"/>
    </row>
    <row r="2" spans="1:18" ht="8.25" customHeight="1">
      <c r="A2" s="149"/>
      <c r="B2" s="149"/>
      <c r="C2" s="562"/>
      <c r="D2" s="149"/>
      <c r="E2" s="149"/>
      <c r="F2" s="149"/>
      <c r="G2" s="149"/>
      <c r="H2" s="149"/>
      <c r="I2" s="149"/>
      <c r="J2" s="149"/>
      <c r="K2" s="149"/>
      <c r="L2" s="149"/>
      <c r="M2" s="149"/>
      <c r="N2" s="149"/>
      <c r="O2" s="149"/>
    </row>
    <row r="3" spans="1:18" s="67" customFormat="1" ht="44.25" customHeight="1">
      <c r="A3" s="595" t="s">
        <v>0</v>
      </c>
      <c r="B3" s="596" t="s">
        <v>378</v>
      </c>
      <c r="C3" s="596" t="s">
        <v>610</v>
      </c>
      <c r="D3" s="623" t="s">
        <v>29</v>
      </c>
    </row>
    <row r="4" spans="1:18" s="67" customFormat="1" ht="18.75" customHeight="1">
      <c r="A4" s="1053" t="s">
        <v>195</v>
      </c>
      <c r="B4" s="1057">
        <v>10458</v>
      </c>
      <c r="C4" s="1057">
        <v>14329</v>
      </c>
      <c r="D4" s="1101">
        <f t="shared" ref="D4:D14" si="0">+B4/C4</f>
        <v>0.72984855886663413</v>
      </c>
    </row>
    <row r="5" spans="1:18" s="67" customFormat="1" ht="18.75" customHeight="1">
      <c r="A5" s="1054" t="s">
        <v>169</v>
      </c>
      <c r="B5" s="1057">
        <v>13145</v>
      </c>
      <c r="C5" s="1057">
        <v>16871</v>
      </c>
      <c r="D5" s="1101">
        <f t="shared" si="0"/>
        <v>0.7791476498132891</v>
      </c>
    </row>
    <row r="6" spans="1:18" s="67" customFormat="1" ht="18.75" customHeight="1">
      <c r="A6" s="1054" t="s">
        <v>196</v>
      </c>
      <c r="B6" s="1057">
        <v>17322</v>
      </c>
      <c r="C6" s="1057">
        <v>21189</v>
      </c>
      <c r="D6" s="1101">
        <f t="shared" si="0"/>
        <v>0.81749964604275804</v>
      </c>
      <c r="G6" s="748"/>
    </row>
    <row r="7" spans="1:18" s="67" customFormat="1" ht="18.75" customHeight="1">
      <c r="A7" s="1054" t="s">
        <v>425</v>
      </c>
      <c r="B7" s="1057">
        <v>20898</v>
      </c>
      <c r="C7" s="1057">
        <v>26301</v>
      </c>
      <c r="D7" s="1101">
        <f t="shared" si="0"/>
        <v>0.79457054864834031</v>
      </c>
    </row>
    <row r="8" spans="1:18" s="67" customFormat="1" ht="18.75" customHeight="1">
      <c r="A8" s="1054" t="s">
        <v>490</v>
      </c>
      <c r="B8" s="1057">
        <v>22444</v>
      </c>
      <c r="C8" s="1057">
        <v>28752</v>
      </c>
      <c r="D8" s="1101">
        <f t="shared" si="0"/>
        <v>0.78060656649972171</v>
      </c>
      <c r="F8" s="133"/>
      <c r="G8" s="370"/>
      <c r="H8" s="370"/>
    </row>
    <row r="9" spans="1:18" s="67" customFormat="1" ht="18.75" customHeight="1">
      <c r="A9" s="1054" t="s">
        <v>495</v>
      </c>
      <c r="B9" s="1057">
        <v>25890</v>
      </c>
      <c r="C9" s="1057">
        <v>30331</v>
      </c>
      <c r="D9" s="1101">
        <f t="shared" si="0"/>
        <v>0.85358214368138208</v>
      </c>
      <c r="G9" s="370"/>
      <c r="H9" s="370"/>
    </row>
    <row r="10" spans="1:18" s="67" customFormat="1" ht="18.75" customHeight="1">
      <c r="A10" s="1054" t="s">
        <v>791</v>
      </c>
      <c r="B10" s="1057">
        <v>29910</v>
      </c>
      <c r="C10" s="1057">
        <f>+'V.4.17. Accid.Lab suceso'!H10</f>
        <v>33850</v>
      </c>
      <c r="D10" s="1101">
        <f t="shared" si="0"/>
        <v>0.8836041358936485</v>
      </c>
      <c r="G10" s="370"/>
      <c r="H10" s="370"/>
    </row>
    <row r="11" spans="1:18" s="528" customFormat="1" ht="19.5" customHeight="1">
      <c r="A11" s="1054" t="s">
        <v>883</v>
      </c>
      <c r="B11" s="1057">
        <v>34016</v>
      </c>
      <c r="C11" s="1057">
        <f>+'V.4.17. Accid.Lab suceso'!H11</f>
        <v>37988</v>
      </c>
      <c r="D11" s="1101">
        <f t="shared" si="0"/>
        <v>0.89544066547330736</v>
      </c>
      <c r="G11" s="382"/>
      <c r="H11" s="382"/>
      <c r="P11" s="67"/>
      <c r="Q11" s="67"/>
      <c r="R11" s="67"/>
    </row>
    <row r="12" spans="1:18" s="528" customFormat="1" ht="19.5" customHeight="1">
      <c r="A12" s="1054" t="s">
        <v>909</v>
      </c>
      <c r="B12" s="1057">
        <v>33615</v>
      </c>
      <c r="C12" s="1057">
        <v>41400</v>
      </c>
      <c r="D12" s="1101">
        <f t="shared" si="0"/>
        <v>0.81195652173913047</v>
      </c>
      <c r="G12" s="382"/>
      <c r="H12" s="382"/>
      <c r="P12" s="67"/>
      <c r="Q12" s="67"/>
      <c r="R12" s="67"/>
    </row>
    <row r="13" spans="1:18" s="67" customFormat="1" ht="18.75">
      <c r="A13" s="1054" t="s">
        <v>980</v>
      </c>
      <c r="B13" s="1057">
        <v>38715</v>
      </c>
      <c r="C13" s="1057">
        <f>+'V.4.17. Accid.Lab suceso'!H13</f>
        <v>45888</v>
      </c>
      <c r="D13" s="1101">
        <f t="shared" si="0"/>
        <v>0.84368462343096229</v>
      </c>
      <c r="E13" s="118"/>
      <c r="F13" s="118"/>
      <c r="G13" s="370"/>
      <c r="H13" s="370"/>
    </row>
    <row r="14" spans="1:18" s="67" customFormat="1" ht="18.75">
      <c r="A14" s="1054" t="s">
        <v>1040</v>
      </c>
      <c r="B14" s="1057">
        <v>3369</v>
      </c>
      <c r="C14" s="1057">
        <f>+'V.4.17. Accid.Lab suceso'!H14</f>
        <v>3777</v>
      </c>
      <c r="D14" s="1101">
        <f t="shared" si="0"/>
        <v>0.89197776012708496</v>
      </c>
      <c r="E14" s="118"/>
      <c r="F14" s="118"/>
      <c r="G14" s="370"/>
      <c r="H14" s="370"/>
      <c r="I14" s="748"/>
      <c r="J14" s="748"/>
      <c r="P14" s="32"/>
      <c r="Q14" s="32"/>
      <c r="R14" s="32"/>
    </row>
    <row r="15" spans="1:18" s="67" customFormat="1" ht="18.75">
      <c r="A15" s="1055" t="s">
        <v>17</v>
      </c>
      <c r="B15" s="1056">
        <f>SUM(B4:B14)</f>
        <v>249782</v>
      </c>
      <c r="C15" s="1056">
        <f>SUM(C4:C14)</f>
        <v>300676</v>
      </c>
      <c r="D15" s="1102">
        <f>AVERAGE(D4:D14)</f>
        <v>0.82562898365602355</v>
      </c>
      <c r="E15" s="118"/>
      <c r="F15" s="118"/>
      <c r="G15" s="370"/>
      <c r="H15" s="370"/>
      <c r="P15" s="32"/>
      <c r="Q15" s="32"/>
      <c r="R15" s="32"/>
    </row>
    <row r="16" spans="1:18" s="67" customFormat="1" ht="15.75">
      <c r="A16" s="119"/>
      <c r="B16" s="118"/>
      <c r="C16" s="118"/>
      <c r="D16" s="118"/>
      <c r="E16" s="118"/>
      <c r="F16" s="118"/>
      <c r="G16" s="370"/>
      <c r="H16" s="370"/>
      <c r="P16" s="32"/>
      <c r="Q16" s="32"/>
      <c r="R16" s="32"/>
    </row>
    <row r="17" spans="1:18" s="67" customFormat="1">
      <c r="A17" s="119"/>
      <c r="B17" s="118"/>
      <c r="C17" s="118"/>
      <c r="D17" s="118"/>
      <c r="E17" s="118"/>
      <c r="F17" s="118"/>
      <c r="G17" s="118"/>
      <c r="H17" s="118"/>
      <c r="P17" s="32"/>
      <c r="Q17" s="32"/>
      <c r="R17" s="32"/>
    </row>
    <row r="18" spans="1:18" s="67" customFormat="1">
      <c r="A18" s="119"/>
      <c r="B18" s="118"/>
      <c r="C18" s="118"/>
      <c r="D18" s="118"/>
      <c r="P18" s="32"/>
      <c r="Q18" s="32"/>
      <c r="R18" s="32"/>
    </row>
    <row r="19" spans="1:18" s="67" customFormat="1">
      <c r="A19" s="119"/>
      <c r="B19" s="118"/>
      <c r="C19" s="118"/>
      <c r="D19" s="118"/>
      <c r="P19" s="32"/>
      <c r="Q19" s="32"/>
      <c r="R19" s="32"/>
    </row>
    <row r="20" spans="1:18" s="67" customFormat="1">
      <c r="P20" s="32"/>
      <c r="Q20" s="32"/>
      <c r="R20" s="32"/>
    </row>
    <row r="21" spans="1:18" s="67" customFormat="1">
      <c r="P21" s="32"/>
      <c r="Q21" s="32"/>
      <c r="R21" s="32"/>
    </row>
    <row r="22" spans="1:18" s="67" customFormat="1">
      <c r="P22" s="32"/>
      <c r="Q22" s="32"/>
      <c r="R22" s="32"/>
    </row>
    <row r="23" spans="1:18" s="67" customFormat="1">
      <c r="P23" s="32"/>
      <c r="Q23" s="32"/>
      <c r="R23" s="32"/>
    </row>
    <row r="24" spans="1:18">
      <c r="A24" s="67"/>
      <c r="B24" s="67"/>
      <c r="C24" s="67"/>
      <c r="D24" s="67"/>
      <c r="E24" s="67"/>
      <c r="F24" s="67"/>
      <c r="G24" s="67"/>
      <c r="H24" s="67"/>
      <c r="I24" s="67"/>
      <c r="J24" s="67"/>
    </row>
    <row r="25" spans="1:18">
      <c r="A25" s="67"/>
      <c r="B25" s="67"/>
      <c r="C25" s="67"/>
      <c r="D25" s="67"/>
    </row>
    <row r="26" spans="1:18">
      <c r="A26" s="67"/>
      <c r="B26" s="67"/>
      <c r="C26" s="67"/>
      <c r="D26" s="67"/>
    </row>
  </sheetData>
  <mergeCells count="1">
    <mergeCell ref="A1:O1"/>
  </mergeCells>
  <printOptions horizontalCentered="1"/>
  <pageMargins left="0.39370078740157483" right="0.39370078740157483" top="0.23622047244094491" bottom="0.23622047244094491" header="0.31496062992125984" footer="0.31496062992125984"/>
  <pageSetup scale="52" orientation="landscape" r:id="rId1"/>
  <drawing r:id="rId2"/>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5">
    <tabColor rgb="FF66FF33"/>
    <pageSetUpPr fitToPage="1"/>
  </sheetPr>
  <dimension ref="A1:M27"/>
  <sheetViews>
    <sheetView showGridLines="0" view="pageBreakPreview" zoomScale="70" zoomScaleNormal="100" zoomScaleSheetLayoutView="70" workbookViewId="0">
      <selection activeCell="N1" sqref="N1:R1048576"/>
    </sheetView>
  </sheetViews>
  <sheetFormatPr baseColWidth="10" defaultColWidth="11.42578125" defaultRowHeight="15"/>
  <cols>
    <col min="1" max="1" width="17.7109375" style="32" customWidth="1"/>
    <col min="2" max="2" width="14.7109375" style="157" customWidth="1"/>
    <col min="3" max="3" width="15.85546875" style="157" customWidth="1"/>
    <col min="4" max="4" width="13.85546875" style="157" customWidth="1"/>
    <col min="5" max="5" width="21.7109375" style="32" customWidth="1"/>
    <col min="6" max="6" width="21.5703125" style="32" customWidth="1"/>
    <col min="7" max="7" width="11.7109375" style="32" customWidth="1"/>
    <col min="8" max="8" width="22.42578125" style="32" customWidth="1"/>
    <col min="9" max="9" width="20" style="32" customWidth="1"/>
    <col min="10" max="10" width="18.85546875" style="32" customWidth="1"/>
    <col min="11" max="11" width="27.5703125" style="32" customWidth="1"/>
    <col min="12" max="12" width="21.42578125" style="32" customWidth="1"/>
    <col min="13" max="13" width="11.42578125" style="32" customWidth="1"/>
    <col min="14" max="16384" width="11.42578125" style="32"/>
  </cols>
  <sheetData>
    <row r="1" spans="1:13" s="67" customFormat="1" ht="86.25" customHeight="1">
      <c r="A1" s="2359"/>
      <c r="B1" s="2359"/>
      <c r="C1" s="2359"/>
      <c r="D1" s="2359"/>
      <c r="E1" s="2359"/>
      <c r="F1" s="2359"/>
      <c r="G1" s="2359"/>
      <c r="H1" s="2359"/>
      <c r="I1" s="2359"/>
      <c r="J1" s="2359"/>
      <c r="K1" s="2359"/>
      <c r="L1" s="2359"/>
      <c r="M1" s="120"/>
    </row>
    <row r="2" spans="1:13" ht="11.25" customHeight="1">
      <c r="A2" s="2377"/>
      <c r="B2" s="2377"/>
      <c r="C2" s="2377"/>
      <c r="D2" s="2377"/>
      <c r="E2" s="2377"/>
      <c r="F2" s="2377"/>
      <c r="G2" s="2377"/>
      <c r="H2" s="2377"/>
      <c r="I2" s="2377"/>
      <c r="J2" s="2377"/>
      <c r="K2" s="2377"/>
      <c r="L2" s="2377"/>
      <c r="M2" s="150"/>
    </row>
    <row r="3" spans="1:13" ht="11.25" customHeight="1">
      <c r="A3" s="2035"/>
      <c r="B3" s="2035"/>
      <c r="C3" s="2035"/>
      <c r="D3" s="2035"/>
      <c r="E3" s="2035"/>
      <c r="F3" s="2035"/>
      <c r="G3" s="2035"/>
      <c r="H3" s="2035"/>
      <c r="I3" s="2035"/>
      <c r="J3" s="2035"/>
      <c r="K3" s="2035"/>
      <c r="L3" s="2035"/>
      <c r="M3" s="150"/>
    </row>
    <row r="4" spans="1:13" s="67" customFormat="1" ht="29.25" customHeight="1">
      <c r="A4" s="595" t="s">
        <v>0</v>
      </c>
      <c r="B4" s="596" t="s">
        <v>324</v>
      </c>
      <c r="C4" s="596" t="s">
        <v>323</v>
      </c>
      <c r="D4" s="623" t="s">
        <v>124</v>
      </c>
      <c r="E4" s="770" t="s">
        <v>369</v>
      </c>
      <c r="F4" s="597" t="s">
        <v>368</v>
      </c>
      <c r="M4" s="748"/>
    </row>
    <row r="5" spans="1:13" s="67" customFormat="1" ht="18" customHeight="1">
      <c r="A5" s="268" t="s">
        <v>195</v>
      </c>
      <c r="B5" s="1659">
        <v>53</v>
      </c>
      <c r="C5" s="1057">
        <v>45</v>
      </c>
      <c r="D5" s="1660">
        <f t="shared" ref="D5:D10" si="0">SUM(B5:C5)</f>
        <v>98</v>
      </c>
      <c r="E5" s="1586">
        <f t="shared" ref="E5:E16" si="1">B5/D5</f>
        <v>0.54081632653061229</v>
      </c>
      <c r="F5" s="1587">
        <f t="shared" ref="F5:F16" si="2">C5/D5</f>
        <v>0.45918367346938777</v>
      </c>
      <c r="G5" s="12"/>
    </row>
    <row r="6" spans="1:13" s="67" customFormat="1" ht="18" customHeight="1">
      <c r="A6" s="268" t="s">
        <v>169</v>
      </c>
      <c r="B6" s="1659">
        <v>95</v>
      </c>
      <c r="C6" s="1057">
        <v>153</v>
      </c>
      <c r="D6" s="1660">
        <f t="shared" si="0"/>
        <v>248</v>
      </c>
      <c r="E6" s="1586">
        <f t="shared" si="1"/>
        <v>0.38306451612903225</v>
      </c>
      <c r="F6" s="1587">
        <f t="shared" si="2"/>
        <v>0.61693548387096775</v>
      </c>
      <c r="G6" s="12"/>
      <c r="M6" s="32"/>
    </row>
    <row r="7" spans="1:13" s="67" customFormat="1" ht="18" customHeight="1">
      <c r="A7" s="268" t="s">
        <v>196</v>
      </c>
      <c r="B7" s="1659">
        <v>226</v>
      </c>
      <c r="C7" s="1057">
        <v>169</v>
      </c>
      <c r="D7" s="1660">
        <f t="shared" si="0"/>
        <v>395</v>
      </c>
      <c r="E7" s="1586">
        <f t="shared" si="1"/>
        <v>0.57215189873417727</v>
      </c>
      <c r="F7" s="1587">
        <f t="shared" si="2"/>
        <v>0.42784810126582279</v>
      </c>
      <c r="G7" s="12"/>
      <c r="M7" s="32"/>
    </row>
    <row r="8" spans="1:13" s="67" customFormat="1" ht="18" customHeight="1">
      <c r="A8" s="268" t="s">
        <v>425</v>
      </c>
      <c r="B8" s="1659">
        <v>191</v>
      </c>
      <c r="C8" s="1057">
        <v>251</v>
      </c>
      <c r="D8" s="1660">
        <f t="shared" si="0"/>
        <v>442</v>
      </c>
      <c r="E8" s="1586">
        <f t="shared" si="1"/>
        <v>0.4321266968325792</v>
      </c>
      <c r="F8" s="1587">
        <f t="shared" si="2"/>
        <v>0.5678733031674208</v>
      </c>
      <c r="G8" s="12"/>
      <c r="M8" s="748"/>
    </row>
    <row r="9" spans="1:13" s="67" customFormat="1" ht="18" customHeight="1">
      <c r="A9" s="268" t="s">
        <v>490</v>
      </c>
      <c r="B9" s="1659">
        <v>118</v>
      </c>
      <c r="C9" s="1057">
        <v>384</v>
      </c>
      <c r="D9" s="1660">
        <f t="shared" si="0"/>
        <v>502</v>
      </c>
      <c r="E9" s="1586">
        <f t="shared" ref="E9:E14" si="3">B9/D9</f>
        <v>0.23505976095617531</v>
      </c>
      <c r="F9" s="1587">
        <f t="shared" ref="F9:F14" si="4">C9/D9</f>
        <v>0.76494023904382469</v>
      </c>
      <c r="G9" s="12"/>
      <c r="M9" s="32"/>
    </row>
    <row r="10" spans="1:13" s="67" customFormat="1" ht="18" customHeight="1">
      <c r="A10" s="268" t="s">
        <v>495</v>
      </c>
      <c r="B10" s="1659">
        <v>122</v>
      </c>
      <c r="C10" s="1057">
        <v>300</v>
      </c>
      <c r="D10" s="1660">
        <f t="shared" si="0"/>
        <v>422</v>
      </c>
      <c r="E10" s="1586">
        <f t="shared" si="3"/>
        <v>0.2890995260663507</v>
      </c>
      <c r="F10" s="1587">
        <f t="shared" si="4"/>
        <v>0.7109004739336493</v>
      </c>
      <c r="G10" s="12"/>
      <c r="M10" s="32"/>
    </row>
    <row r="11" spans="1:13" s="67" customFormat="1" ht="18" customHeight="1">
      <c r="A11" s="268" t="s">
        <v>791</v>
      </c>
      <c r="B11" s="1659">
        <v>102</v>
      </c>
      <c r="C11" s="1057">
        <v>243</v>
      </c>
      <c r="D11" s="1660">
        <f>SUM(B11:C11)</f>
        <v>345</v>
      </c>
      <c r="E11" s="1586">
        <f t="shared" si="3"/>
        <v>0.29565217391304349</v>
      </c>
      <c r="F11" s="1587">
        <f t="shared" si="4"/>
        <v>0.70434782608695656</v>
      </c>
      <c r="G11" s="12"/>
      <c r="M11" s="32"/>
    </row>
    <row r="12" spans="1:13" s="67" customFormat="1" ht="18" customHeight="1">
      <c r="A12" s="268" t="s">
        <v>883</v>
      </c>
      <c r="B12" s="1659">
        <v>109</v>
      </c>
      <c r="C12" s="1057">
        <v>307</v>
      </c>
      <c r="D12" s="1660">
        <f>SUM(B12:C12)</f>
        <v>416</v>
      </c>
      <c r="E12" s="1586">
        <f t="shared" si="3"/>
        <v>0.26201923076923078</v>
      </c>
      <c r="F12" s="1587">
        <f t="shared" si="4"/>
        <v>0.73798076923076927</v>
      </c>
      <c r="G12" s="12"/>
      <c r="M12" s="32"/>
    </row>
    <row r="13" spans="1:13" s="748" customFormat="1" ht="18" customHeight="1">
      <c r="A13" s="268" t="s">
        <v>909</v>
      </c>
      <c r="B13" s="1659">
        <v>149</v>
      </c>
      <c r="C13" s="1057">
        <v>355</v>
      </c>
      <c r="D13" s="1660">
        <f>SUM(B13:C13)</f>
        <v>504</v>
      </c>
      <c r="E13" s="1586">
        <f t="shared" si="3"/>
        <v>0.29563492063492064</v>
      </c>
      <c r="F13" s="1587">
        <f t="shared" si="4"/>
        <v>0.70436507936507942</v>
      </c>
      <c r="G13" s="12"/>
      <c r="M13" s="32"/>
    </row>
    <row r="14" spans="1:13" s="528" customFormat="1" ht="18" customHeight="1">
      <c r="A14" s="268" t="s">
        <v>980</v>
      </c>
      <c r="B14" s="1659">
        <v>222</v>
      </c>
      <c r="C14" s="1057">
        <v>667</v>
      </c>
      <c r="D14" s="1660">
        <f>SUM(B14:C14)</f>
        <v>889</v>
      </c>
      <c r="E14" s="1586">
        <f t="shared" si="3"/>
        <v>0.24971878515185603</v>
      </c>
      <c r="F14" s="1587">
        <f t="shared" si="4"/>
        <v>0.75028121484814403</v>
      </c>
      <c r="M14" s="536"/>
    </row>
    <row r="15" spans="1:13" s="67" customFormat="1" ht="18.75">
      <c r="A15" s="268" t="s">
        <v>1040</v>
      </c>
      <c r="B15" s="1659">
        <v>15</v>
      </c>
      <c r="C15" s="1057">
        <v>36</v>
      </c>
      <c r="D15" s="1660">
        <f>SUM(B15:C15)</f>
        <v>51</v>
      </c>
      <c r="E15" s="1586">
        <f t="shared" ref="E15" si="5">B15/D15</f>
        <v>0.29411764705882354</v>
      </c>
      <c r="F15" s="1587">
        <f t="shared" ref="F15" si="6">C15/D15</f>
        <v>0.70588235294117652</v>
      </c>
      <c r="G15" s="528"/>
      <c r="L15" s="32"/>
      <c r="M15" s="32"/>
    </row>
    <row r="16" spans="1:13" s="67" customFormat="1" ht="18.75">
      <c r="A16" s="623" t="s">
        <v>17</v>
      </c>
      <c r="B16" s="1056">
        <f>SUM(B5:B15)</f>
        <v>1402</v>
      </c>
      <c r="C16" s="1056">
        <f>SUM(C5:C15)</f>
        <v>2910</v>
      </c>
      <c r="D16" s="1055">
        <f>SUM(D5:D15)</f>
        <v>4312</v>
      </c>
      <c r="E16" s="1588">
        <f t="shared" si="1"/>
        <v>0.32513914656771797</v>
      </c>
      <c r="F16" s="1589">
        <f t="shared" si="2"/>
        <v>0.67486085343228197</v>
      </c>
      <c r="L16" s="32"/>
      <c r="M16" s="32"/>
    </row>
    <row r="17" spans="1:12" s="67" customFormat="1">
      <c r="A17" s="119"/>
      <c r="B17" s="1661"/>
      <c r="C17" s="1661"/>
      <c r="D17" s="1619"/>
    </row>
    <row r="18" spans="1:12" s="67" customFormat="1">
      <c r="A18" s="119"/>
      <c r="B18" s="1661"/>
      <c r="C18" s="1661"/>
      <c r="D18" s="1619"/>
    </row>
    <row r="19" spans="1:12" s="67" customFormat="1">
      <c r="A19" s="119"/>
      <c r="B19" s="1661"/>
      <c r="C19" s="1661"/>
      <c r="D19" s="1619"/>
    </row>
    <row r="20" spans="1:12" s="67" customFormat="1">
      <c r="A20" s="119"/>
      <c r="B20" s="1661"/>
      <c r="C20" s="1661"/>
      <c r="D20" s="1619"/>
    </row>
    <row r="21" spans="1:12" s="67" customFormat="1">
      <c r="B21" s="1619"/>
      <c r="C21" s="1619"/>
      <c r="D21" s="1619"/>
    </row>
    <row r="22" spans="1:12" s="67" customFormat="1">
      <c r="B22" s="1619"/>
      <c r="C22" s="1619"/>
      <c r="D22" s="1619"/>
    </row>
    <row r="23" spans="1:12" s="67" customFormat="1">
      <c r="B23" s="1619"/>
      <c r="C23" s="1619"/>
      <c r="D23" s="1619"/>
    </row>
    <row r="24" spans="1:12" s="67" customFormat="1">
      <c r="B24" s="1619"/>
      <c r="C24" s="1619"/>
      <c r="D24" s="1619"/>
    </row>
    <row r="25" spans="1:12">
      <c r="A25" s="67"/>
      <c r="B25" s="1619"/>
      <c r="C25" s="1619"/>
      <c r="D25" s="1619"/>
      <c r="E25" s="67"/>
      <c r="F25" s="67"/>
      <c r="G25" s="67"/>
    </row>
    <row r="26" spans="1:12">
      <c r="A26" s="67"/>
      <c r="B26" s="1619"/>
      <c r="C26" s="1619"/>
      <c r="D26" s="1619"/>
      <c r="E26" s="67"/>
      <c r="F26" s="67"/>
      <c r="L26" s="117"/>
    </row>
    <row r="27" spans="1:12">
      <c r="A27" s="67"/>
      <c r="B27" s="1619"/>
      <c r="C27" s="1619"/>
      <c r="D27" s="1619"/>
      <c r="E27" s="67"/>
      <c r="F27" s="67"/>
    </row>
  </sheetData>
  <mergeCells count="2">
    <mergeCell ref="A1:L1"/>
    <mergeCell ref="A2:L2"/>
  </mergeCells>
  <printOptions horizontalCentered="1"/>
  <pageMargins left="0.39370078740157483" right="0.39370078740157483" top="0.23622047244094491" bottom="0.23622047244094491" header="0.31496062992125984" footer="0.31496062992125984"/>
  <pageSetup scale="57" orientation="landscape" r:id="rId1"/>
  <drawing r:id="rId2"/>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6">
    <tabColor rgb="FF66FF33"/>
    <pageSetUpPr fitToPage="1"/>
  </sheetPr>
  <dimension ref="A1:M27"/>
  <sheetViews>
    <sheetView showGridLines="0" view="pageBreakPreview" zoomScale="73" zoomScaleNormal="100" zoomScaleSheetLayoutView="73" workbookViewId="0">
      <selection activeCell="N1" sqref="N1:AB1048576"/>
    </sheetView>
  </sheetViews>
  <sheetFormatPr baseColWidth="10" defaultColWidth="11.42578125" defaultRowHeight="15"/>
  <cols>
    <col min="1" max="1" width="16" style="32" customWidth="1"/>
    <col min="2" max="2" width="12.28515625" style="32" customWidth="1"/>
    <col min="3" max="3" width="18.140625" style="32" customWidth="1"/>
    <col min="4" max="4" width="14" style="32" customWidth="1"/>
    <col min="5" max="5" width="17.7109375" style="32" customWidth="1"/>
    <col min="6" max="6" width="17" style="32" customWidth="1"/>
    <col min="7" max="8" width="21" style="32" customWidth="1"/>
    <col min="9" max="9" width="30.140625" style="32" customWidth="1"/>
    <col min="10" max="10" width="26.7109375" style="32" customWidth="1"/>
    <col min="11" max="11" width="21" style="32" customWidth="1"/>
    <col min="12" max="12" width="16.28515625" style="32" customWidth="1"/>
    <col min="13" max="13" width="11.42578125" style="32" customWidth="1"/>
    <col min="14" max="16384" width="11.42578125" style="32"/>
  </cols>
  <sheetData>
    <row r="1" spans="1:13" s="67" customFormat="1" ht="76.5" customHeight="1">
      <c r="A1" s="2378"/>
      <c r="B1" s="2378"/>
      <c r="C1" s="2378"/>
      <c r="D1" s="2378"/>
      <c r="E1" s="2378"/>
      <c r="F1" s="2378"/>
      <c r="G1" s="2378"/>
      <c r="H1" s="2378"/>
      <c r="I1" s="2378"/>
      <c r="J1" s="2378"/>
      <c r="K1" s="2378"/>
      <c r="L1" s="2378"/>
      <c r="M1" s="120"/>
    </row>
    <row r="2" spans="1:13" ht="8.25" customHeight="1">
      <c r="A2" s="163"/>
      <c r="B2" s="163"/>
      <c r="C2" s="163"/>
      <c r="D2" s="163"/>
      <c r="E2" s="163"/>
      <c r="F2" s="163"/>
      <c r="G2" s="163"/>
      <c r="H2" s="163"/>
      <c r="I2" s="163"/>
      <c r="J2" s="163"/>
      <c r="K2" s="163"/>
      <c r="L2" s="163"/>
      <c r="M2" s="150"/>
    </row>
    <row r="3" spans="1:13" s="67" customFormat="1" ht="24" customHeight="1">
      <c r="A3" s="896" t="s">
        <v>0</v>
      </c>
      <c r="B3" s="391" t="s">
        <v>324</v>
      </c>
      <c r="C3" s="391" t="s">
        <v>323</v>
      </c>
      <c r="D3" s="380" t="s">
        <v>124</v>
      </c>
      <c r="E3" s="1524" t="s">
        <v>369</v>
      </c>
      <c r="F3" s="392" t="s">
        <v>368</v>
      </c>
    </row>
    <row r="4" spans="1:13" s="67" customFormat="1" ht="17.25" customHeight="1">
      <c r="A4" s="895" t="s">
        <v>195</v>
      </c>
      <c r="B4" s="772">
        <v>65</v>
      </c>
      <c r="C4" s="773">
        <v>86</v>
      </c>
      <c r="D4" s="774">
        <f t="shared" ref="D4:D12" si="0">SUM(B4:C4)</f>
        <v>151</v>
      </c>
      <c r="E4" s="775">
        <f>B5/D4</f>
        <v>0.58940397350993379</v>
      </c>
      <c r="F4" s="776">
        <f>C5/D4</f>
        <v>0.37748344370860926</v>
      </c>
      <c r="G4" s="12"/>
    </row>
    <row r="5" spans="1:13" s="67" customFormat="1" ht="15.75">
      <c r="A5" s="402" t="s">
        <v>169</v>
      </c>
      <c r="B5" s="772">
        <v>89</v>
      </c>
      <c r="C5" s="773">
        <v>57</v>
      </c>
      <c r="D5" s="774">
        <f t="shared" si="0"/>
        <v>146</v>
      </c>
      <c r="E5" s="775">
        <f t="shared" ref="E5:E15" si="1">B5/D5</f>
        <v>0.6095890410958904</v>
      </c>
      <c r="F5" s="776">
        <f t="shared" ref="F5:F15" si="2">C5/D5</f>
        <v>0.3904109589041096</v>
      </c>
      <c r="G5" s="12"/>
      <c r="M5" s="32"/>
    </row>
    <row r="6" spans="1:13" s="67" customFormat="1" ht="15.75">
      <c r="A6" s="402" t="s">
        <v>196</v>
      </c>
      <c r="B6" s="772">
        <v>86</v>
      </c>
      <c r="C6" s="773">
        <v>86</v>
      </c>
      <c r="D6" s="774">
        <f t="shared" si="0"/>
        <v>172</v>
      </c>
      <c r="E6" s="775">
        <f t="shared" si="1"/>
        <v>0.5</v>
      </c>
      <c r="F6" s="776">
        <f t="shared" si="2"/>
        <v>0.5</v>
      </c>
      <c r="G6" s="12"/>
      <c r="M6" s="32"/>
    </row>
    <row r="7" spans="1:13" s="67" customFormat="1" ht="15.75">
      <c r="A7" s="396" t="s">
        <v>425</v>
      </c>
      <c r="B7" s="772">
        <v>45</v>
      </c>
      <c r="C7" s="773">
        <v>77</v>
      </c>
      <c r="D7" s="774">
        <f t="shared" si="0"/>
        <v>122</v>
      </c>
      <c r="E7" s="775">
        <f t="shared" si="1"/>
        <v>0.36885245901639346</v>
      </c>
      <c r="F7" s="776">
        <f t="shared" si="2"/>
        <v>0.63114754098360659</v>
      </c>
      <c r="G7" s="12"/>
      <c r="M7" s="32"/>
    </row>
    <row r="8" spans="1:13" s="67" customFormat="1" ht="15.75">
      <c r="A8" s="396" t="s">
        <v>490</v>
      </c>
      <c r="B8" s="772">
        <v>79</v>
      </c>
      <c r="C8" s="773">
        <v>133</v>
      </c>
      <c r="D8" s="774">
        <f t="shared" si="0"/>
        <v>212</v>
      </c>
      <c r="E8" s="775">
        <f t="shared" si="1"/>
        <v>0.37264150943396224</v>
      </c>
      <c r="F8" s="776">
        <f t="shared" si="2"/>
        <v>0.62735849056603776</v>
      </c>
      <c r="G8" s="12"/>
      <c r="M8" s="32"/>
    </row>
    <row r="9" spans="1:13" s="67" customFormat="1" ht="15.75">
      <c r="A9" s="396" t="s">
        <v>495</v>
      </c>
      <c r="B9" s="772">
        <v>66</v>
      </c>
      <c r="C9" s="773">
        <v>115</v>
      </c>
      <c r="D9" s="774">
        <f t="shared" si="0"/>
        <v>181</v>
      </c>
      <c r="E9" s="775">
        <f t="shared" si="1"/>
        <v>0.36464088397790057</v>
      </c>
      <c r="F9" s="776">
        <f t="shared" si="2"/>
        <v>0.63535911602209949</v>
      </c>
      <c r="G9" s="12"/>
      <c r="M9" s="32"/>
    </row>
    <row r="10" spans="1:13" s="67" customFormat="1" ht="15.75">
      <c r="A10" s="396" t="s">
        <v>791</v>
      </c>
      <c r="B10" s="772">
        <v>99</v>
      </c>
      <c r="C10" s="773">
        <v>176</v>
      </c>
      <c r="D10" s="774">
        <f t="shared" si="0"/>
        <v>275</v>
      </c>
      <c r="E10" s="775">
        <f t="shared" si="1"/>
        <v>0.36</v>
      </c>
      <c r="F10" s="776">
        <f t="shared" si="2"/>
        <v>0.64</v>
      </c>
      <c r="G10" s="12"/>
      <c r="M10" s="32"/>
    </row>
    <row r="11" spans="1:13" s="748" customFormat="1" ht="15.75">
      <c r="A11" s="402" t="s">
        <v>883</v>
      </c>
      <c r="B11" s="911">
        <v>134</v>
      </c>
      <c r="C11" s="844">
        <v>184</v>
      </c>
      <c r="D11" s="912">
        <f t="shared" si="0"/>
        <v>318</v>
      </c>
      <c r="E11" s="775">
        <f>B11/D11</f>
        <v>0.42138364779874216</v>
      </c>
      <c r="F11" s="776">
        <f>C11/D11</f>
        <v>0.57861635220125784</v>
      </c>
      <c r="G11" s="12"/>
      <c r="M11" s="32"/>
    </row>
    <row r="12" spans="1:13" s="748" customFormat="1" ht="15.75">
      <c r="A12" s="402" t="s">
        <v>909</v>
      </c>
      <c r="B12" s="911">
        <v>121</v>
      </c>
      <c r="C12" s="844">
        <v>201</v>
      </c>
      <c r="D12" s="912">
        <f t="shared" si="0"/>
        <v>322</v>
      </c>
      <c r="E12" s="775">
        <f>B12/D12</f>
        <v>0.37577639751552794</v>
      </c>
      <c r="F12" s="776">
        <f>C12/D12</f>
        <v>0.62422360248447206</v>
      </c>
      <c r="G12" s="12"/>
      <c r="M12" s="32"/>
    </row>
    <row r="13" spans="1:13" s="67" customFormat="1" ht="15.75">
      <c r="A13" s="402" t="s">
        <v>980</v>
      </c>
      <c r="B13" s="911">
        <v>352</v>
      </c>
      <c r="C13" s="844">
        <v>296</v>
      </c>
      <c r="D13" s="912">
        <f>SUM(B13:C13)</f>
        <v>648</v>
      </c>
      <c r="E13" s="775">
        <f>B13/D13</f>
        <v>0.54320987654320985</v>
      </c>
      <c r="F13" s="776">
        <f>C13/D13</f>
        <v>0.4567901234567901</v>
      </c>
      <c r="G13" s="12"/>
      <c r="M13" s="32"/>
    </row>
    <row r="14" spans="1:13" s="748" customFormat="1" ht="15.75">
      <c r="A14" s="402" t="s">
        <v>1040</v>
      </c>
      <c r="B14" s="911">
        <v>64</v>
      </c>
      <c r="C14" s="844">
        <v>30</v>
      </c>
      <c r="D14" s="912">
        <f>SUM(B14:C14)</f>
        <v>94</v>
      </c>
      <c r="E14" s="775">
        <f>B14/D14</f>
        <v>0.68085106382978722</v>
      </c>
      <c r="F14" s="776">
        <f>C14/D14</f>
        <v>0.31914893617021278</v>
      </c>
      <c r="G14" s="12"/>
      <c r="M14" s="32"/>
    </row>
    <row r="15" spans="1:13" s="67" customFormat="1" ht="15.75">
      <c r="A15" s="1198" t="s">
        <v>17</v>
      </c>
      <c r="B15" s="777">
        <f>SUM(B4:B14)</f>
        <v>1200</v>
      </c>
      <c r="C15" s="777">
        <f>SUM(C4:C14)</f>
        <v>1441</v>
      </c>
      <c r="D15" s="778">
        <f>SUM(D4:D14)</f>
        <v>2641</v>
      </c>
      <c r="E15" s="779">
        <f t="shared" si="1"/>
        <v>0.45437334343051872</v>
      </c>
      <c r="F15" s="780">
        <f t="shared" si="2"/>
        <v>0.54562665656948128</v>
      </c>
      <c r="M15" s="32"/>
    </row>
    <row r="16" spans="1:13" s="67" customFormat="1">
      <c r="A16" s="119"/>
      <c r="B16" s="118"/>
      <c r="C16" s="118"/>
      <c r="L16" s="32"/>
      <c r="M16" s="32"/>
    </row>
    <row r="17" spans="1:13" s="67" customFormat="1">
      <c r="A17" s="119"/>
      <c r="B17" s="118"/>
      <c r="C17" s="118"/>
      <c r="L17" s="32"/>
      <c r="M17" s="32"/>
    </row>
    <row r="18" spans="1:13" s="67" customFormat="1">
      <c r="A18" s="119"/>
      <c r="B18" s="118"/>
      <c r="C18" s="118"/>
    </row>
    <row r="19" spans="1:13" s="67" customFormat="1">
      <c r="A19" s="119"/>
      <c r="B19" s="118"/>
      <c r="C19" s="118"/>
    </row>
    <row r="20" spans="1:13" s="67" customFormat="1"/>
    <row r="21" spans="1:13" s="67" customFormat="1"/>
    <row r="22" spans="1:13" s="67" customFormat="1"/>
    <row r="23" spans="1:13" s="67" customFormat="1"/>
    <row r="24" spans="1:13" s="67" customFormat="1"/>
    <row r="25" spans="1:13" s="67" customFormat="1"/>
    <row r="26" spans="1:13">
      <c r="A26" s="67"/>
      <c r="B26" s="67"/>
      <c r="C26" s="67"/>
      <c r="D26" s="67"/>
      <c r="E26" s="67"/>
      <c r="F26" s="67"/>
    </row>
    <row r="27" spans="1:13">
      <c r="L27" s="117"/>
    </row>
  </sheetData>
  <mergeCells count="1">
    <mergeCell ref="A1:L1"/>
  </mergeCells>
  <printOptions horizontalCentered="1"/>
  <pageMargins left="0.39370078740157483" right="0.39370078740157483" top="0.23622047244094491" bottom="0.23622047244094491" header="0.31496062992125984" footer="0.31496062992125984"/>
  <pageSetup scale="56" orientation="landscape" r:id="rId1"/>
  <drawing r:id="rId2"/>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7">
    <tabColor rgb="FF66FF33"/>
    <pageSetUpPr fitToPage="1"/>
  </sheetPr>
  <dimension ref="A1:T26"/>
  <sheetViews>
    <sheetView showGridLines="0" view="pageBreakPreview" zoomScale="73" zoomScaleNormal="100" zoomScaleSheetLayoutView="73" workbookViewId="0">
      <selection activeCell="N1" sqref="N1:V1048576"/>
    </sheetView>
  </sheetViews>
  <sheetFormatPr baseColWidth="10" defaultColWidth="11.42578125" defaultRowHeight="15"/>
  <cols>
    <col min="1" max="1" width="18.85546875" style="32" customWidth="1"/>
    <col min="2" max="4" width="12.28515625" style="32" customWidth="1"/>
    <col min="5" max="5" width="14.85546875" style="32" hidden="1" customWidth="1"/>
    <col min="6" max="6" width="14.42578125" style="32" customWidth="1"/>
    <col min="7" max="10" width="15.85546875" style="32" customWidth="1"/>
    <col min="11" max="11" width="19.140625" style="32" customWidth="1"/>
    <col min="12" max="12" width="22.28515625" style="32" customWidth="1"/>
    <col min="13" max="13" width="23.5703125" style="32" customWidth="1"/>
    <col min="14" max="16384" width="11.42578125" style="32"/>
  </cols>
  <sheetData>
    <row r="1" spans="1:20" s="67" customFormat="1" ht="67.5" customHeight="1">
      <c r="A1" s="2358"/>
      <c r="B1" s="2358"/>
      <c r="C1" s="2358"/>
      <c r="D1" s="2358"/>
      <c r="E1" s="2358"/>
      <c r="F1" s="2358"/>
      <c r="G1" s="2358"/>
      <c r="H1" s="2358"/>
      <c r="I1" s="2358"/>
      <c r="J1" s="2358"/>
      <c r="K1" s="2358"/>
      <c r="L1" s="2358"/>
      <c r="M1" s="2358"/>
    </row>
    <row r="2" spans="1:20" ht="9" customHeight="1">
      <c r="A2" s="148"/>
      <c r="B2" s="148"/>
      <c r="C2" s="148"/>
      <c r="D2" s="148"/>
      <c r="E2" s="148"/>
      <c r="F2" s="148"/>
      <c r="G2" s="148"/>
      <c r="H2" s="148"/>
      <c r="I2" s="148"/>
      <c r="J2" s="148"/>
      <c r="K2" s="148"/>
      <c r="L2" s="148"/>
      <c r="M2" s="148"/>
    </row>
    <row r="3" spans="1:20" s="67" customFormat="1" ht="34.5" customHeight="1">
      <c r="A3" s="403" t="s">
        <v>0</v>
      </c>
      <c r="B3" s="372" t="s">
        <v>215</v>
      </c>
      <c r="C3" s="372" t="s">
        <v>214</v>
      </c>
      <c r="D3" s="372" t="s">
        <v>213</v>
      </c>
      <c r="E3" s="372" t="s">
        <v>212</v>
      </c>
      <c r="F3" s="379" t="s">
        <v>124</v>
      </c>
      <c r="G3" s="383" t="s">
        <v>211</v>
      </c>
      <c r="H3" s="372" t="s">
        <v>210</v>
      </c>
      <c r="I3" s="372" t="s">
        <v>209</v>
      </c>
      <c r="J3" s="373" t="s">
        <v>208</v>
      </c>
    </row>
    <row r="4" spans="1:20" s="67" customFormat="1" ht="15.75">
      <c r="A4" s="409" t="s">
        <v>195</v>
      </c>
      <c r="B4" s="594">
        <v>34</v>
      </c>
      <c r="C4" s="594">
        <v>28</v>
      </c>
      <c r="D4" s="594">
        <v>2</v>
      </c>
      <c r="E4" s="594">
        <v>1</v>
      </c>
      <c r="F4" s="786">
        <f t="shared" ref="F4:F9" si="0">SUM(B4:E4)</f>
        <v>65</v>
      </c>
      <c r="G4" s="781">
        <f t="shared" ref="G4:G15" si="1">B4/F4</f>
        <v>0.52307692307692311</v>
      </c>
      <c r="H4" s="413">
        <f t="shared" ref="H4:H15" si="2">C4/F4</f>
        <v>0.43076923076923079</v>
      </c>
      <c r="I4" s="413">
        <f t="shared" ref="I4:I15" si="3">D4/F4</f>
        <v>3.0769230769230771E-2</v>
      </c>
      <c r="J4" s="414">
        <f t="shared" ref="J4:J15" si="4">E4/F4</f>
        <v>1.5384615384615385E-2</v>
      </c>
    </row>
    <row r="5" spans="1:20" s="67" customFormat="1" ht="15.75">
      <c r="A5" s="409" t="s">
        <v>169</v>
      </c>
      <c r="B5" s="594">
        <v>20</v>
      </c>
      <c r="C5" s="594">
        <v>64</v>
      </c>
      <c r="D5" s="594">
        <v>5</v>
      </c>
      <c r="E5" s="594">
        <v>0</v>
      </c>
      <c r="F5" s="786">
        <f t="shared" si="0"/>
        <v>89</v>
      </c>
      <c r="G5" s="781">
        <f t="shared" si="1"/>
        <v>0.2247191011235955</v>
      </c>
      <c r="H5" s="413">
        <f t="shared" si="2"/>
        <v>0.7191011235955056</v>
      </c>
      <c r="I5" s="413">
        <f t="shared" si="3"/>
        <v>5.6179775280898875E-2</v>
      </c>
      <c r="J5" s="414">
        <f t="shared" si="4"/>
        <v>0</v>
      </c>
      <c r="N5" s="748"/>
      <c r="O5" s="748"/>
      <c r="P5" s="748"/>
      <c r="Q5" s="748"/>
      <c r="R5" s="748"/>
      <c r="S5" s="748"/>
      <c r="T5" s="748"/>
    </row>
    <row r="6" spans="1:20" s="67" customFormat="1" ht="15.75">
      <c r="A6" s="291" t="s">
        <v>196</v>
      </c>
      <c r="B6" s="298">
        <v>29</v>
      </c>
      <c r="C6" s="298">
        <v>54</v>
      </c>
      <c r="D6" s="298">
        <v>3</v>
      </c>
      <c r="E6" s="298">
        <v>0</v>
      </c>
      <c r="F6" s="787">
        <f t="shared" si="0"/>
        <v>86</v>
      </c>
      <c r="G6" s="781">
        <f t="shared" si="1"/>
        <v>0.33720930232558138</v>
      </c>
      <c r="H6" s="413">
        <f t="shared" si="2"/>
        <v>0.62790697674418605</v>
      </c>
      <c r="I6" s="413">
        <f t="shared" si="3"/>
        <v>3.4883720930232558E-2</v>
      </c>
      <c r="J6" s="414">
        <f t="shared" si="4"/>
        <v>0</v>
      </c>
      <c r="N6" s="748"/>
      <c r="O6" s="748"/>
      <c r="P6" s="748"/>
      <c r="Q6" s="748"/>
      <c r="R6" s="748"/>
      <c r="S6" s="748"/>
      <c r="T6" s="748"/>
    </row>
    <row r="7" spans="1:20" s="67" customFormat="1" ht="15.75">
      <c r="A7" s="291" t="s">
        <v>425</v>
      </c>
      <c r="B7" s="298">
        <v>15</v>
      </c>
      <c r="C7" s="298">
        <v>26</v>
      </c>
      <c r="D7" s="298">
        <v>4</v>
      </c>
      <c r="E7" s="298"/>
      <c r="F7" s="787">
        <f t="shared" si="0"/>
        <v>45</v>
      </c>
      <c r="G7" s="781">
        <f t="shared" si="1"/>
        <v>0.33333333333333331</v>
      </c>
      <c r="H7" s="413">
        <f t="shared" si="2"/>
        <v>0.57777777777777772</v>
      </c>
      <c r="I7" s="413">
        <f t="shared" si="3"/>
        <v>8.8888888888888892E-2</v>
      </c>
      <c r="J7" s="414">
        <f t="shared" si="4"/>
        <v>0</v>
      </c>
      <c r="N7" s="748"/>
      <c r="O7" s="748"/>
      <c r="P7" s="748"/>
      <c r="Q7" s="748"/>
      <c r="R7" s="748"/>
      <c r="S7" s="748"/>
      <c r="T7" s="748"/>
    </row>
    <row r="8" spans="1:20" s="67" customFormat="1" ht="15.75">
      <c r="A8" s="291" t="s">
        <v>490</v>
      </c>
      <c r="B8" s="298">
        <v>40</v>
      </c>
      <c r="C8" s="298">
        <v>38</v>
      </c>
      <c r="D8" s="298">
        <v>1</v>
      </c>
      <c r="E8" s="298"/>
      <c r="F8" s="787">
        <f t="shared" si="0"/>
        <v>79</v>
      </c>
      <c r="G8" s="781">
        <f t="shared" si="1"/>
        <v>0.50632911392405067</v>
      </c>
      <c r="H8" s="413">
        <f t="shared" si="2"/>
        <v>0.48101265822784811</v>
      </c>
      <c r="I8" s="413">
        <f t="shared" si="3"/>
        <v>1.2658227848101266E-2</v>
      </c>
      <c r="J8" s="414">
        <f t="shared" si="4"/>
        <v>0</v>
      </c>
      <c r="N8" s="748"/>
      <c r="O8" s="748"/>
      <c r="P8" s="748"/>
      <c r="Q8" s="748"/>
      <c r="R8" s="748"/>
      <c r="S8" s="748"/>
      <c r="T8" s="748"/>
    </row>
    <row r="9" spans="1:20" s="67" customFormat="1" ht="15.75">
      <c r="A9" s="291" t="s">
        <v>495</v>
      </c>
      <c r="B9" s="298">
        <v>31</v>
      </c>
      <c r="C9" s="298">
        <v>32</v>
      </c>
      <c r="D9" s="298">
        <v>3</v>
      </c>
      <c r="E9" s="298"/>
      <c r="F9" s="787">
        <f t="shared" si="0"/>
        <v>66</v>
      </c>
      <c r="G9" s="781">
        <f t="shared" si="1"/>
        <v>0.46969696969696972</v>
      </c>
      <c r="H9" s="413">
        <f t="shared" si="2"/>
        <v>0.48484848484848486</v>
      </c>
      <c r="I9" s="413">
        <f t="shared" si="3"/>
        <v>4.5454545454545456E-2</v>
      </c>
      <c r="J9" s="414">
        <f t="shared" si="4"/>
        <v>0</v>
      </c>
    </row>
    <row r="10" spans="1:20" s="67" customFormat="1" ht="15.75">
      <c r="A10" s="291" t="s">
        <v>791</v>
      </c>
      <c r="B10" s="298">
        <v>51</v>
      </c>
      <c r="C10" s="298">
        <v>48</v>
      </c>
      <c r="D10" s="298">
        <v>0</v>
      </c>
      <c r="E10" s="298"/>
      <c r="F10" s="787">
        <f>SUM(B10:E10)</f>
        <v>99</v>
      </c>
      <c r="G10" s="781">
        <f t="shared" si="1"/>
        <v>0.51515151515151514</v>
      </c>
      <c r="H10" s="413">
        <f t="shared" si="2"/>
        <v>0.48484848484848486</v>
      </c>
      <c r="I10" s="413">
        <f t="shared" si="3"/>
        <v>0</v>
      </c>
      <c r="J10" s="414">
        <f t="shared" si="4"/>
        <v>0</v>
      </c>
    </row>
    <row r="11" spans="1:20" s="748" customFormat="1" ht="15.75">
      <c r="A11" s="291" t="s">
        <v>883</v>
      </c>
      <c r="B11" s="298">
        <v>79</v>
      </c>
      <c r="C11" s="298">
        <v>53</v>
      </c>
      <c r="D11" s="298">
        <v>2</v>
      </c>
      <c r="E11" s="298"/>
      <c r="F11" s="787">
        <f>SUM(B11:E11)</f>
        <v>134</v>
      </c>
      <c r="G11" s="781">
        <f>B11/F11</f>
        <v>0.58955223880597019</v>
      </c>
      <c r="H11" s="413">
        <f>C11/F11</f>
        <v>0.39552238805970147</v>
      </c>
      <c r="I11" s="413">
        <f>D11/F11</f>
        <v>1.4925373134328358E-2</v>
      </c>
      <c r="J11" s="414">
        <f>E11/F11</f>
        <v>0</v>
      </c>
    </row>
    <row r="12" spans="1:20" s="748" customFormat="1" ht="15.75">
      <c r="A12" s="291" t="s">
        <v>909</v>
      </c>
      <c r="B12" s="298">
        <v>56</v>
      </c>
      <c r="C12" s="298">
        <v>60</v>
      </c>
      <c r="D12" s="298">
        <v>5</v>
      </c>
      <c r="E12" s="298"/>
      <c r="F12" s="787">
        <f>SUM(B12:E12)</f>
        <v>121</v>
      </c>
      <c r="G12" s="781">
        <f>B12/F12</f>
        <v>0.46280991735537191</v>
      </c>
      <c r="H12" s="413">
        <f>C12/F12</f>
        <v>0.49586776859504134</v>
      </c>
      <c r="I12" s="413">
        <f>D12/F12</f>
        <v>4.1322314049586778E-2</v>
      </c>
      <c r="J12" s="414">
        <f>E12/F12</f>
        <v>0</v>
      </c>
    </row>
    <row r="13" spans="1:20" s="67" customFormat="1" ht="15.75">
      <c r="A13" s="291" t="s">
        <v>980</v>
      </c>
      <c r="B13" s="298">
        <v>167</v>
      </c>
      <c r="C13" s="298">
        <v>161</v>
      </c>
      <c r="D13" s="298">
        <v>24</v>
      </c>
      <c r="E13" s="298"/>
      <c r="F13" s="787">
        <f>SUM(B13:E13)</f>
        <v>352</v>
      </c>
      <c r="G13" s="781">
        <f>B13/F13</f>
        <v>0.47443181818181818</v>
      </c>
      <c r="H13" s="413">
        <f>C13/F13</f>
        <v>0.45738636363636365</v>
      </c>
      <c r="I13" s="413">
        <f>D13/F13</f>
        <v>6.8181818181818177E-2</v>
      </c>
      <c r="J13" s="414">
        <f>E13/F13</f>
        <v>0</v>
      </c>
      <c r="K13" s="748"/>
    </row>
    <row r="14" spans="1:20" s="748" customFormat="1" ht="15.75">
      <c r="A14" s="291" t="s">
        <v>1040</v>
      </c>
      <c r="B14" s="298">
        <v>25</v>
      </c>
      <c r="C14" s="298">
        <v>35</v>
      </c>
      <c r="D14" s="298">
        <v>4</v>
      </c>
      <c r="E14" s="298"/>
      <c r="F14" s="787">
        <f>SUM(B14:E14)</f>
        <v>64</v>
      </c>
      <c r="G14" s="781">
        <f>B14/F14</f>
        <v>0.390625</v>
      </c>
      <c r="H14" s="413">
        <f>C14/F14</f>
        <v>0.546875</v>
      </c>
      <c r="I14" s="413">
        <f>D14/F14</f>
        <v>6.25E-2</v>
      </c>
      <c r="J14" s="414">
        <f>E14/F14</f>
        <v>0</v>
      </c>
    </row>
    <row r="15" spans="1:20" s="67" customFormat="1" ht="17.25" customHeight="1">
      <c r="A15" s="379" t="s">
        <v>17</v>
      </c>
      <c r="B15" s="410">
        <f>SUM(B4:B14)</f>
        <v>547</v>
      </c>
      <c r="C15" s="410">
        <f t="shared" ref="C15:E15" si="5">SUM(C4:C14)</f>
        <v>599</v>
      </c>
      <c r="D15" s="410">
        <f t="shared" si="5"/>
        <v>53</v>
      </c>
      <c r="E15" s="410">
        <f t="shared" si="5"/>
        <v>1</v>
      </c>
      <c r="F15" s="783">
        <f>SUM(F4:F14)</f>
        <v>1200</v>
      </c>
      <c r="G15" s="782">
        <f t="shared" si="1"/>
        <v>0.45583333333333331</v>
      </c>
      <c r="H15" s="411">
        <f t="shared" si="2"/>
        <v>0.49916666666666665</v>
      </c>
      <c r="I15" s="411">
        <f t="shared" si="3"/>
        <v>4.4166666666666667E-2</v>
      </c>
      <c r="J15" s="412">
        <f t="shared" si="4"/>
        <v>8.3333333333333339E-4</v>
      </c>
    </row>
    <row r="16" spans="1:20" s="67" customFormat="1">
      <c r="A16" s="119" t="s">
        <v>824</v>
      </c>
      <c r="B16" s="118"/>
      <c r="C16" s="118"/>
      <c r="D16" s="118"/>
      <c r="E16" s="118"/>
    </row>
    <row r="17" spans="1:11" s="67" customFormat="1">
      <c r="A17" s="119"/>
      <c r="B17" s="118"/>
      <c r="C17" s="118"/>
      <c r="D17" s="118"/>
      <c r="E17" s="118"/>
    </row>
    <row r="18" spans="1:11" s="67" customFormat="1">
      <c r="A18" s="119"/>
      <c r="B18" s="118"/>
      <c r="C18" s="118"/>
      <c r="D18" s="118"/>
      <c r="E18" s="118"/>
    </row>
    <row r="19" spans="1:11" s="67" customFormat="1">
      <c r="A19" s="119"/>
      <c r="B19" s="118"/>
      <c r="C19" s="118"/>
      <c r="D19" s="118"/>
      <c r="E19" s="118"/>
    </row>
    <row r="20" spans="1:11" s="67" customFormat="1"/>
    <row r="21" spans="1:11" s="67" customFormat="1"/>
    <row r="22" spans="1:11" s="67" customFormat="1"/>
    <row r="23" spans="1:11" s="67" customFormat="1"/>
    <row r="24" spans="1:11" s="67" customFormat="1"/>
    <row r="25" spans="1:11" s="67" customFormat="1"/>
    <row r="26" spans="1:11">
      <c r="A26" s="67"/>
      <c r="B26" s="67"/>
      <c r="C26" s="67"/>
      <c r="D26" s="67"/>
      <c r="E26" s="67"/>
      <c r="F26" s="67"/>
      <c r="G26" s="67"/>
      <c r="H26" s="67"/>
      <c r="I26" s="67"/>
      <c r="J26" s="67"/>
      <c r="K26" s="67"/>
    </row>
  </sheetData>
  <mergeCells count="1">
    <mergeCell ref="A1:M1"/>
  </mergeCells>
  <printOptions horizontalCentered="1"/>
  <pageMargins left="0.39370078740157483" right="0.39370078740157483" top="0.23622047244094491" bottom="0.23622047244094491" header="0.31496062992125984" footer="0.31496062992125984"/>
  <pageSetup scale="65" orientation="landscape" r:id="rId1"/>
  <drawing r:id="rId2"/>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8">
    <tabColor rgb="FF66FF33"/>
    <pageSetUpPr fitToPage="1"/>
  </sheetPr>
  <dimension ref="A1:U26"/>
  <sheetViews>
    <sheetView showGridLines="0" view="pageBreakPreview" zoomScale="73" zoomScaleNormal="100" zoomScaleSheetLayoutView="73" workbookViewId="0">
      <selection activeCell="N1" sqref="N1:T1048576"/>
    </sheetView>
  </sheetViews>
  <sheetFormatPr baseColWidth="10" defaultColWidth="11.42578125" defaultRowHeight="15"/>
  <cols>
    <col min="1" max="1" width="17.7109375" style="32" customWidth="1"/>
    <col min="2" max="7" width="11.42578125" style="32" customWidth="1"/>
    <col min="8" max="8" width="16.7109375" style="32" customWidth="1"/>
    <col min="9" max="9" width="17.5703125" style="32" customWidth="1"/>
    <col min="10" max="11" width="14.85546875" style="32" customWidth="1"/>
    <col min="12" max="12" width="27.140625" style="32" customWidth="1"/>
    <col min="13" max="13" width="23.5703125" style="32" customWidth="1"/>
    <col min="14" max="16384" width="11.42578125" style="32"/>
  </cols>
  <sheetData>
    <row r="1" spans="1:21" s="67" customFormat="1" ht="69" customHeight="1">
      <c r="A1" s="2378"/>
      <c r="B1" s="2378"/>
      <c r="C1" s="2378"/>
      <c r="D1" s="2378"/>
      <c r="E1" s="2378"/>
      <c r="F1" s="2378"/>
      <c r="G1" s="2378"/>
      <c r="H1" s="2378"/>
      <c r="I1" s="2378"/>
      <c r="J1" s="2378"/>
      <c r="K1" s="2378"/>
      <c r="L1" s="2378"/>
      <c r="M1" s="2378"/>
    </row>
    <row r="2" spans="1:21" ht="3" customHeight="1">
      <c r="A2" s="163"/>
      <c r="B2" s="163"/>
      <c r="C2" s="163"/>
      <c r="D2" s="163"/>
      <c r="E2" s="163"/>
      <c r="F2" s="1519"/>
      <c r="G2" s="163"/>
      <c r="H2" s="163"/>
      <c r="I2" s="163"/>
      <c r="J2" s="163"/>
      <c r="K2" s="163"/>
      <c r="L2" s="163"/>
      <c r="M2" s="163"/>
    </row>
    <row r="3" spans="1:21" s="67" customFormat="1" ht="24" customHeight="1">
      <c r="A3" s="403" t="s">
        <v>0</v>
      </c>
      <c r="B3" s="372" t="s">
        <v>337</v>
      </c>
      <c r="C3" s="372" t="s">
        <v>336</v>
      </c>
      <c r="D3" s="372" t="s">
        <v>335</v>
      </c>
      <c r="E3" s="372" t="s">
        <v>334</v>
      </c>
      <c r="F3" s="372" t="s">
        <v>937</v>
      </c>
      <c r="G3" s="379" t="s">
        <v>124</v>
      </c>
      <c r="H3" s="383" t="s">
        <v>370</v>
      </c>
      <c r="I3" s="372" t="s">
        <v>330</v>
      </c>
      <c r="J3" s="372" t="s">
        <v>329</v>
      </c>
      <c r="K3" s="373" t="s">
        <v>328</v>
      </c>
      <c r="N3" s="748"/>
      <c r="O3" s="748"/>
      <c r="P3" s="748"/>
      <c r="Q3" s="748"/>
      <c r="R3" s="748"/>
      <c r="S3" s="748"/>
      <c r="T3" s="748"/>
      <c r="U3" s="748"/>
    </row>
    <row r="4" spans="1:21" s="67" customFormat="1" ht="16.5" customHeight="1">
      <c r="A4" s="409" t="s">
        <v>195</v>
      </c>
      <c r="B4" s="382">
        <v>11</v>
      </c>
      <c r="C4" s="382">
        <v>50</v>
      </c>
      <c r="D4" s="382">
        <v>2</v>
      </c>
      <c r="E4" s="382">
        <v>2</v>
      </c>
      <c r="F4" s="382"/>
      <c r="G4" s="784">
        <f t="shared" ref="G4:G10" si="0">SUM(B4:E4)</f>
        <v>65</v>
      </c>
      <c r="H4" s="781">
        <f t="shared" ref="H4:H10" si="1">B4/G4</f>
        <v>0.16923076923076924</v>
      </c>
      <c r="I4" s="413">
        <f t="shared" ref="I4:I15" si="2">C4/G4</f>
        <v>0.76923076923076927</v>
      </c>
      <c r="J4" s="413">
        <f t="shared" ref="J4:J15" si="3">D4/G4</f>
        <v>3.0769230769230771E-2</v>
      </c>
      <c r="K4" s="414">
        <f t="shared" ref="K4:K15" si="4">E4/G4</f>
        <v>3.0769230769230771E-2</v>
      </c>
      <c r="N4" s="748"/>
      <c r="O4" s="748"/>
      <c r="P4" s="748"/>
      <c r="Q4" s="748"/>
      <c r="R4" s="748"/>
      <c r="S4" s="748"/>
      <c r="T4" s="748"/>
      <c r="U4" s="748"/>
    </row>
    <row r="5" spans="1:21" s="67" customFormat="1" ht="16.5" customHeight="1">
      <c r="A5" s="409" t="s">
        <v>169</v>
      </c>
      <c r="B5" s="382">
        <v>7</v>
      </c>
      <c r="C5" s="382">
        <v>60</v>
      </c>
      <c r="D5" s="382">
        <v>14</v>
      </c>
      <c r="E5" s="382">
        <v>8</v>
      </c>
      <c r="F5" s="382"/>
      <c r="G5" s="784">
        <f t="shared" si="0"/>
        <v>89</v>
      </c>
      <c r="H5" s="781">
        <f t="shared" si="1"/>
        <v>7.8651685393258425E-2</v>
      </c>
      <c r="I5" s="413">
        <f t="shared" si="2"/>
        <v>0.6741573033707865</v>
      </c>
      <c r="J5" s="413">
        <f t="shared" si="3"/>
        <v>0.15730337078651685</v>
      </c>
      <c r="K5" s="414">
        <f t="shared" si="4"/>
        <v>8.98876404494382E-2</v>
      </c>
      <c r="N5" s="748"/>
      <c r="O5" s="748"/>
      <c r="P5" s="748"/>
      <c r="Q5" s="748"/>
      <c r="R5" s="748"/>
      <c r="S5" s="748"/>
      <c r="T5" s="748"/>
      <c r="U5" s="748"/>
    </row>
    <row r="6" spans="1:21" s="67" customFormat="1" ht="16.5" customHeight="1">
      <c r="A6" s="291" t="s">
        <v>196</v>
      </c>
      <c r="B6" s="366">
        <v>6</v>
      </c>
      <c r="C6" s="366">
        <v>64</v>
      </c>
      <c r="D6" s="366">
        <v>10</v>
      </c>
      <c r="E6" s="366">
        <v>6</v>
      </c>
      <c r="F6" s="366"/>
      <c r="G6" s="785">
        <f t="shared" si="0"/>
        <v>86</v>
      </c>
      <c r="H6" s="781">
        <f t="shared" si="1"/>
        <v>6.9767441860465115E-2</v>
      </c>
      <c r="I6" s="413">
        <f t="shared" si="2"/>
        <v>0.7441860465116279</v>
      </c>
      <c r="J6" s="413">
        <f t="shared" si="3"/>
        <v>0.11627906976744186</v>
      </c>
      <c r="K6" s="414">
        <f t="shared" si="4"/>
        <v>6.9767441860465115E-2</v>
      </c>
      <c r="N6" s="748"/>
      <c r="O6" s="748"/>
      <c r="P6" s="748"/>
      <c r="Q6" s="748"/>
      <c r="R6" s="748"/>
      <c r="S6" s="748"/>
      <c r="T6" s="748"/>
      <c r="U6" s="748"/>
    </row>
    <row r="7" spans="1:21" s="67" customFormat="1" ht="16.5" customHeight="1">
      <c r="A7" s="291" t="s">
        <v>425</v>
      </c>
      <c r="B7" s="366">
        <v>6</v>
      </c>
      <c r="C7" s="366">
        <v>26</v>
      </c>
      <c r="D7" s="366">
        <v>10</v>
      </c>
      <c r="E7" s="366">
        <v>3</v>
      </c>
      <c r="F7" s="366"/>
      <c r="G7" s="785">
        <f t="shared" si="0"/>
        <v>45</v>
      </c>
      <c r="H7" s="781">
        <f t="shared" si="1"/>
        <v>0.13333333333333333</v>
      </c>
      <c r="I7" s="413">
        <f t="shared" si="2"/>
        <v>0.57777777777777772</v>
      </c>
      <c r="J7" s="413">
        <f t="shared" si="3"/>
        <v>0.22222222222222221</v>
      </c>
      <c r="K7" s="414">
        <f t="shared" si="4"/>
        <v>6.6666666666666666E-2</v>
      </c>
      <c r="N7" s="748"/>
      <c r="O7" s="748"/>
      <c r="P7" s="748"/>
      <c r="Q7" s="748"/>
      <c r="R7" s="748"/>
      <c r="S7" s="748"/>
      <c r="T7" s="748"/>
      <c r="U7" s="748"/>
    </row>
    <row r="8" spans="1:21" s="67" customFormat="1" ht="16.5" customHeight="1">
      <c r="A8" s="291" t="s">
        <v>490</v>
      </c>
      <c r="B8" s="366">
        <v>8</v>
      </c>
      <c r="C8" s="366">
        <v>58</v>
      </c>
      <c r="D8" s="366">
        <v>8</v>
      </c>
      <c r="E8" s="366">
        <v>5</v>
      </c>
      <c r="F8" s="366"/>
      <c r="G8" s="785">
        <f t="shared" si="0"/>
        <v>79</v>
      </c>
      <c r="H8" s="781">
        <f t="shared" si="1"/>
        <v>0.10126582278481013</v>
      </c>
      <c r="I8" s="413">
        <f t="shared" si="2"/>
        <v>0.73417721518987344</v>
      </c>
      <c r="J8" s="413">
        <f t="shared" si="3"/>
        <v>0.10126582278481013</v>
      </c>
      <c r="K8" s="414">
        <f t="shared" si="4"/>
        <v>6.3291139240506333E-2</v>
      </c>
    </row>
    <row r="9" spans="1:21" s="67" customFormat="1" ht="16.5" customHeight="1">
      <c r="A9" s="291" t="s">
        <v>495</v>
      </c>
      <c r="B9" s="366">
        <v>7</v>
      </c>
      <c r="C9" s="366">
        <v>49</v>
      </c>
      <c r="D9" s="366">
        <v>8</v>
      </c>
      <c r="E9" s="366">
        <v>2</v>
      </c>
      <c r="F9" s="366"/>
      <c r="G9" s="785">
        <f t="shared" si="0"/>
        <v>66</v>
      </c>
      <c r="H9" s="781">
        <f t="shared" si="1"/>
        <v>0.10606060606060606</v>
      </c>
      <c r="I9" s="413">
        <f t="shared" si="2"/>
        <v>0.74242424242424243</v>
      </c>
      <c r="J9" s="413">
        <f t="shared" si="3"/>
        <v>0.12121212121212122</v>
      </c>
      <c r="K9" s="414">
        <f t="shared" si="4"/>
        <v>3.0303030303030304E-2</v>
      </c>
      <c r="L9" s="42"/>
      <c r="M9" s="42"/>
    </row>
    <row r="10" spans="1:21" s="67" customFormat="1" ht="16.5" customHeight="1">
      <c r="A10" s="291" t="s">
        <v>791</v>
      </c>
      <c r="B10" s="366">
        <v>22</v>
      </c>
      <c r="C10" s="366">
        <v>66</v>
      </c>
      <c r="D10" s="366">
        <v>5</v>
      </c>
      <c r="E10" s="366">
        <v>6</v>
      </c>
      <c r="F10" s="366"/>
      <c r="G10" s="785">
        <f t="shared" si="0"/>
        <v>99</v>
      </c>
      <c r="H10" s="781">
        <f t="shared" si="1"/>
        <v>0.22222222222222221</v>
      </c>
      <c r="I10" s="413">
        <f t="shared" si="2"/>
        <v>0.66666666666666663</v>
      </c>
      <c r="J10" s="413">
        <f t="shared" si="3"/>
        <v>5.0505050505050504E-2</v>
      </c>
      <c r="K10" s="414">
        <f t="shared" si="4"/>
        <v>6.0606060606060608E-2</v>
      </c>
    </row>
    <row r="11" spans="1:21" s="748" customFormat="1" ht="16.5" customHeight="1">
      <c r="A11" s="291" t="s">
        <v>883</v>
      </c>
      <c r="B11" s="366">
        <v>32</v>
      </c>
      <c r="C11" s="366">
        <v>83</v>
      </c>
      <c r="D11" s="366">
        <v>7</v>
      </c>
      <c r="E11" s="366">
        <v>12</v>
      </c>
      <c r="F11" s="366"/>
      <c r="G11" s="785">
        <f>SUM(B11:E11)</f>
        <v>134</v>
      </c>
      <c r="H11" s="781">
        <f>B11/G11</f>
        <v>0.23880597014925373</v>
      </c>
      <c r="I11" s="413">
        <f>C11/G11</f>
        <v>0.61940298507462688</v>
      </c>
      <c r="J11" s="413">
        <f>D11/G11</f>
        <v>5.2238805970149252E-2</v>
      </c>
      <c r="K11" s="414">
        <f>E11/G11</f>
        <v>8.9552238805970144E-2</v>
      </c>
    </row>
    <row r="12" spans="1:21" s="748" customFormat="1" ht="16.5" customHeight="1">
      <c r="A12" s="291" t="s">
        <v>909</v>
      </c>
      <c r="B12" s="366">
        <v>34</v>
      </c>
      <c r="C12" s="366">
        <v>78</v>
      </c>
      <c r="D12" s="366">
        <v>5</v>
      </c>
      <c r="E12" s="366">
        <v>3</v>
      </c>
      <c r="F12" s="366">
        <v>1</v>
      </c>
      <c r="G12" s="785">
        <f>SUM(B12:F12)</f>
        <v>121</v>
      </c>
      <c r="H12" s="781">
        <f>B12/G12</f>
        <v>0.28099173553719009</v>
      </c>
      <c r="I12" s="413">
        <f>C12/G12</f>
        <v>0.64462809917355368</v>
      </c>
      <c r="J12" s="413">
        <f>D12/G12</f>
        <v>4.1322314049586778E-2</v>
      </c>
      <c r="K12" s="414">
        <f>E12/G12</f>
        <v>2.4793388429752067E-2</v>
      </c>
    </row>
    <row r="13" spans="1:21" s="67" customFormat="1" ht="18.75" customHeight="1">
      <c r="A13" s="291" t="s">
        <v>980</v>
      </c>
      <c r="B13" s="1872">
        <v>91</v>
      </c>
      <c r="C13" s="1872">
        <v>240</v>
      </c>
      <c r="D13" s="1872">
        <v>12</v>
      </c>
      <c r="E13" s="1872">
        <v>8</v>
      </c>
      <c r="F13" s="1872">
        <v>1</v>
      </c>
      <c r="G13" s="1873">
        <f>SUM(B13:F13)</f>
        <v>352</v>
      </c>
      <c r="H13" s="1874">
        <f>B13/G13</f>
        <v>0.25852272727272729</v>
      </c>
      <c r="I13" s="1875">
        <f>C13/G13</f>
        <v>0.68181818181818177</v>
      </c>
      <c r="J13" s="1875">
        <f>D13/G13</f>
        <v>3.4090909090909088E-2</v>
      </c>
      <c r="K13" s="1876">
        <f>E13/G13</f>
        <v>2.2727272727272728E-2</v>
      </c>
      <c r="L13" s="748"/>
    </row>
    <row r="14" spans="1:21" s="748" customFormat="1" ht="17.25" customHeight="1">
      <c r="A14" s="291" t="s">
        <v>1040</v>
      </c>
      <c r="B14" s="1872">
        <v>13</v>
      </c>
      <c r="C14" s="1872">
        <v>43</v>
      </c>
      <c r="D14" s="1872">
        <v>3</v>
      </c>
      <c r="E14" s="1872">
        <v>5</v>
      </c>
      <c r="F14" s="1872">
        <v>0</v>
      </c>
      <c r="G14" s="1873">
        <f>SUM(B14:F14)</f>
        <v>64</v>
      </c>
      <c r="H14" s="1874">
        <f>B14/G14</f>
        <v>0.203125</v>
      </c>
      <c r="I14" s="1875">
        <f>C14/G14</f>
        <v>0.671875</v>
      </c>
      <c r="J14" s="1875">
        <f>D14/G14</f>
        <v>4.6875E-2</v>
      </c>
      <c r="K14" s="1876">
        <f>E14/G14</f>
        <v>7.8125E-2</v>
      </c>
    </row>
    <row r="15" spans="1:21" s="67" customFormat="1" ht="15.75">
      <c r="A15" s="379" t="s">
        <v>17</v>
      </c>
      <c r="B15" s="410">
        <f>SUM(B4:B14)</f>
        <v>237</v>
      </c>
      <c r="C15" s="410">
        <f>SUM(C4:C14)</f>
        <v>817</v>
      </c>
      <c r="D15" s="410">
        <f>SUM(D4:D14)</f>
        <v>84</v>
      </c>
      <c r="E15" s="410">
        <f>SUM(E4:E14)</f>
        <v>60</v>
      </c>
      <c r="F15" s="410">
        <f t="shared" ref="F15:G15" si="5">SUM(F4:F13)</f>
        <v>2</v>
      </c>
      <c r="G15" s="783">
        <f t="shared" si="5"/>
        <v>1136</v>
      </c>
      <c r="H15" s="782">
        <f>B15/G15</f>
        <v>0.20862676056338028</v>
      </c>
      <c r="I15" s="411">
        <f t="shared" si="2"/>
        <v>0.71919014084507038</v>
      </c>
      <c r="J15" s="411">
        <f t="shared" si="3"/>
        <v>7.3943661971830985E-2</v>
      </c>
      <c r="K15" s="412">
        <f t="shared" si="4"/>
        <v>5.2816901408450703E-2</v>
      </c>
    </row>
    <row r="16" spans="1:21" s="67" customFormat="1">
      <c r="A16" s="119"/>
      <c r="B16" s="118"/>
      <c r="C16" s="118"/>
      <c r="D16" s="118"/>
      <c r="E16" s="118"/>
      <c r="F16" s="118"/>
    </row>
    <row r="17" spans="1:12" s="67" customFormat="1">
      <c r="A17" s="119"/>
      <c r="B17" s="118"/>
      <c r="C17" s="118"/>
      <c r="D17" s="118"/>
      <c r="E17" s="118"/>
      <c r="F17" s="118"/>
    </row>
    <row r="18" spans="1:12" s="67" customFormat="1">
      <c r="A18" s="119"/>
      <c r="B18" s="118"/>
      <c r="C18" s="118"/>
      <c r="D18" s="118"/>
      <c r="E18" s="118"/>
      <c r="F18" s="118"/>
    </row>
    <row r="19" spans="1:12" s="67" customFormat="1">
      <c r="A19" s="119"/>
      <c r="B19" s="118"/>
      <c r="C19" s="118"/>
      <c r="D19" s="118"/>
      <c r="E19" s="118"/>
      <c r="F19" s="118"/>
    </row>
    <row r="20" spans="1:12" s="67" customFormat="1">
      <c r="F20" s="748"/>
    </row>
    <row r="21" spans="1:12" s="67" customFormat="1">
      <c r="F21" s="748"/>
    </row>
    <row r="22" spans="1:12" s="67" customFormat="1">
      <c r="F22" s="748"/>
    </row>
    <row r="23" spans="1:12" s="67" customFormat="1">
      <c r="F23" s="748"/>
    </row>
    <row r="24" spans="1:12" s="67" customFormat="1">
      <c r="F24" s="748"/>
    </row>
    <row r="25" spans="1:12" s="67" customFormat="1">
      <c r="F25" s="748"/>
    </row>
    <row r="26" spans="1:12">
      <c r="A26" s="67"/>
      <c r="B26" s="67"/>
      <c r="C26" s="67"/>
      <c r="D26" s="67"/>
      <c r="E26" s="67"/>
      <c r="F26" s="748"/>
      <c r="G26" s="67"/>
      <c r="H26" s="67"/>
      <c r="I26" s="67"/>
      <c r="J26" s="67"/>
      <c r="K26" s="67"/>
      <c r="L26" s="67"/>
    </row>
  </sheetData>
  <mergeCells count="1">
    <mergeCell ref="A1:M1"/>
  </mergeCells>
  <printOptions horizontalCentered="1"/>
  <pageMargins left="0.39370078740157483" right="0.39370078740157483" top="0.23622047244094491" bottom="0.23622047244094491" header="0.31496062992125984" footer="0.31496062992125984"/>
  <pageSetup scale="64" orientation="landscape" r:id="rId1"/>
  <drawing r:id="rId2"/>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9">
    <tabColor rgb="FF66FF33"/>
  </sheetPr>
  <dimension ref="A1:T26"/>
  <sheetViews>
    <sheetView showGridLines="0" view="pageBreakPreview" zoomScale="73" zoomScaleNormal="100" zoomScaleSheetLayoutView="73" workbookViewId="0">
      <selection activeCell="O1" sqref="O1:X1048576"/>
    </sheetView>
  </sheetViews>
  <sheetFormatPr baseColWidth="10" defaultColWidth="11.42578125" defaultRowHeight="15"/>
  <cols>
    <col min="1" max="1" width="18.42578125" style="32" customWidth="1"/>
    <col min="2" max="3" width="12.28515625" style="32" customWidth="1"/>
    <col min="4" max="4" width="14.140625" style="32" customWidth="1"/>
    <col min="5" max="5" width="10.5703125" style="32" customWidth="1"/>
    <col min="6" max="6" width="9.7109375" style="32" customWidth="1"/>
    <col min="7" max="7" width="15.7109375" style="32" customWidth="1"/>
    <col min="8" max="8" width="13.7109375" style="32" customWidth="1"/>
    <col min="9" max="9" width="16.42578125" style="32" customWidth="1"/>
    <col min="10" max="10" width="13.28515625" style="32" customWidth="1"/>
    <col min="11" max="11" width="13.7109375" style="32" customWidth="1"/>
    <col min="12" max="13" width="11.7109375" style="32" customWidth="1"/>
    <col min="14" max="14" width="15.28515625" style="32" customWidth="1"/>
    <col min="15" max="16384" width="11.42578125" style="32"/>
  </cols>
  <sheetData>
    <row r="1" spans="1:20" s="67" customFormat="1" ht="78.75" customHeight="1">
      <c r="A1" s="2359"/>
      <c r="B1" s="2359"/>
      <c r="C1" s="2359"/>
      <c r="D1" s="2359"/>
      <c r="E1" s="2359"/>
      <c r="F1" s="2359"/>
      <c r="G1" s="2359"/>
      <c r="H1" s="2359"/>
      <c r="I1" s="2359"/>
      <c r="J1" s="2359"/>
      <c r="K1" s="2359"/>
      <c r="L1" s="2359"/>
      <c r="M1" s="2359"/>
      <c r="N1" s="2359"/>
    </row>
    <row r="2" spans="1:20" s="67" customFormat="1" ht="4.5" customHeight="1">
      <c r="A2" s="381"/>
      <c r="B2" s="148"/>
      <c r="C2" s="148"/>
      <c r="D2" s="148"/>
      <c r="E2" s="148"/>
      <c r="F2" s="148"/>
      <c r="G2" s="148"/>
      <c r="H2" s="148"/>
      <c r="I2" s="148"/>
      <c r="J2" s="148"/>
      <c r="K2" s="148"/>
      <c r="L2" s="148"/>
      <c r="M2" s="148"/>
      <c r="N2" s="148"/>
    </row>
    <row r="3" spans="1:20" s="67" customFormat="1" ht="51.75" customHeight="1">
      <c r="A3" s="403" t="s">
        <v>0</v>
      </c>
      <c r="B3" s="372" t="s">
        <v>347</v>
      </c>
      <c r="C3" s="372" t="s">
        <v>346</v>
      </c>
      <c r="D3" s="372" t="s">
        <v>345</v>
      </c>
      <c r="E3" s="372" t="s">
        <v>344</v>
      </c>
      <c r="F3" s="372" t="s">
        <v>343</v>
      </c>
      <c r="G3" s="372" t="s">
        <v>332</v>
      </c>
      <c r="H3" s="379" t="s">
        <v>124</v>
      </c>
      <c r="I3" s="372" t="s">
        <v>342</v>
      </c>
      <c r="J3" s="408" t="s">
        <v>341</v>
      </c>
      <c r="K3" s="372" t="s">
        <v>340</v>
      </c>
      <c r="L3" s="372" t="s">
        <v>339</v>
      </c>
      <c r="M3" s="372" t="s">
        <v>338</v>
      </c>
      <c r="N3" s="373" t="s">
        <v>208</v>
      </c>
    </row>
    <row r="4" spans="1:20" s="67" customFormat="1" ht="17.25" customHeight="1">
      <c r="A4" s="374" t="s">
        <v>195</v>
      </c>
      <c r="B4" s="370">
        <v>13</v>
      </c>
      <c r="C4" s="370">
        <v>4</v>
      </c>
      <c r="D4" s="370">
        <v>6</v>
      </c>
      <c r="E4" s="370">
        <v>28</v>
      </c>
      <c r="F4" s="370">
        <v>14</v>
      </c>
      <c r="G4" s="370">
        <v>0</v>
      </c>
      <c r="H4" s="744">
        <f t="shared" ref="H4:H13" si="0">SUM(B4:G4)</f>
        <v>65</v>
      </c>
      <c r="I4" s="1202">
        <f t="shared" ref="I4:I15" si="1">B4/H4</f>
        <v>0.2</v>
      </c>
      <c r="J4" s="1202">
        <f t="shared" ref="J4:J15" si="2">C4/H4</f>
        <v>6.1538461538461542E-2</v>
      </c>
      <c r="K4" s="1202">
        <f t="shared" ref="K4:K15" si="3">D4/H4</f>
        <v>9.2307692307692313E-2</v>
      </c>
      <c r="L4" s="1202">
        <f t="shared" ref="L4:L15" si="4">E4/H4</f>
        <v>0.43076923076923079</v>
      </c>
      <c r="M4" s="1202">
        <f t="shared" ref="M4:M15" si="5">F4/H4</f>
        <v>0.2153846153846154</v>
      </c>
      <c r="N4" s="1203">
        <f t="shared" ref="N4:N15" si="6">G4/H4</f>
        <v>0</v>
      </c>
      <c r="O4" s="748"/>
    </row>
    <row r="5" spans="1:20" s="67" customFormat="1" ht="17.25" customHeight="1">
      <c r="A5" s="374" t="s">
        <v>169</v>
      </c>
      <c r="B5" s="370">
        <v>7</v>
      </c>
      <c r="C5" s="370">
        <v>8</v>
      </c>
      <c r="D5" s="370">
        <v>0</v>
      </c>
      <c r="E5" s="370">
        <v>55</v>
      </c>
      <c r="F5" s="370">
        <v>17</v>
      </c>
      <c r="G5" s="370">
        <v>2</v>
      </c>
      <c r="H5" s="744">
        <f t="shared" si="0"/>
        <v>89</v>
      </c>
      <c r="I5" s="1202">
        <f t="shared" si="1"/>
        <v>7.8651685393258425E-2</v>
      </c>
      <c r="J5" s="1202">
        <f t="shared" si="2"/>
        <v>8.98876404494382E-2</v>
      </c>
      <c r="K5" s="1202">
        <f t="shared" si="3"/>
        <v>0</v>
      </c>
      <c r="L5" s="1202">
        <f t="shared" si="4"/>
        <v>0.6179775280898876</v>
      </c>
      <c r="M5" s="1202">
        <f t="shared" si="5"/>
        <v>0.19101123595505617</v>
      </c>
      <c r="N5" s="1203">
        <f t="shared" si="6"/>
        <v>2.247191011235955E-2</v>
      </c>
      <c r="O5" s="748"/>
      <c r="P5" s="748"/>
      <c r="Q5" s="748"/>
      <c r="R5" s="748"/>
      <c r="S5" s="748"/>
      <c r="T5" s="748"/>
    </row>
    <row r="6" spans="1:20" s="67" customFormat="1" ht="17.25" customHeight="1">
      <c r="A6" s="374" t="s">
        <v>196</v>
      </c>
      <c r="B6" s="370">
        <v>14</v>
      </c>
      <c r="C6" s="370">
        <v>6</v>
      </c>
      <c r="D6" s="370">
        <v>1</v>
      </c>
      <c r="E6" s="370">
        <v>55</v>
      </c>
      <c r="F6" s="370">
        <v>4</v>
      </c>
      <c r="G6" s="370">
        <v>6</v>
      </c>
      <c r="H6" s="744">
        <f t="shared" si="0"/>
        <v>86</v>
      </c>
      <c r="I6" s="1202">
        <f t="shared" si="1"/>
        <v>0.16279069767441862</v>
      </c>
      <c r="J6" s="1202">
        <f t="shared" si="2"/>
        <v>6.9767441860465115E-2</v>
      </c>
      <c r="K6" s="1202">
        <f t="shared" si="3"/>
        <v>1.1627906976744186E-2</v>
      </c>
      <c r="L6" s="1202">
        <f t="shared" si="4"/>
        <v>0.63953488372093026</v>
      </c>
      <c r="M6" s="1202">
        <f t="shared" si="5"/>
        <v>4.6511627906976744E-2</v>
      </c>
      <c r="N6" s="1203">
        <f t="shared" si="6"/>
        <v>6.9767441860465115E-2</v>
      </c>
      <c r="O6" s="748"/>
      <c r="P6" s="748"/>
      <c r="Q6" s="748"/>
      <c r="R6" s="748"/>
      <c r="S6" s="748"/>
      <c r="T6" s="748"/>
    </row>
    <row r="7" spans="1:20" s="67" customFormat="1" ht="17.25" customHeight="1">
      <c r="A7" s="374" t="s">
        <v>425</v>
      </c>
      <c r="B7" s="221">
        <v>1</v>
      </c>
      <c r="C7" s="221">
        <v>0</v>
      </c>
      <c r="D7" s="221">
        <v>0</v>
      </c>
      <c r="E7" s="221">
        <v>36</v>
      </c>
      <c r="F7" s="221">
        <v>1</v>
      </c>
      <c r="G7" s="221">
        <v>7</v>
      </c>
      <c r="H7" s="616">
        <f t="shared" si="0"/>
        <v>45</v>
      </c>
      <c r="I7" s="1202">
        <f t="shared" si="1"/>
        <v>2.2222222222222223E-2</v>
      </c>
      <c r="J7" s="1202">
        <f t="shared" si="2"/>
        <v>0</v>
      </c>
      <c r="K7" s="1202">
        <f t="shared" si="3"/>
        <v>0</v>
      </c>
      <c r="L7" s="1202">
        <f t="shared" si="4"/>
        <v>0.8</v>
      </c>
      <c r="M7" s="1202">
        <f t="shared" si="5"/>
        <v>2.2222222222222223E-2</v>
      </c>
      <c r="N7" s="1203">
        <f t="shared" si="6"/>
        <v>0.15555555555555556</v>
      </c>
      <c r="O7" s="748"/>
    </row>
    <row r="8" spans="1:20" s="67" customFormat="1" ht="17.25" customHeight="1">
      <c r="A8" s="374" t="s">
        <v>490</v>
      </c>
      <c r="B8" s="221">
        <v>2</v>
      </c>
      <c r="C8" s="221">
        <v>2</v>
      </c>
      <c r="D8" s="221">
        <v>1</v>
      </c>
      <c r="E8" s="221">
        <v>64</v>
      </c>
      <c r="F8" s="221">
        <v>7</v>
      </c>
      <c r="G8" s="221">
        <v>3</v>
      </c>
      <c r="H8" s="616">
        <f t="shared" si="0"/>
        <v>79</v>
      </c>
      <c r="I8" s="1202">
        <f t="shared" si="1"/>
        <v>2.5316455696202531E-2</v>
      </c>
      <c r="J8" s="1202">
        <f t="shared" si="2"/>
        <v>2.5316455696202531E-2</v>
      </c>
      <c r="K8" s="1202">
        <f t="shared" si="3"/>
        <v>1.2658227848101266E-2</v>
      </c>
      <c r="L8" s="1202">
        <f t="shared" si="4"/>
        <v>0.810126582278481</v>
      </c>
      <c r="M8" s="1202">
        <f t="shared" si="5"/>
        <v>8.8607594936708861E-2</v>
      </c>
      <c r="N8" s="1203">
        <f t="shared" si="6"/>
        <v>3.7974683544303799E-2</v>
      </c>
      <c r="O8" s="748"/>
      <c r="P8" s="748"/>
      <c r="Q8" s="748"/>
      <c r="R8" s="748"/>
      <c r="S8" s="748"/>
      <c r="T8" s="748"/>
    </row>
    <row r="9" spans="1:20" s="67" customFormat="1" ht="17.25" customHeight="1">
      <c r="A9" s="374" t="s">
        <v>495</v>
      </c>
      <c r="B9" s="221">
        <v>2</v>
      </c>
      <c r="C9" s="221">
        <v>12</v>
      </c>
      <c r="D9" s="221">
        <v>1</v>
      </c>
      <c r="E9" s="221">
        <v>46</v>
      </c>
      <c r="F9" s="221">
        <v>5</v>
      </c>
      <c r="G9" s="221">
        <v>0</v>
      </c>
      <c r="H9" s="616">
        <f t="shared" si="0"/>
        <v>66</v>
      </c>
      <c r="I9" s="1202">
        <f t="shared" si="1"/>
        <v>3.0303030303030304E-2</v>
      </c>
      <c r="J9" s="1202">
        <f t="shared" si="2"/>
        <v>0.18181818181818182</v>
      </c>
      <c r="K9" s="1202">
        <f t="shared" si="3"/>
        <v>1.5151515151515152E-2</v>
      </c>
      <c r="L9" s="1202">
        <f t="shared" si="4"/>
        <v>0.69696969696969702</v>
      </c>
      <c r="M9" s="1202">
        <f t="shared" si="5"/>
        <v>7.575757575757576E-2</v>
      </c>
      <c r="N9" s="1203">
        <f t="shared" si="6"/>
        <v>0</v>
      </c>
    </row>
    <row r="10" spans="1:20" s="67" customFormat="1" ht="17.25" customHeight="1">
      <c r="A10" s="374" t="s">
        <v>791</v>
      </c>
      <c r="B10" s="221">
        <v>3</v>
      </c>
      <c r="C10" s="221">
        <v>4</v>
      </c>
      <c r="D10" s="221">
        <v>1</v>
      </c>
      <c r="E10" s="221">
        <v>83</v>
      </c>
      <c r="F10" s="221">
        <v>8</v>
      </c>
      <c r="G10" s="221">
        <v>0</v>
      </c>
      <c r="H10" s="616">
        <f t="shared" si="0"/>
        <v>99</v>
      </c>
      <c r="I10" s="1202">
        <f t="shared" si="1"/>
        <v>3.0303030303030304E-2</v>
      </c>
      <c r="J10" s="1202">
        <f t="shared" si="2"/>
        <v>4.0404040404040407E-2</v>
      </c>
      <c r="K10" s="1202">
        <f t="shared" si="3"/>
        <v>1.0101010101010102E-2</v>
      </c>
      <c r="L10" s="1202">
        <f t="shared" si="4"/>
        <v>0.83838383838383834</v>
      </c>
      <c r="M10" s="1202">
        <f t="shared" si="5"/>
        <v>8.0808080808080815E-2</v>
      </c>
      <c r="N10" s="1203">
        <f t="shared" si="6"/>
        <v>0</v>
      </c>
    </row>
    <row r="11" spans="1:20" s="748" customFormat="1" ht="17.25" customHeight="1">
      <c r="A11" s="374" t="s">
        <v>883</v>
      </c>
      <c r="B11" s="221">
        <v>1</v>
      </c>
      <c r="C11" s="221">
        <v>33</v>
      </c>
      <c r="D11" s="221">
        <v>2</v>
      </c>
      <c r="E11" s="221">
        <v>92</v>
      </c>
      <c r="F11" s="221">
        <v>6</v>
      </c>
      <c r="G11" s="221">
        <v>0</v>
      </c>
      <c r="H11" s="616">
        <f t="shared" si="0"/>
        <v>134</v>
      </c>
      <c r="I11" s="1202">
        <f t="shared" si="1"/>
        <v>7.462686567164179E-3</v>
      </c>
      <c r="J11" s="1202">
        <f t="shared" si="2"/>
        <v>0.2462686567164179</v>
      </c>
      <c r="K11" s="1202">
        <f t="shared" si="3"/>
        <v>1.4925373134328358E-2</v>
      </c>
      <c r="L11" s="1202">
        <f t="shared" si="4"/>
        <v>0.68656716417910446</v>
      </c>
      <c r="M11" s="1202">
        <f t="shared" si="5"/>
        <v>4.4776119402985072E-2</v>
      </c>
      <c r="N11" s="1203">
        <f t="shared" si="6"/>
        <v>0</v>
      </c>
      <c r="O11" s="67"/>
      <c r="P11" s="67"/>
      <c r="Q11" s="67"/>
      <c r="R11" s="67"/>
      <c r="S11" s="67"/>
      <c r="T11" s="67"/>
    </row>
    <row r="12" spans="1:20" s="748" customFormat="1" ht="17.25" customHeight="1">
      <c r="A12" s="374" t="s">
        <v>909</v>
      </c>
      <c r="B12" s="221">
        <v>12</v>
      </c>
      <c r="C12" s="221">
        <v>12</v>
      </c>
      <c r="D12" s="221">
        <v>93</v>
      </c>
      <c r="E12" s="221">
        <v>4</v>
      </c>
      <c r="F12" s="221">
        <v>0</v>
      </c>
      <c r="G12" s="221">
        <v>0</v>
      </c>
      <c r="H12" s="616">
        <f t="shared" si="0"/>
        <v>121</v>
      </c>
      <c r="I12" s="1202">
        <f>B12/H12</f>
        <v>9.9173553719008267E-2</v>
      </c>
      <c r="J12" s="1202">
        <f>C12/H12</f>
        <v>9.9173553719008267E-2</v>
      </c>
      <c r="K12" s="1202">
        <f>D12/H12</f>
        <v>0.76859504132231404</v>
      </c>
      <c r="L12" s="1202">
        <f>E12/H12</f>
        <v>3.3057851239669422E-2</v>
      </c>
      <c r="M12" s="1202">
        <f>F12/H12</f>
        <v>0</v>
      </c>
      <c r="N12" s="1203">
        <f>G12/H12</f>
        <v>0</v>
      </c>
      <c r="O12" s="67"/>
      <c r="P12" s="67"/>
      <c r="Q12" s="67"/>
      <c r="R12" s="67"/>
      <c r="S12" s="67"/>
      <c r="T12" s="67"/>
    </row>
    <row r="13" spans="1:20" s="67" customFormat="1" ht="17.25" customHeight="1">
      <c r="A13" s="374" t="s">
        <v>980</v>
      </c>
      <c r="B13" s="221">
        <v>26</v>
      </c>
      <c r="C13" s="221">
        <v>101</v>
      </c>
      <c r="D13" s="221">
        <v>1</v>
      </c>
      <c r="E13" s="221">
        <v>211</v>
      </c>
      <c r="F13" s="221">
        <v>13</v>
      </c>
      <c r="G13" s="221">
        <v>0</v>
      </c>
      <c r="H13" s="616">
        <f t="shared" si="0"/>
        <v>352</v>
      </c>
      <c r="I13" s="1202">
        <f>B13/H13</f>
        <v>7.3863636363636367E-2</v>
      </c>
      <c r="J13" s="1202">
        <f>C13/H13</f>
        <v>0.28693181818181818</v>
      </c>
      <c r="K13" s="1202">
        <f>D13/H13</f>
        <v>2.840909090909091E-3</v>
      </c>
      <c r="L13" s="1202">
        <f>E13/H13</f>
        <v>0.59943181818181823</v>
      </c>
      <c r="M13" s="1202">
        <f>F13/H13</f>
        <v>3.6931818181818184E-2</v>
      </c>
      <c r="N13" s="1203">
        <f>G13/H13</f>
        <v>0</v>
      </c>
    </row>
    <row r="14" spans="1:20" s="748" customFormat="1" ht="17.25" customHeight="1">
      <c r="A14" s="374" t="s">
        <v>1040</v>
      </c>
      <c r="B14" s="221">
        <v>2</v>
      </c>
      <c r="C14" s="221">
        <v>25</v>
      </c>
      <c r="D14" s="221">
        <v>0</v>
      </c>
      <c r="E14" s="221">
        <v>37</v>
      </c>
      <c r="F14" s="221">
        <v>0</v>
      </c>
      <c r="G14" s="221">
        <v>0</v>
      </c>
      <c r="H14" s="616">
        <f t="shared" ref="H14" si="7">SUM(B14:G14)</f>
        <v>64</v>
      </c>
      <c r="I14" s="1202">
        <f>B14/H14</f>
        <v>3.125E-2</v>
      </c>
      <c r="J14" s="1202">
        <f>C14/H14</f>
        <v>0.390625</v>
      </c>
      <c r="K14" s="1202">
        <f>D14/H14</f>
        <v>0</v>
      </c>
      <c r="L14" s="1202">
        <f>E14/H14</f>
        <v>0.578125</v>
      </c>
      <c r="M14" s="1202">
        <f>F14/H14</f>
        <v>0</v>
      </c>
      <c r="N14" s="1203">
        <f>G14/H14</f>
        <v>0</v>
      </c>
      <c r="O14" s="67"/>
      <c r="P14" s="67"/>
      <c r="Q14" s="67"/>
      <c r="R14" s="67"/>
      <c r="S14" s="67"/>
      <c r="T14" s="67"/>
    </row>
    <row r="15" spans="1:20" s="528" customFormat="1" ht="19.5" customHeight="1">
      <c r="A15" s="379" t="s">
        <v>17</v>
      </c>
      <c r="B15" s="410">
        <f>SUM(B4:B14)</f>
        <v>83</v>
      </c>
      <c r="C15" s="410">
        <f t="shared" ref="C15:H15" si="8">SUM(C4:C14)</f>
        <v>207</v>
      </c>
      <c r="D15" s="410">
        <f t="shared" si="8"/>
        <v>106</v>
      </c>
      <c r="E15" s="410">
        <f t="shared" si="8"/>
        <v>711</v>
      </c>
      <c r="F15" s="410">
        <f t="shared" si="8"/>
        <v>75</v>
      </c>
      <c r="G15" s="410">
        <f t="shared" si="8"/>
        <v>18</v>
      </c>
      <c r="H15" s="783">
        <f t="shared" si="8"/>
        <v>1200</v>
      </c>
      <c r="I15" s="411">
        <f t="shared" si="1"/>
        <v>6.9166666666666668E-2</v>
      </c>
      <c r="J15" s="411">
        <f t="shared" si="2"/>
        <v>0.17249999999999999</v>
      </c>
      <c r="K15" s="411">
        <f t="shared" si="3"/>
        <v>8.8333333333333333E-2</v>
      </c>
      <c r="L15" s="411">
        <f t="shared" si="4"/>
        <v>0.59250000000000003</v>
      </c>
      <c r="M15" s="411">
        <f t="shared" si="5"/>
        <v>6.25E-2</v>
      </c>
      <c r="N15" s="412">
        <f t="shared" si="6"/>
        <v>1.4999999999999999E-2</v>
      </c>
    </row>
    <row r="16" spans="1:20" s="67" customFormat="1">
      <c r="A16" s="119"/>
      <c r="B16" s="118"/>
      <c r="C16" s="118"/>
      <c r="D16" s="118"/>
      <c r="E16" s="118"/>
      <c r="F16" s="118"/>
      <c r="G16" s="118"/>
    </row>
    <row r="17" spans="1:20" s="67" customFormat="1">
      <c r="A17" s="119"/>
      <c r="B17" s="118"/>
      <c r="C17" s="118"/>
      <c r="D17" s="118"/>
      <c r="E17" s="118"/>
      <c r="F17" s="118"/>
      <c r="G17" s="118"/>
    </row>
    <row r="18" spans="1:20" s="67" customFormat="1">
      <c r="A18" s="119"/>
      <c r="B18" s="118"/>
      <c r="C18" s="118"/>
      <c r="D18" s="118"/>
      <c r="E18" s="118"/>
      <c r="F18" s="118"/>
      <c r="G18" s="118"/>
    </row>
    <row r="19" spans="1:20" s="67" customFormat="1">
      <c r="A19" s="119"/>
      <c r="B19" s="118"/>
      <c r="C19" s="118"/>
      <c r="D19" s="118"/>
      <c r="E19" s="118"/>
      <c r="F19" s="118"/>
      <c r="G19" s="118"/>
    </row>
    <row r="20" spans="1:20" s="67" customFormat="1">
      <c r="O20" s="32"/>
      <c r="P20" s="32"/>
      <c r="Q20" s="32"/>
      <c r="R20" s="32"/>
      <c r="S20" s="32"/>
      <c r="T20" s="32"/>
    </row>
    <row r="21" spans="1:20" s="67" customFormat="1">
      <c r="O21" s="32"/>
      <c r="P21" s="32"/>
      <c r="Q21" s="32"/>
      <c r="R21" s="32"/>
      <c r="S21" s="32"/>
      <c r="T21" s="32"/>
    </row>
    <row r="22" spans="1:20" s="67" customFormat="1">
      <c r="O22" s="32"/>
      <c r="P22" s="32"/>
      <c r="Q22" s="32"/>
      <c r="R22" s="32"/>
      <c r="S22" s="32"/>
      <c r="T22" s="32"/>
    </row>
    <row r="23" spans="1:20" s="67" customFormat="1">
      <c r="O23" s="32"/>
      <c r="P23" s="32"/>
      <c r="Q23" s="32"/>
      <c r="R23" s="32"/>
      <c r="S23" s="32"/>
      <c r="T23" s="32"/>
    </row>
    <row r="24" spans="1:20" s="67" customFormat="1">
      <c r="O24" s="32"/>
      <c r="P24" s="32"/>
      <c r="Q24" s="32"/>
      <c r="R24" s="32"/>
      <c r="S24" s="32"/>
      <c r="T24" s="32"/>
    </row>
    <row r="25" spans="1:20" s="67" customFormat="1">
      <c r="O25" s="32"/>
      <c r="P25" s="32"/>
      <c r="Q25" s="32"/>
      <c r="R25" s="32"/>
      <c r="S25" s="32"/>
      <c r="T25" s="32"/>
    </row>
    <row r="26" spans="1:20">
      <c r="A26" s="67"/>
      <c r="B26" s="67"/>
      <c r="C26" s="67"/>
      <c r="D26" s="67"/>
      <c r="E26" s="67"/>
      <c r="F26" s="67"/>
      <c r="G26" s="67"/>
      <c r="H26" s="67"/>
      <c r="I26" s="67"/>
      <c r="J26" s="67"/>
      <c r="K26" s="67"/>
      <c r="L26" s="67"/>
      <c r="M26" s="67"/>
      <c r="N26" s="67"/>
    </row>
  </sheetData>
  <mergeCells count="1">
    <mergeCell ref="A1:N1"/>
  </mergeCells>
  <printOptions horizontalCentered="1"/>
  <pageMargins left="0.39370078740157483" right="0.39370078740157483" top="0.23622047244094491" bottom="0.23622047244094491" header="0.31496062992125984" footer="0.31496062992125984"/>
  <pageSetup scale="65" orientation="landscape" r:id="rId1"/>
  <drawing r:id="rId2"/>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0">
    <pageSetUpPr fitToPage="1"/>
  </sheetPr>
  <dimension ref="A32:A35"/>
  <sheetViews>
    <sheetView showGridLines="0" view="pageBreakPreview" zoomScaleNormal="100" zoomScaleSheetLayoutView="100" workbookViewId="0">
      <selection activeCell="M1" sqref="M1:Q1048576"/>
    </sheetView>
  </sheetViews>
  <sheetFormatPr baseColWidth="10" defaultColWidth="11.42578125" defaultRowHeight="15"/>
  <cols>
    <col min="1" max="6" width="11.42578125" style="67"/>
    <col min="7" max="7" width="9.42578125" style="67" customWidth="1"/>
    <col min="8" max="16384" width="11.42578125" style="67"/>
  </cols>
  <sheetData>
    <row r="32" ht="15" customHeight="1"/>
    <row r="35" ht="15" customHeight="1"/>
  </sheetData>
  <pageMargins left="0.70866141732283472" right="0.70866141732283472" top="0.74803149606299213" bottom="0.74803149606299213" header="0.31496062992125984" footer="0.31496062992125984"/>
  <pageSetup scale="90" orientation="landscape" r:id="rId1"/>
  <drawing r:id="rId2"/>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1">
    <pageSetUpPr fitToPage="1"/>
  </sheetPr>
  <dimension ref="A1:U31"/>
  <sheetViews>
    <sheetView showGridLines="0" view="pageBreakPreview" zoomScale="85" zoomScaleNormal="100" zoomScaleSheetLayoutView="85" workbookViewId="0">
      <selection activeCell="H6" sqref="H6"/>
    </sheetView>
  </sheetViews>
  <sheetFormatPr baseColWidth="10" defaultColWidth="11.42578125" defaultRowHeight="15"/>
  <cols>
    <col min="1" max="1" width="22.28515625" style="462" customWidth="1"/>
    <col min="2" max="2" width="13.140625" style="462" customWidth="1"/>
    <col min="3" max="3" width="16.28515625" style="462" customWidth="1"/>
    <col min="4" max="4" width="16.85546875" style="462" customWidth="1"/>
    <col min="5" max="16384" width="11.42578125" style="462"/>
  </cols>
  <sheetData>
    <row r="1" spans="1:16" ht="72" customHeight="1">
      <c r="A1" s="2379"/>
      <c r="B1" s="2379"/>
      <c r="C1" s="2379"/>
      <c r="D1" s="2379"/>
      <c r="E1" s="2379"/>
      <c r="F1" s="2379"/>
      <c r="G1" s="2379"/>
      <c r="H1" s="2379"/>
      <c r="I1" s="2379"/>
      <c r="J1" s="2379"/>
      <c r="K1" s="2379"/>
      <c r="L1" s="2379"/>
      <c r="M1" s="2379"/>
      <c r="N1" s="2379"/>
    </row>
    <row r="2" spans="1:16" ht="6.75" customHeight="1">
      <c r="A2" s="2380"/>
      <c r="B2" s="2380"/>
      <c r="C2" s="2380"/>
      <c r="D2" s="2380"/>
      <c r="E2" s="2380"/>
    </row>
    <row r="3" spans="1:16" ht="33.75" customHeight="1">
      <c r="A3" s="482" t="s">
        <v>32</v>
      </c>
      <c r="B3" s="483" t="s">
        <v>538</v>
      </c>
      <c r="C3" s="483" t="s">
        <v>539</v>
      </c>
      <c r="D3" s="484" t="s">
        <v>540</v>
      </c>
    </row>
    <row r="4" spans="1:16" ht="14.25" customHeight="1">
      <c r="A4" s="716" t="s">
        <v>541</v>
      </c>
      <c r="B4" s="720">
        <v>107</v>
      </c>
      <c r="C4" s="720">
        <v>15</v>
      </c>
      <c r="D4" s="721">
        <f>C4/B4</f>
        <v>0.14018691588785046</v>
      </c>
      <c r="G4" s="464" t="s">
        <v>154</v>
      </c>
    </row>
    <row r="5" spans="1:16" ht="14.25" customHeight="1">
      <c r="A5" s="716">
        <v>2009</v>
      </c>
      <c r="B5" s="720">
        <v>1018</v>
      </c>
      <c r="C5" s="720">
        <v>673</v>
      </c>
      <c r="D5" s="721">
        <f t="shared" ref="D5:D10" si="0">C5/B5</f>
        <v>0.66110019646365425</v>
      </c>
      <c r="G5" s="717"/>
      <c r="I5" s="464" t="s">
        <v>881</v>
      </c>
    </row>
    <row r="6" spans="1:16" ht="14.25" customHeight="1">
      <c r="A6" s="716" t="s">
        <v>169</v>
      </c>
      <c r="B6" s="720">
        <v>1495</v>
      </c>
      <c r="C6" s="720">
        <v>793</v>
      </c>
      <c r="D6" s="721">
        <f t="shared" si="0"/>
        <v>0.5304347826086957</v>
      </c>
      <c r="H6" s="464" t="s">
        <v>880</v>
      </c>
    </row>
    <row r="7" spans="1:16" ht="14.25" customHeight="1">
      <c r="A7" s="716" t="s">
        <v>196</v>
      </c>
      <c r="B7" s="720">
        <v>2086</v>
      </c>
      <c r="C7" s="720">
        <v>795</v>
      </c>
      <c r="D7" s="721">
        <f t="shared" si="0"/>
        <v>0.38111217641418982</v>
      </c>
    </row>
    <row r="8" spans="1:16" ht="14.25" customHeight="1">
      <c r="A8" s="716" t="s">
        <v>425</v>
      </c>
      <c r="B8" s="720">
        <v>2160</v>
      </c>
      <c r="C8" s="720">
        <v>1877</v>
      </c>
      <c r="D8" s="721">
        <f t="shared" si="0"/>
        <v>0.86898148148148147</v>
      </c>
    </row>
    <row r="9" spans="1:16" ht="14.25" customHeight="1">
      <c r="A9" s="716" t="s">
        <v>490</v>
      </c>
      <c r="B9" s="720">
        <v>1670</v>
      </c>
      <c r="C9" s="720">
        <v>2874</v>
      </c>
      <c r="D9" s="721">
        <f t="shared" si="0"/>
        <v>1.7209580838323353</v>
      </c>
    </row>
    <row r="10" spans="1:16" ht="14.25" customHeight="1">
      <c r="A10" s="716" t="s">
        <v>495</v>
      </c>
      <c r="B10" s="720">
        <v>1558</v>
      </c>
      <c r="C10" s="720">
        <v>1761</v>
      </c>
      <c r="D10" s="721">
        <f t="shared" si="0"/>
        <v>1.1302952503209243</v>
      </c>
    </row>
    <row r="11" spans="1:16" ht="14.25" customHeight="1">
      <c r="A11" s="716">
        <v>2015</v>
      </c>
      <c r="B11" s="720">
        <v>1557</v>
      </c>
      <c r="C11" s="720">
        <v>1301</v>
      </c>
      <c r="D11" s="721">
        <f>C11/B11</f>
        <v>0.83558124598587025</v>
      </c>
    </row>
    <row r="12" spans="1:16" ht="14.25" customHeight="1">
      <c r="A12" s="716">
        <v>2016</v>
      </c>
      <c r="B12" s="720">
        <v>1764</v>
      </c>
      <c r="C12" s="720">
        <v>1033</v>
      </c>
      <c r="D12" s="721">
        <f>C12/B12</f>
        <v>0.58560090702947842</v>
      </c>
    </row>
    <row r="13" spans="1:16" ht="14.25" customHeight="1">
      <c r="A13" s="716" t="s">
        <v>640</v>
      </c>
      <c r="B13" s="720">
        <v>4</v>
      </c>
      <c r="C13" s="720">
        <v>0</v>
      </c>
      <c r="D13" s="721">
        <f>C13/B13</f>
        <v>0</v>
      </c>
    </row>
    <row r="14" spans="1:16">
      <c r="A14" s="482" t="s">
        <v>17</v>
      </c>
      <c r="B14" s="718">
        <f>SUM(B4:B13)</f>
        <v>13419</v>
      </c>
      <c r="C14" s="718">
        <f>SUM(C4:C13)</f>
        <v>11122</v>
      </c>
      <c r="D14" s="719">
        <f>C14/B14</f>
        <v>0.82882480065578656</v>
      </c>
      <c r="O14" s="463"/>
      <c r="P14" s="463"/>
    </row>
    <row r="16" spans="1:16">
      <c r="O16" s="463"/>
    </row>
    <row r="17" spans="15:21">
      <c r="O17" s="463"/>
    </row>
    <row r="19" spans="15:21">
      <c r="P19" s="464"/>
      <c r="Q19" s="464"/>
      <c r="R19" s="464"/>
    </row>
    <row r="20" spans="15:21">
      <c r="P20" s="464"/>
      <c r="T20" s="465"/>
      <c r="U20" s="466"/>
    </row>
    <row r="21" spans="15:21">
      <c r="P21" s="464"/>
      <c r="T21" s="465"/>
      <c r="U21" s="466"/>
    </row>
    <row r="22" spans="15:21">
      <c r="T22" s="465"/>
      <c r="U22" s="466"/>
    </row>
    <row r="23" spans="15:21">
      <c r="T23" s="465"/>
      <c r="U23" s="466"/>
    </row>
    <row r="24" spans="15:21">
      <c r="T24" s="465"/>
      <c r="U24" s="466"/>
    </row>
    <row r="25" spans="15:21">
      <c r="T25" s="465"/>
      <c r="U25" s="466"/>
    </row>
    <row r="26" spans="15:21">
      <c r="T26" s="465"/>
      <c r="U26" s="466"/>
    </row>
    <row r="27" spans="15:21">
      <c r="T27" s="465"/>
      <c r="U27" s="466"/>
    </row>
    <row r="28" spans="15:21">
      <c r="U28" s="466"/>
    </row>
    <row r="31" spans="15:21">
      <c r="Q31" s="464"/>
    </row>
  </sheetData>
  <mergeCells count="2">
    <mergeCell ref="A1:N1"/>
    <mergeCell ref="A2:E2"/>
  </mergeCells>
  <pageMargins left="0.7" right="0.7" top="0.75" bottom="0.75" header="0.3" footer="0.3"/>
  <pageSetup scale="64" orientation="landscape" r:id="rId1"/>
  <drawing r:id="rId2"/>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2">
    <pageSetUpPr fitToPage="1"/>
  </sheetPr>
  <dimension ref="A1:M14"/>
  <sheetViews>
    <sheetView showGridLines="0" view="pageBreakPreview" zoomScale="60" zoomScaleNormal="100" workbookViewId="0">
      <selection activeCell="N1" sqref="N1:T1048576"/>
    </sheetView>
  </sheetViews>
  <sheetFormatPr baseColWidth="10" defaultColWidth="11.42578125" defaultRowHeight="15"/>
  <cols>
    <col min="1" max="1" width="30" style="467" customWidth="1"/>
    <col min="2" max="2" width="17.85546875" style="467" customWidth="1"/>
    <col min="3" max="3" width="22.5703125" style="467" customWidth="1"/>
    <col min="4" max="4" width="21.140625" style="467" customWidth="1"/>
    <col min="5" max="5" width="22.85546875" style="467" customWidth="1"/>
    <col min="6" max="7" width="11.42578125" style="467"/>
    <col min="8" max="9" width="20" style="467" customWidth="1"/>
    <col min="10" max="12" width="19.5703125" style="467" customWidth="1"/>
    <col min="13" max="13" width="8.85546875" style="467" customWidth="1"/>
    <col min="14" max="16384" width="11.42578125" style="467"/>
  </cols>
  <sheetData>
    <row r="1" spans="1:13" ht="93.75" customHeight="1">
      <c r="A1" s="2381"/>
      <c r="B1" s="2381"/>
      <c r="C1" s="2381"/>
      <c r="D1" s="2381"/>
      <c r="E1" s="2381"/>
      <c r="F1" s="2381"/>
      <c r="G1" s="2381"/>
      <c r="H1" s="2381"/>
      <c r="I1" s="2381"/>
      <c r="J1" s="2381"/>
      <c r="K1" s="2381"/>
      <c r="L1" s="2381"/>
      <c r="M1" s="2381"/>
    </row>
    <row r="2" spans="1:13" ht="7.5" customHeight="1"/>
    <row r="3" spans="1:13" ht="30.75" customHeight="1">
      <c r="A3" s="2382" t="s">
        <v>542</v>
      </c>
      <c r="B3" s="2383"/>
      <c r="C3" s="2383"/>
      <c r="D3" s="2383"/>
      <c r="E3" s="2384"/>
    </row>
    <row r="4" spans="1:13" ht="48" customHeight="1">
      <c r="A4" s="472" t="s">
        <v>0</v>
      </c>
      <c r="B4" s="473" t="s">
        <v>460</v>
      </c>
      <c r="C4" s="474" t="s">
        <v>543</v>
      </c>
      <c r="D4" s="474" t="s">
        <v>544</v>
      </c>
      <c r="E4" s="472" t="s">
        <v>17</v>
      </c>
    </row>
    <row r="5" spans="1:13" ht="21">
      <c r="A5" s="475" t="s">
        <v>641</v>
      </c>
      <c r="B5" s="485">
        <v>81</v>
      </c>
      <c r="C5" s="486">
        <v>13</v>
      </c>
      <c r="D5" s="486"/>
      <c r="E5" s="788">
        <f>SUM(B5:D5)</f>
        <v>94</v>
      </c>
    </row>
    <row r="6" spans="1:13" ht="21">
      <c r="A6" s="476">
        <v>2010</v>
      </c>
      <c r="B6" s="487">
        <v>61</v>
      </c>
      <c r="C6" s="471">
        <v>25</v>
      </c>
      <c r="D6" s="471"/>
      <c r="E6" s="560">
        <f t="shared" ref="E6:E13" si="0">SUM(B6:D6)</f>
        <v>86</v>
      </c>
    </row>
    <row r="7" spans="1:13" ht="21">
      <c r="A7" s="476">
        <v>2011</v>
      </c>
      <c r="B7" s="487">
        <v>78</v>
      </c>
      <c r="C7" s="471">
        <v>45</v>
      </c>
      <c r="D7" s="471"/>
      <c r="E7" s="560">
        <f t="shared" si="0"/>
        <v>123</v>
      </c>
    </row>
    <row r="8" spans="1:13" ht="21">
      <c r="A8" s="476">
        <v>2012</v>
      </c>
      <c r="B8" s="487">
        <v>313</v>
      </c>
      <c r="C8" s="471">
        <v>186</v>
      </c>
      <c r="D8" s="471">
        <v>60</v>
      </c>
      <c r="E8" s="560">
        <f t="shared" si="0"/>
        <v>559</v>
      </c>
    </row>
    <row r="9" spans="1:13" ht="21">
      <c r="A9" s="476">
        <v>2013</v>
      </c>
      <c r="B9" s="487">
        <v>529</v>
      </c>
      <c r="C9" s="471">
        <v>218</v>
      </c>
      <c r="D9" s="471">
        <v>21</v>
      </c>
      <c r="E9" s="560">
        <f t="shared" si="0"/>
        <v>768</v>
      </c>
    </row>
    <row r="10" spans="1:13" ht="21">
      <c r="A10" s="476">
        <v>2014</v>
      </c>
      <c r="B10" s="487">
        <v>294</v>
      </c>
      <c r="C10" s="471">
        <v>100</v>
      </c>
      <c r="D10" s="471"/>
      <c r="E10" s="560">
        <f t="shared" si="0"/>
        <v>394</v>
      </c>
    </row>
    <row r="11" spans="1:13" ht="21">
      <c r="A11" s="476">
        <v>2015</v>
      </c>
      <c r="B11" s="487">
        <v>266</v>
      </c>
      <c r="C11" s="471">
        <v>68</v>
      </c>
      <c r="D11" s="471">
        <v>2</v>
      </c>
      <c r="E11" s="560">
        <f t="shared" si="0"/>
        <v>336</v>
      </c>
    </row>
    <row r="12" spans="1:13" ht="21">
      <c r="A12" s="476">
        <v>2016</v>
      </c>
      <c r="B12" s="487">
        <v>220</v>
      </c>
      <c r="C12" s="471">
        <f>30+44</f>
        <v>74</v>
      </c>
      <c r="D12" s="1204">
        <v>0</v>
      </c>
      <c r="E12" s="560">
        <f>SUM(B12:D12)</f>
        <v>294</v>
      </c>
    </row>
    <row r="13" spans="1:13" ht="21">
      <c r="A13" s="476" t="s">
        <v>545</v>
      </c>
      <c r="B13" s="487">
        <v>5</v>
      </c>
      <c r="C13" s="471"/>
      <c r="D13" s="471">
        <v>2</v>
      </c>
      <c r="E13" s="560">
        <f t="shared" si="0"/>
        <v>7</v>
      </c>
    </row>
    <row r="14" spans="1:13" ht="21">
      <c r="A14" s="624" t="s">
        <v>17</v>
      </c>
      <c r="B14" s="625">
        <f>SUM(B5:B13)</f>
        <v>1847</v>
      </c>
      <c r="C14" s="626">
        <f>SUM(C5:C13)</f>
        <v>729</v>
      </c>
      <c r="D14" s="626">
        <f>SUM(D5:D13)</f>
        <v>85</v>
      </c>
      <c r="E14" s="627">
        <f>SUM(E5:E13)</f>
        <v>2661</v>
      </c>
    </row>
  </sheetData>
  <mergeCells count="2">
    <mergeCell ref="A1:M1"/>
    <mergeCell ref="A3:E3"/>
  </mergeCells>
  <pageMargins left="0.70866141732283472" right="0.70866141732283472" top="0.74803149606299213" bottom="0.74803149606299213" header="0.31496062992125984" footer="0.31496062992125984"/>
  <pageSetup scale="49"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tabColor theme="9" tint="-0.249977111117893"/>
    <pageSetUpPr fitToPage="1"/>
  </sheetPr>
  <dimension ref="A1"/>
  <sheetViews>
    <sheetView showGridLines="0" view="pageBreakPreview" zoomScale="85" zoomScaleNormal="100" zoomScaleSheetLayoutView="85" workbookViewId="0">
      <selection activeCell="J54" sqref="J54"/>
    </sheetView>
  </sheetViews>
  <sheetFormatPr baseColWidth="10" defaultColWidth="11.42578125" defaultRowHeight="15"/>
  <cols>
    <col min="1" max="6" width="11.42578125" style="67"/>
    <col min="7" max="7" width="13.42578125" style="67" customWidth="1"/>
    <col min="8" max="10" width="11.42578125" style="67"/>
    <col min="11" max="11" width="15.5703125" style="67" customWidth="1"/>
    <col min="12" max="12" width="13.140625" style="67" customWidth="1"/>
    <col min="13" max="16384" width="11.42578125" style="67"/>
  </cols>
  <sheetData/>
  <pageMargins left="0.70866141732283472" right="0.70866141732283472" top="0.74803149606299213" bottom="0.74803149606299213" header="0.31496062992125984" footer="0.31496062992125984"/>
  <pageSetup scale="78" orientation="landscape" r:id="rId1"/>
  <drawing r:id="rId2"/>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3">
    <pageSetUpPr fitToPage="1"/>
  </sheetPr>
  <dimension ref="A1:P15"/>
  <sheetViews>
    <sheetView showGridLines="0" view="pageBreakPreview" zoomScaleNormal="100" zoomScaleSheetLayoutView="100" workbookViewId="0">
      <selection activeCell="O17" sqref="O17"/>
    </sheetView>
  </sheetViews>
  <sheetFormatPr baseColWidth="10" defaultColWidth="11.42578125" defaultRowHeight="15"/>
  <cols>
    <col min="1" max="1" width="11.7109375" style="470" customWidth="1"/>
    <col min="2" max="2" width="20.140625" style="470" customWidth="1"/>
    <col min="3" max="10" width="10.5703125" style="470" customWidth="1"/>
    <col min="11" max="11" width="13.85546875" style="470" customWidth="1"/>
    <col min="12" max="12" width="8.42578125" style="470" customWidth="1"/>
    <col min="13" max="13" width="0.28515625" style="470" customWidth="1"/>
    <col min="14" max="16384" width="11.42578125" style="470"/>
  </cols>
  <sheetData>
    <row r="1" spans="1:16" s="468" customFormat="1" ht="57.75" customHeight="1">
      <c r="A1" s="2385"/>
      <c r="B1" s="2386"/>
      <c r="C1" s="2386"/>
      <c r="D1" s="2386"/>
      <c r="E1" s="2386"/>
      <c r="F1" s="2386"/>
      <c r="G1" s="2386"/>
      <c r="H1" s="2386"/>
      <c r="I1" s="2386"/>
      <c r="J1" s="2386"/>
      <c r="K1" s="2386"/>
      <c r="L1" s="2387"/>
    </row>
    <row r="2" spans="1:16" s="468" customFormat="1" ht="3" customHeight="1"/>
    <row r="3" spans="1:16" s="469" customFormat="1" ht="29.25" customHeight="1">
      <c r="A3" s="477" t="s">
        <v>546</v>
      </c>
      <c r="B3" s="481" t="s">
        <v>547</v>
      </c>
      <c r="C3" s="479">
        <v>2009</v>
      </c>
      <c r="D3" s="479">
        <v>2010</v>
      </c>
      <c r="E3" s="479">
        <v>2011</v>
      </c>
      <c r="F3" s="479">
        <v>2012</v>
      </c>
      <c r="G3" s="479">
        <v>2013</v>
      </c>
      <c r="H3" s="480" t="s">
        <v>495</v>
      </c>
      <c r="I3" s="480" t="s">
        <v>791</v>
      </c>
      <c r="J3" s="480" t="s">
        <v>883</v>
      </c>
      <c r="K3" s="480" t="s">
        <v>548</v>
      </c>
      <c r="L3" s="478" t="s">
        <v>17</v>
      </c>
      <c r="O3" s="573"/>
    </row>
    <row r="4" spans="1:16" s="1368" customFormat="1" ht="14.25" customHeight="1">
      <c r="A4" s="2388" t="s">
        <v>576</v>
      </c>
      <c r="B4" s="1365" t="s">
        <v>549</v>
      </c>
      <c r="C4" s="1366">
        <v>81</v>
      </c>
      <c r="D4" s="1366">
        <v>53</v>
      </c>
      <c r="E4" s="1366">
        <v>66</v>
      </c>
      <c r="F4" s="1366">
        <v>270</v>
      </c>
      <c r="G4" s="1366">
        <v>474</v>
      </c>
      <c r="H4" s="1366">
        <v>280</v>
      </c>
      <c r="I4" s="1366">
        <v>247</v>
      </c>
      <c r="J4" s="1366">
        <v>220</v>
      </c>
      <c r="K4" s="1366">
        <v>5</v>
      </c>
      <c r="L4" s="1367">
        <f t="shared" ref="L4:L9" si="0">SUM(C4:K4)</f>
        <v>1696</v>
      </c>
    </row>
    <row r="5" spans="1:16" s="1368" customFormat="1" ht="14.25" customHeight="1">
      <c r="A5" s="2388"/>
      <c r="B5" s="1369" t="s">
        <v>550</v>
      </c>
      <c r="C5" s="1366">
        <v>13</v>
      </c>
      <c r="D5" s="1366">
        <v>25</v>
      </c>
      <c r="E5" s="1366">
        <v>45</v>
      </c>
      <c r="F5" s="1366">
        <v>181</v>
      </c>
      <c r="G5" s="1366">
        <v>217</v>
      </c>
      <c r="H5" s="1366">
        <v>100</v>
      </c>
      <c r="I5" s="1366">
        <v>68</v>
      </c>
      <c r="J5" s="1366">
        <v>44</v>
      </c>
      <c r="K5" s="1366">
        <v>0</v>
      </c>
      <c r="L5" s="1367">
        <f t="shared" si="0"/>
        <v>693</v>
      </c>
      <c r="N5" s="1370"/>
    </row>
    <row r="6" spans="1:16" s="1368" customFormat="1" ht="14.25" customHeight="1">
      <c r="A6" s="2388"/>
      <c r="B6" s="1371" t="s">
        <v>544</v>
      </c>
      <c r="C6" s="1366">
        <v>0</v>
      </c>
      <c r="D6" s="1366">
        <v>0</v>
      </c>
      <c r="E6" s="1366">
        <v>0</v>
      </c>
      <c r="F6" s="1366">
        <v>59</v>
      </c>
      <c r="G6" s="1366">
        <v>18</v>
      </c>
      <c r="H6" s="1366">
        <v>0</v>
      </c>
      <c r="I6" s="1366">
        <v>2</v>
      </c>
      <c r="J6" s="1366">
        <v>0</v>
      </c>
      <c r="K6" s="1366">
        <v>2</v>
      </c>
      <c r="L6" s="1367">
        <f t="shared" si="0"/>
        <v>81</v>
      </c>
    </row>
    <row r="7" spans="1:16" s="1368" customFormat="1" ht="14.25" customHeight="1">
      <c r="A7" s="2388" t="s">
        <v>551</v>
      </c>
      <c r="B7" s="1365" t="s">
        <v>549</v>
      </c>
      <c r="C7" s="1366">
        <v>0</v>
      </c>
      <c r="D7" s="1366">
        <v>8</v>
      </c>
      <c r="E7" s="1366">
        <v>12</v>
      </c>
      <c r="F7" s="1366">
        <v>43</v>
      </c>
      <c r="G7" s="1366">
        <v>55</v>
      </c>
      <c r="H7" s="1366">
        <v>14</v>
      </c>
      <c r="I7" s="1366">
        <v>19</v>
      </c>
      <c r="J7" s="1366">
        <v>30</v>
      </c>
      <c r="K7" s="1366">
        <v>0</v>
      </c>
      <c r="L7" s="1367">
        <f t="shared" si="0"/>
        <v>181</v>
      </c>
    </row>
    <row r="8" spans="1:16" s="1368" customFormat="1" ht="14.25" customHeight="1">
      <c r="A8" s="2388"/>
      <c r="B8" s="1369" t="s">
        <v>550</v>
      </c>
      <c r="C8" s="1366">
        <v>0</v>
      </c>
      <c r="D8" s="1366">
        <v>0</v>
      </c>
      <c r="E8" s="1366">
        <v>0</v>
      </c>
      <c r="F8" s="1366">
        <v>5</v>
      </c>
      <c r="G8" s="1366">
        <v>1</v>
      </c>
      <c r="H8" s="1366">
        <v>0</v>
      </c>
      <c r="I8" s="1366">
        <v>0</v>
      </c>
      <c r="J8" s="1366">
        <v>0</v>
      </c>
      <c r="K8" s="1366">
        <v>0</v>
      </c>
      <c r="L8" s="1367">
        <f t="shared" si="0"/>
        <v>6</v>
      </c>
    </row>
    <row r="9" spans="1:16" s="1368" customFormat="1" ht="14.25" customHeight="1">
      <c r="A9" s="2388"/>
      <c r="B9" s="1371" t="s">
        <v>544</v>
      </c>
      <c r="C9" s="1366">
        <v>0</v>
      </c>
      <c r="D9" s="1366">
        <v>0</v>
      </c>
      <c r="E9" s="1366">
        <v>0</v>
      </c>
      <c r="F9" s="1366">
        <v>1</v>
      </c>
      <c r="G9" s="1366">
        <v>3</v>
      </c>
      <c r="H9" s="1366">
        <v>0</v>
      </c>
      <c r="I9" s="1366">
        <v>0</v>
      </c>
      <c r="J9" s="1366">
        <v>0</v>
      </c>
      <c r="K9" s="1366">
        <v>0</v>
      </c>
      <c r="L9" s="1367">
        <f t="shared" si="0"/>
        <v>4</v>
      </c>
    </row>
    <row r="10" spans="1:16">
      <c r="A10" s="2389" t="s">
        <v>17</v>
      </c>
      <c r="B10" s="2390"/>
      <c r="C10" s="685">
        <f>SUM(C4:C9)</f>
        <v>94</v>
      </c>
      <c r="D10" s="686">
        <f t="shared" ref="D10:K10" si="1">SUM(D4:D9)</f>
        <v>86</v>
      </c>
      <c r="E10" s="686">
        <f t="shared" si="1"/>
        <v>123</v>
      </c>
      <c r="F10" s="686">
        <f t="shared" si="1"/>
        <v>559</v>
      </c>
      <c r="G10" s="686">
        <f t="shared" si="1"/>
        <v>768</v>
      </c>
      <c r="H10" s="686">
        <f t="shared" si="1"/>
        <v>394</v>
      </c>
      <c r="I10" s="686">
        <f>SUM(I4:I9)</f>
        <v>336</v>
      </c>
      <c r="J10" s="686">
        <f>SUM(J4:J9)</f>
        <v>294</v>
      </c>
      <c r="K10" s="686">
        <f t="shared" si="1"/>
        <v>7</v>
      </c>
      <c r="L10" s="687">
        <f>SUM(L4:L9)</f>
        <v>2661</v>
      </c>
      <c r="M10" s="67"/>
      <c r="N10" s="722"/>
      <c r="O10" s="67"/>
      <c r="P10" s="67"/>
    </row>
    <row r="11" spans="1:16">
      <c r="A11" s="470" t="s">
        <v>552</v>
      </c>
      <c r="M11" s="67"/>
      <c r="N11" s="67"/>
      <c r="O11" s="67"/>
      <c r="P11" s="67"/>
    </row>
    <row r="12" spans="1:16">
      <c r="M12" s="67"/>
      <c r="N12" s="67"/>
      <c r="O12" s="67"/>
      <c r="P12" s="67"/>
    </row>
    <row r="13" spans="1:16">
      <c r="M13" s="67"/>
      <c r="N13" s="67"/>
      <c r="O13" s="67"/>
      <c r="P13" s="67"/>
    </row>
    <row r="14" spans="1:16">
      <c r="M14" s="67"/>
      <c r="N14" s="67"/>
      <c r="O14" s="67"/>
      <c r="P14" s="67"/>
    </row>
    <row r="15" spans="1:16">
      <c r="M15" s="67"/>
      <c r="N15" s="67"/>
      <c r="O15" s="67"/>
      <c r="P15" s="67"/>
    </row>
  </sheetData>
  <mergeCells count="4">
    <mergeCell ref="A1:L1"/>
    <mergeCell ref="A4:A6"/>
    <mergeCell ref="A7:A9"/>
    <mergeCell ref="A10:B10"/>
  </mergeCells>
  <pageMargins left="0.7" right="0.7" top="0.75" bottom="0.75" header="0.3" footer="0.3"/>
  <pageSetup scale="87" orientation="landscape" r:id="rId1"/>
  <drawing r:id="rId2"/>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4">
    <tabColor rgb="FF7030A0"/>
    <pageSetUpPr fitToPage="1"/>
  </sheetPr>
  <dimension ref="A1"/>
  <sheetViews>
    <sheetView showGridLines="0" view="pageBreakPreview" zoomScale="115" zoomScaleNormal="100" zoomScaleSheetLayoutView="115" workbookViewId="0">
      <selection activeCell="I11" sqref="I11"/>
    </sheetView>
  </sheetViews>
  <sheetFormatPr baseColWidth="10" defaultColWidth="11.42578125" defaultRowHeight="15"/>
  <cols>
    <col min="1" max="3" width="11.42578125" style="67"/>
    <col min="4" max="4" width="13.85546875" style="67" customWidth="1"/>
    <col min="5" max="5" width="16.28515625" style="67" customWidth="1"/>
    <col min="6" max="6" width="15.7109375" style="67" customWidth="1"/>
    <col min="7" max="7" width="21.42578125" style="67" customWidth="1"/>
    <col min="8" max="16384" width="11.42578125" style="67"/>
  </cols>
  <sheetData/>
  <pageMargins left="0.7" right="0.7" top="0.75" bottom="0.75" header="0.3" footer="0.3"/>
  <pageSetup orientation="landscape" r:id="rId1"/>
  <drawing r:id="rId2"/>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5">
    <tabColor rgb="FF7030A0"/>
    <pageSetUpPr fitToPage="1"/>
  </sheetPr>
  <dimension ref="F39"/>
  <sheetViews>
    <sheetView showGridLines="0" view="pageBreakPreview" zoomScaleNormal="100" zoomScaleSheetLayoutView="100" workbookViewId="0">
      <selection activeCell="K1" sqref="K1:P1048576"/>
    </sheetView>
  </sheetViews>
  <sheetFormatPr baseColWidth="10" defaultColWidth="11.42578125" defaultRowHeight="15"/>
  <cols>
    <col min="1" max="4" width="11.42578125" style="67"/>
    <col min="5" max="5" width="7.7109375" style="67" customWidth="1"/>
    <col min="6" max="6" width="12" style="67" customWidth="1"/>
    <col min="7" max="7" width="12.140625" style="67" customWidth="1"/>
    <col min="8" max="8" width="16.28515625" style="67" customWidth="1"/>
    <col min="9" max="16384" width="11.42578125" style="67"/>
  </cols>
  <sheetData>
    <row r="39" spans="6:6">
      <c r="F39" s="121"/>
    </row>
  </sheetData>
  <pageMargins left="0.70866141732283472" right="0.70866141732283472" top="0.74803149606299213" bottom="0.74803149606299213" header="0.31496062992125984" footer="0.31496062992125984"/>
  <pageSetup scale="98" orientation="landscape" r:id="rId1"/>
  <drawing r:id="rId2"/>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2">
    <tabColor rgb="FF7030A0"/>
    <pageSetUpPr fitToPage="1"/>
  </sheetPr>
  <dimension ref="A1:M9"/>
  <sheetViews>
    <sheetView showGridLines="0" view="pageBreakPreview" zoomScale="70" zoomScaleNormal="100" zoomScaleSheetLayoutView="70" workbookViewId="0">
      <selection activeCell="N1" sqref="N1:S1048576"/>
    </sheetView>
  </sheetViews>
  <sheetFormatPr baseColWidth="10" defaultColWidth="11.42578125" defaultRowHeight="15"/>
  <cols>
    <col min="1" max="1" width="30.85546875" style="462" customWidth="1"/>
    <col min="2" max="7" width="20.85546875" style="1113" customWidth="1"/>
    <col min="8" max="8" width="16.42578125" style="1113" customWidth="1"/>
    <col min="9" max="9" width="17" style="1113" customWidth="1"/>
    <col min="10" max="10" width="13.7109375" style="462" customWidth="1"/>
    <col min="11" max="11" width="14.28515625" style="462" customWidth="1"/>
    <col min="12" max="12" width="19.85546875" style="462" customWidth="1"/>
    <col min="13" max="13" width="18.5703125" style="462" customWidth="1"/>
    <col min="14" max="16384" width="11.42578125" style="462"/>
  </cols>
  <sheetData>
    <row r="1" spans="1:13" ht="102" customHeight="1">
      <c r="A1" s="2379"/>
      <c r="B1" s="2379"/>
      <c r="C1" s="2379"/>
      <c r="D1" s="2379"/>
      <c r="E1" s="2379"/>
      <c r="F1" s="2379"/>
      <c r="G1" s="2379"/>
      <c r="H1" s="2379"/>
      <c r="I1" s="2379"/>
      <c r="J1" s="2379"/>
      <c r="K1" s="2379"/>
      <c r="L1" s="2379"/>
      <c r="M1" s="2379"/>
    </row>
    <row r="2" spans="1:13" s="1113" customFormat="1" ht="23.25" customHeight="1">
      <c r="A2" s="814" t="s">
        <v>799</v>
      </c>
      <c r="B2" s="1199" t="s">
        <v>970</v>
      </c>
      <c r="C2" s="1199" t="s">
        <v>971</v>
      </c>
      <c r="D2" s="1199" t="s">
        <v>972</v>
      </c>
      <c r="E2" s="1199" t="s">
        <v>973</v>
      </c>
      <c r="F2" s="1199" t="s">
        <v>974</v>
      </c>
      <c r="G2" s="815" t="s">
        <v>975</v>
      </c>
      <c r="H2" s="815">
        <v>2018</v>
      </c>
      <c r="I2" s="2139" t="s">
        <v>1040</v>
      </c>
      <c r="J2" s="1776" t="s">
        <v>17</v>
      </c>
      <c r="K2" s="1780" t="s">
        <v>29</v>
      </c>
      <c r="L2" s="847"/>
      <c r="M2" s="847"/>
    </row>
    <row r="3" spans="1:13" s="845" customFormat="1" ht="18.75">
      <c r="A3" s="817" t="s">
        <v>788</v>
      </c>
      <c r="B3" s="1728">
        <v>10</v>
      </c>
      <c r="C3" s="1728">
        <v>85</v>
      </c>
      <c r="D3" s="1728">
        <v>340</v>
      </c>
      <c r="E3" s="1728">
        <v>324</v>
      </c>
      <c r="F3" s="1728">
        <v>301</v>
      </c>
      <c r="G3" s="1729">
        <v>482</v>
      </c>
      <c r="H3" s="2141">
        <v>401</v>
      </c>
      <c r="I3" s="2141">
        <v>59</v>
      </c>
      <c r="J3" s="1777">
        <f>SUM(B3:I3)</f>
        <v>2002</v>
      </c>
      <c r="K3" s="1257">
        <f>+J3/$J$7</f>
        <v>0.84082318353632923</v>
      </c>
      <c r="L3" s="1690"/>
      <c r="M3" s="1690"/>
    </row>
    <row r="4" spans="1:13" s="845" customFormat="1" ht="18.75">
      <c r="A4" s="817" t="s">
        <v>789</v>
      </c>
      <c r="B4" s="1728">
        <v>0</v>
      </c>
      <c r="C4" s="1728">
        <v>1</v>
      </c>
      <c r="D4" s="1728">
        <v>5</v>
      </c>
      <c r="E4" s="1728">
        <v>5</v>
      </c>
      <c r="F4" s="1728">
        <v>13</v>
      </c>
      <c r="G4" s="1729">
        <v>39</v>
      </c>
      <c r="H4" s="2141">
        <v>10</v>
      </c>
      <c r="I4" s="2141">
        <v>3</v>
      </c>
      <c r="J4" s="1777">
        <f t="shared" ref="J4:J6" si="0">SUM(B4:I4)</f>
        <v>76</v>
      </c>
      <c r="K4" s="1257">
        <f>+J4/$J$7</f>
        <v>3.1919361612767747E-2</v>
      </c>
      <c r="L4" s="1690"/>
      <c r="M4" s="1690"/>
    </row>
    <row r="5" spans="1:13" s="845" customFormat="1" ht="18.75">
      <c r="A5" s="817" t="s">
        <v>800</v>
      </c>
      <c r="B5" s="1728">
        <v>0</v>
      </c>
      <c r="C5" s="1728">
        <v>1</v>
      </c>
      <c r="D5" s="1728">
        <v>5</v>
      </c>
      <c r="E5" s="1728">
        <v>31</v>
      </c>
      <c r="F5" s="1728">
        <v>17</v>
      </c>
      <c r="G5" s="1729">
        <v>95</v>
      </c>
      <c r="H5" s="2141">
        <v>104</v>
      </c>
      <c r="I5" s="2141">
        <v>10</v>
      </c>
      <c r="J5" s="1777">
        <f t="shared" si="0"/>
        <v>263</v>
      </c>
      <c r="K5" s="1257">
        <f>+J5/$J$7</f>
        <v>0.11045779084418311</v>
      </c>
      <c r="L5" s="1690"/>
      <c r="M5" s="1690"/>
    </row>
    <row r="6" spans="1:13" s="845" customFormat="1" ht="18.75">
      <c r="A6" s="817" t="s">
        <v>792</v>
      </c>
      <c r="B6" s="1728"/>
      <c r="C6" s="1728"/>
      <c r="D6" s="1728"/>
      <c r="E6" s="1728"/>
      <c r="F6" s="1728"/>
      <c r="G6" s="1729"/>
      <c r="H6" s="2141"/>
      <c r="I6" s="2141">
        <v>40</v>
      </c>
      <c r="J6" s="1777">
        <f t="shared" si="0"/>
        <v>40</v>
      </c>
      <c r="K6" s="1257">
        <f>+J6/$J$7</f>
        <v>1.6799664006719867E-2</v>
      </c>
      <c r="L6" s="1690"/>
      <c r="M6" s="1690"/>
    </row>
    <row r="7" spans="1:13" ht="24.75" customHeight="1">
      <c r="A7" s="814" t="s">
        <v>17</v>
      </c>
      <c r="B7" s="1778">
        <f t="shared" ref="B7:H7" si="1">SUM(B3:B5)</f>
        <v>10</v>
      </c>
      <c r="C7" s="1778">
        <f t="shared" si="1"/>
        <v>87</v>
      </c>
      <c r="D7" s="1778">
        <f t="shared" si="1"/>
        <v>350</v>
      </c>
      <c r="E7" s="1778">
        <f t="shared" si="1"/>
        <v>360</v>
      </c>
      <c r="F7" s="1778">
        <f t="shared" si="1"/>
        <v>331</v>
      </c>
      <c r="G7" s="1778">
        <f t="shared" si="1"/>
        <v>616</v>
      </c>
      <c r="H7" s="2142">
        <f t="shared" si="1"/>
        <v>515</v>
      </c>
      <c r="I7" s="2142">
        <f>SUM(I3:I6)</f>
        <v>112</v>
      </c>
      <c r="J7" s="1779">
        <f>SUM(B7:I7)</f>
        <v>2381</v>
      </c>
      <c r="K7" s="1687">
        <f>SUM(K3:K5)</f>
        <v>0.98320033599328016</v>
      </c>
      <c r="L7" s="848"/>
    </row>
    <row r="8" spans="1:13" s="845" customFormat="1" ht="27.75" customHeight="1">
      <c r="A8" s="2391" t="s">
        <v>976</v>
      </c>
      <c r="B8" s="2391"/>
      <c r="C8" s="2391"/>
      <c r="D8" s="2391"/>
      <c r="E8" s="1688"/>
      <c r="F8" s="1688"/>
      <c r="G8" s="1689"/>
      <c r="H8" s="1689"/>
      <c r="I8" s="1689"/>
    </row>
    <row r="9" spans="1:13">
      <c r="G9" s="462"/>
      <c r="H9" s="462"/>
      <c r="I9" s="462"/>
      <c r="L9" s="732"/>
      <c r="M9" s="845"/>
    </row>
  </sheetData>
  <mergeCells count="2">
    <mergeCell ref="A1:M1"/>
    <mergeCell ref="A8:D8"/>
  </mergeCells>
  <pageMargins left="0.7" right="0.7" top="0.75" bottom="0.75" header="0.3" footer="0.3"/>
  <pageSetup scale="47" orientation="landscape" r:id="rId1"/>
  <drawing r:id="rId2"/>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1">
    <tabColor rgb="FF7030A0"/>
    <pageSetUpPr fitToPage="1"/>
  </sheetPr>
  <dimension ref="A1:R23"/>
  <sheetViews>
    <sheetView showGridLines="0" view="pageBreakPreview" zoomScale="55" zoomScaleNormal="100" zoomScaleSheetLayoutView="55" workbookViewId="0">
      <pane xSplit="1" ySplit="3" topLeftCell="B4" activePane="bottomRight" state="frozen"/>
      <selection activeCell="H9" sqref="H9"/>
      <selection pane="topRight" activeCell="H9" sqref="H9"/>
      <selection pane="bottomLeft" activeCell="H9" sqref="H9"/>
      <selection pane="bottomRight" activeCell="B5" sqref="B5"/>
    </sheetView>
  </sheetViews>
  <sheetFormatPr baseColWidth="10" defaultColWidth="11.42578125" defaultRowHeight="15"/>
  <cols>
    <col min="1" max="1" width="60.5703125" style="462" customWidth="1"/>
    <col min="2" max="2" width="22.42578125" style="462" customWidth="1"/>
    <col min="3" max="3" width="24.42578125" style="462" customWidth="1"/>
    <col min="4" max="5" width="23.5703125" style="462" customWidth="1"/>
    <col min="6" max="6" width="24.42578125" style="462" customWidth="1"/>
    <col min="7" max="7" width="22.7109375" style="462" customWidth="1"/>
    <col min="8" max="9" width="26" style="462" customWidth="1"/>
    <col min="10" max="10" width="16.85546875" style="462" customWidth="1"/>
    <col min="11" max="11" width="16.5703125" style="462" customWidth="1"/>
    <col min="12" max="12" width="11.42578125" style="1113"/>
    <col min="13" max="13" width="20.140625" style="462" customWidth="1"/>
    <col min="14" max="16384" width="11.42578125" style="462"/>
  </cols>
  <sheetData>
    <row r="1" spans="1:17" ht="96.75" customHeight="1">
      <c r="A1" s="2379"/>
      <c r="B1" s="2379"/>
      <c r="C1" s="2379"/>
      <c r="D1" s="2379"/>
      <c r="E1" s="2379"/>
      <c r="F1" s="2379"/>
      <c r="G1" s="2379"/>
      <c r="H1" s="2379"/>
      <c r="I1" s="2379"/>
      <c r="J1" s="2379"/>
      <c r="K1" s="2379"/>
    </row>
    <row r="2" spans="1:17" ht="16.5" customHeight="1">
      <c r="A2" s="2380"/>
      <c r="B2" s="2380"/>
      <c r="C2" s="2380"/>
      <c r="D2" s="2380"/>
      <c r="E2" s="2380"/>
      <c r="F2" s="2380"/>
      <c r="G2" s="2380"/>
      <c r="H2" s="2380"/>
      <c r="I2" s="2380"/>
      <c r="J2" s="2380"/>
      <c r="K2" s="733"/>
    </row>
    <row r="3" spans="1:17" ht="33" customHeight="1">
      <c r="A3" s="814" t="s">
        <v>798</v>
      </c>
      <c r="B3" s="1199" t="s">
        <v>900</v>
      </c>
      <c r="C3" s="1199" t="s">
        <v>901</v>
      </c>
      <c r="D3" s="815" t="s">
        <v>902</v>
      </c>
      <c r="E3" s="815" t="s">
        <v>903</v>
      </c>
      <c r="F3" s="815" t="s">
        <v>904</v>
      </c>
      <c r="G3" s="815" t="s">
        <v>977</v>
      </c>
      <c r="H3" s="815">
        <v>2018</v>
      </c>
      <c r="I3" s="2143" t="s">
        <v>1040</v>
      </c>
      <c r="J3" s="816" t="s">
        <v>17</v>
      </c>
      <c r="K3" s="816" t="s">
        <v>29</v>
      </c>
    </row>
    <row r="4" spans="1:17" ht="18.75">
      <c r="A4" s="817" t="s">
        <v>793</v>
      </c>
      <c r="B4" s="1200">
        <v>2</v>
      </c>
      <c r="C4" s="1200">
        <v>8</v>
      </c>
      <c r="D4" s="587">
        <v>19</v>
      </c>
      <c r="E4" s="587">
        <v>4</v>
      </c>
      <c r="F4" s="587">
        <v>5</v>
      </c>
      <c r="G4" s="943">
        <v>62</v>
      </c>
      <c r="H4" s="943">
        <v>40</v>
      </c>
      <c r="I4" s="2144">
        <v>9</v>
      </c>
      <c r="J4" s="818">
        <f t="shared" ref="J4:J9" si="0">SUM(B4:I4)</f>
        <v>149</v>
      </c>
      <c r="K4" s="819">
        <f>+J4/$J$9</f>
        <v>6.25787484250315E-2</v>
      </c>
    </row>
    <row r="5" spans="1:17" ht="18.75">
      <c r="A5" s="817" t="s">
        <v>794</v>
      </c>
      <c r="B5" s="1200">
        <v>2</v>
      </c>
      <c r="C5" s="1200">
        <v>23</v>
      </c>
      <c r="D5" s="587">
        <v>69</v>
      </c>
      <c r="E5" s="587">
        <v>41</v>
      </c>
      <c r="F5" s="587">
        <v>55</v>
      </c>
      <c r="G5" s="943">
        <v>178</v>
      </c>
      <c r="H5" s="943">
        <v>102</v>
      </c>
      <c r="I5" s="2144">
        <v>10</v>
      </c>
      <c r="J5" s="818">
        <f t="shared" si="0"/>
        <v>480</v>
      </c>
      <c r="K5" s="819">
        <f>+J5/$J$9</f>
        <v>0.2015959680806384</v>
      </c>
    </row>
    <row r="6" spans="1:17" ht="18.75">
      <c r="A6" s="817" t="s">
        <v>795</v>
      </c>
      <c r="B6" s="1200">
        <v>1</v>
      </c>
      <c r="C6" s="1200">
        <v>2</v>
      </c>
      <c r="D6" s="587">
        <v>19</v>
      </c>
      <c r="E6" s="587">
        <v>33</v>
      </c>
      <c r="F6" s="587">
        <v>47</v>
      </c>
      <c r="G6" s="943">
        <v>88</v>
      </c>
      <c r="H6" s="943">
        <v>41</v>
      </c>
      <c r="I6" s="2144">
        <v>5</v>
      </c>
      <c r="J6" s="818">
        <f t="shared" si="0"/>
        <v>236</v>
      </c>
      <c r="K6" s="819">
        <f>+J6/$J$9</f>
        <v>9.9118017639647213E-2</v>
      </c>
    </row>
    <row r="7" spans="1:17" ht="18.75">
      <c r="A7" s="817" t="s">
        <v>796</v>
      </c>
      <c r="B7" s="1200">
        <v>5</v>
      </c>
      <c r="C7" s="1200">
        <v>54</v>
      </c>
      <c r="D7" s="587">
        <v>242</v>
      </c>
      <c r="E7" s="587">
        <v>279</v>
      </c>
      <c r="F7" s="587">
        <v>198</v>
      </c>
      <c r="G7" s="943">
        <v>261</v>
      </c>
      <c r="H7" s="943">
        <v>152</v>
      </c>
      <c r="I7" s="2144">
        <v>52</v>
      </c>
      <c r="J7" s="818">
        <f t="shared" si="0"/>
        <v>1243</v>
      </c>
      <c r="K7" s="819">
        <f>+J7/$J$9</f>
        <v>0.52204955900881977</v>
      </c>
    </row>
    <row r="8" spans="1:17" ht="18.75">
      <c r="A8" s="817" t="s">
        <v>797</v>
      </c>
      <c r="B8" s="1200">
        <v>0</v>
      </c>
      <c r="C8" s="1200">
        <v>0</v>
      </c>
      <c r="D8" s="587">
        <v>1</v>
      </c>
      <c r="E8" s="587">
        <v>3</v>
      </c>
      <c r="F8" s="587">
        <v>26</v>
      </c>
      <c r="G8" s="943">
        <v>27</v>
      </c>
      <c r="H8" s="943">
        <v>180</v>
      </c>
      <c r="I8" s="2144">
        <v>36</v>
      </c>
      <c r="J8" s="818">
        <f t="shared" si="0"/>
        <v>273</v>
      </c>
      <c r="K8" s="819">
        <f>+J8/$J$9</f>
        <v>0.11465770684586309</v>
      </c>
    </row>
    <row r="9" spans="1:17" ht="18.75">
      <c r="A9" s="814" t="s">
        <v>17</v>
      </c>
      <c r="B9" s="820">
        <f t="shared" ref="B9:I9" si="1">SUM(B4:B8)</f>
        <v>10</v>
      </c>
      <c r="C9" s="820">
        <f t="shared" si="1"/>
        <v>87</v>
      </c>
      <c r="D9" s="820">
        <f t="shared" si="1"/>
        <v>350</v>
      </c>
      <c r="E9" s="820">
        <f t="shared" si="1"/>
        <v>360</v>
      </c>
      <c r="F9" s="820">
        <f t="shared" si="1"/>
        <v>331</v>
      </c>
      <c r="G9" s="820">
        <f t="shared" si="1"/>
        <v>616</v>
      </c>
      <c r="H9" s="820">
        <f t="shared" si="1"/>
        <v>515</v>
      </c>
      <c r="I9" s="2145">
        <f t="shared" si="1"/>
        <v>112</v>
      </c>
      <c r="J9" s="821">
        <f t="shared" si="0"/>
        <v>2381</v>
      </c>
      <c r="K9" s="822">
        <f>SUM(K4:K8)</f>
        <v>1</v>
      </c>
    </row>
    <row r="10" spans="1:17" ht="15.75">
      <c r="A10" s="823" t="s">
        <v>827</v>
      </c>
      <c r="B10" s="823"/>
      <c r="C10" s="823"/>
      <c r="L10" s="1114"/>
      <c r="M10" s="1114"/>
      <c r="N10" s="1114"/>
      <c r="O10" s="1114"/>
      <c r="P10" s="1114"/>
    </row>
    <row r="11" spans="1:17">
      <c r="M11" s="732"/>
      <c r="N11" s="732"/>
      <c r="O11" s="732"/>
      <c r="P11" s="732"/>
      <c r="Q11" s="732"/>
    </row>
    <row r="12" spans="1:17">
      <c r="J12" s="1115"/>
      <c r="L12" s="732"/>
      <c r="M12" s="732"/>
      <c r="N12" s="732"/>
      <c r="O12" s="732"/>
    </row>
    <row r="13" spans="1:17">
      <c r="G13" s="1113"/>
      <c r="L13" s="462"/>
    </row>
    <row r="14" spans="1:17">
      <c r="G14" s="1113"/>
      <c r="L14" s="462"/>
    </row>
    <row r="15" spans="1:17">
      <c r="I15" s="1113"/>
      <c r="L15" s="462"/>
      <c r="N15" s="465"/>
      <c r="O15" s="466"/>
    </row>
    <row r="16" spans="1:17">
      <c r="I16" s="1113"/>
      <c r="L16" s="462"/>
      <c r="N16" s="465"/>
      <c r="O16" s="466"/>
    </row>
    <row r="17" spans="9:18">
      <c r="I17" s="1113"/>
      <c r="L17" s="462"/>
    </row>
    <row r="18" spans="9:18">
      <c r="I18" s="1113"/>
      <c r="L18" s="462"/>
      <c r="N18" s="465"/>
      <c r="O18" s="466"/>
    </row>
    <row r="19" spans="9:18">
      <c r="Q19" s="465"/>
      <c r="R19" s="466"/>
    </row>
    <row r="20" spans="9:18">
      <c r="R20" s="466"/>
    </row>
    <row r="23" spans="9:18">
      <c r="N23" s="464"/>
    </row>
  </sheetData>
  <mergeCells count="2">
    <mergeCell ref="A1:K1"/>
    <mergeCell ref="A2:J2"/>
  </mergeCells>
  <pageMargins left="0.7" right="0.7" top="0.75" bottom="0.75" header="0.3" footer="0.3"/>
  <pageSetup scale="42" orientation="landscape" r:id="rId1"/>
  <drawing r:id="rId2"/>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9">
    <tabColor rgb="FF7030A0"/>
    <pageSetUpPr fitToPage="1"/>
  </sheetPr>
  <dimension ref="A1:K11"/>
  <sheetViews>
    <sheetView showGridLines="0" view="pageBreakPreview" zoomScaleNormal="100" zoomScaleSheetLayoutView="100" workbookViewId="0">
      <pane ySplit="1" topLeftCell="A2" activePane="bottomLeft" state="frozen"/>
      <selection pane="bottomLeft" activeCell="N21" sqref="N21"/>
    </sheetView>
  </sheetViews>
  <sheetFormatPr baseColWidth="10" defaultColWidth="11.42578125" defaultRowHeight="15"/>
  <cols>
    <col min="1" max="1" width="15.5703125" style="462" customWidth="1"/>
    <col min="2" max="9" width="14.7109375" style="462" customWidth="1"/>
    <col min="10" max="10" width="17.85546875" style="462" customWidth="1"/>
    <col min="11" max="16384" width="11.42578125" style="462"/>
  </cols>
  <sheetData>
    <row r="1" spans="1:11" ht="72" customHeight="1">
      <c r="A1" s="2379"/>
      <c r="B1" s="2379"/>
      <c r="C1" s="2379"/>
      <c r="D1" s="2379"/>
      <c r="E1" s="2379"/>
      <c r="F1" s="2379"/>
      <c r="G1" s="2379"/>
      <c r="H1" s="2379"/>
      <c r="I1" s="2379"/>
      <c r="J1" s="2379"/>
      <c r="K1" s="2379"/>
    </row>
    <row r="2" spans="1:11" ht="8.25" customHeight="1">
      <c r="A2" s="2392"/>
      <c r="B2" s="2392"/>
      <c r="C2" s="2392"/>
      <c r="D2" s="2392"/>
      <c r="E2" s="2392"/>
      <c r="F2" s="2392"/>
      <c r="G2" s="2392"/>
    </row>
    <row r="3" spans="1:11">
      <c r="A3" s="2147" t="s">
        <v>1056</v>
      </c>
      <c r="B3" s="2147" t="s">
        <v>970</v>
      </c>
      <c r="C3" s="2148" t="s">
        <v>971</v>
      </c>
      <c r="D3" s="2148" t="s">
        <v>972</v>
      </c>
      <c r="E3" s="2148" t="s">
        <v>973</v>
      </c>
      <c r="F3" s="2148" t="s">
        <v>974</v>
      </c>
      <c r="G3" s="2148" t="s">
        <v>975</v>
      </c>
      <c r="H3" s="2148">
        <v>2018</v>
      </c>
      <c r="I3" s="2148" t="s">
        <v>1040</v>
      </c>
      <c r="J3" s="482" t="s">
        <v>17</v>
      </c>
    </row>
    <row r="4" spans="1:11" ht="17.25" customHeight="1">
      <c r="A4" s="716" t="s">
        <v>1053</v>
      </c>
      <c r="B4" s="2149">
        <v>1</v>
      </c>
      <c r="C4" s="2150">
        <v>10</v>
      </c>
      <c r="D4" s="2150">
        <v>54</v>
      </c>
      <c r="E4" s="2150">
        <v>80</v>
      </c>
      <c r="F4" s="2150">
        <v>109</v>
      </c>
      <c r="G4" s="2150">
        <v>620</v>
      </c>
      <c r="H4" s="2150">
        <v>556</v>
      </c>
      <c r="I4" s="2150">
        <v>32</v>
      </c>
      <c r="J4" s="2151">
        <f>SUM(B4:I4)</f>
        <v>1462</v>
      </c>
    </row>
    <row r="5" spans="1:11" ht="17.25" customHeight="1">
      <c r="A5" s="716" t="s">
        <v>1054</v>
      </c>
      <c r="B5" s="2149">
        <v>4</v>
      </c>
      <c r="C5" s="2150">
        <v>18</v>
      </c>
      <c r="D5" s="2150">
        <v>113</v>
      </c>
      <c r="E5" s="2150">
        <v>98</v>
      </c>
      <c r="F5" s="2150">
        <v>94</v>
      </c>
      <c r="G5" s="2150">
        <v>203</v>
      </c>
      <c r="H5" s="2150">
        <v>195</v>
      </c>
      <c r="I5" s="2150">
        <v>40</v>
      </c>
      <c r="J5" s="2151">
        <f>SUM(B5:I5)</f>
        <v>765</v>
      </c>
    </row>
    <row r="6" spans="1:11" ht="17.25" customHeight="1">
      <c r="A6" s="2152" t="s">
        <v>1055</v>
      </c>
      <c r="B6" s="2149">
        <v>0</v>
      </c>
      <c r="C6" s="2150">
        <v>0</v>
      </c>
      <c r="D6" s="2150">
        <v>0</v>
      </c>
      <c r="E6" s="2150">
        <v>0</v>
      </c>
      <c r="F6" s="2150">
        <v>0</v>
      </c>
      <c r="G6" s="2150">
        <v>0</v>
      </c>
      <c r="H6" s="2150">
        <v>0</v>
      </c>
      <c r="I6" s="2153">
        <v>154</v>
      </c>
      <c r="J6" s="2154">
        <f>SUM(B6:I6)</f>
        <v>154</v>
      </c>
    </row>
    <row r="7" spans="1:11" ht="17.25" customHeight="1">
      <c r="A7" s="2155" t="s">
        <v>17</v>
      </c>
      <c r="B7" s="2156">
        <f>SUM(B4:B6)</f>
        <v>5</v>
      </c>
      <c r="C7" s="2157">
        <f t="shared" ref="C7" si="0">SUM(C4:C6)</f>
        <v>28</v>
      </c>
      <c r="D7" s="2157">
        <f t="shared" ref="D7" si="1">SUM(D4:D6)</f>
        <v>167</v>
      </c>
      <c r="E7" s="2157">
        <f t="shared" ref="E7" si="2">SUM(E4:E6)</f>
        <v>178</v>
      </c>
      <c r="F7" s="2157">
        <f t="shared" ref="F7" si="3">SUM(F4:F6)</f>
        <v>203</v>
      </c>
      <c r="G7" s="2157">
        <f t="shared" ref="G7" si="4">SUM(G4:G6)</f>
        <v>823</v>
      </c>
      <c r="H7" s="2157">
        <f t="shared" ref="H7" si="5">SUM(H4:H6)</f>
        <v>751</v>
      </c>
      <c r="I7" s="2157">
        <f t="shared" ref="I7" si="6">SUM(I4:I6)</f>
        <v>226</v>
      </c>
      <c r="J7" s="2158">
        <f>SUM(B7:I7)</f>
        <v>2381</v>
      </c>
      <c r="K7" s="2146"/>
    </row>
    <row r="8" spans="1:11">
      <c r="A8" s="464" t="s">
        <v>790</v>
      </c>
      <c r="H8" s="1691"/>
      <c r="I8" s="1691"/>
      <c r="J8" s="1691"/>
    </row>
    <row r="9" spans="1:11" ht="19.5" customHeight="1">
      <c r="H9" s="463"/>
      <c r="I9" s="463"/>
      <c r="J9" s="463"/>
    </row>
    <row r="10" spans="1:11">
      <c r="A10" s="1755"/>
      <c r="B10" s="1755"/>
      <c r="C10" s="1755"/>
      <c r="D10" s="1755"/>
      <c r="E10" s="1755"/>
      <c r="F10" s="1755"/>
      <c r="G10" s="1755"/>
      <c r="H10" s="463"/>
      <c r="I10" s="463"/>
      <c r="J10" s="463"/>
    </row>
    <row r="11" spans="1:11">
      <c r="A11" s="1755"/>
      <c r="B11" s="1755"/>
      <c r="C11" s="1755"/>
      <c r="D11" s="1755"/>
      <c r="E11" s="1755"/>
      <c r="F11" s="1755"/>
      <c r="G11" s="1755"/>
      <c r="H11" s="463"/>
      <c r="I11" s="463"/>
      <c r="J11" s="463"/>
    </row>
  </sheetData>
  <mergeCells count="2">
    <mergeCell ref="A1:K1"/>
    <mergeCell ref="A2:G2"/>
  </mergeCells>
  <pageMargins left="0.7" right="0.7" top="0.75" bottom="0.75" header="0.3" footer="0.3"/>
  <pageSetup scale="80" fitToHeight="0" orientation="landscape" r:id="rId1"/>
  <drawing r:id="rId2"/>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2">
    <tabColor theme="6" tint="-0.499984740745262"/>
    <pageSetUpPr fitToPage="1"/>
  </sheetPr>
  <dimension ref="A1"/>
  <sheetViews>
    <sheetView showGridLines="0" view="pageBreakPreview" zoomScale="130" zoomScaleNormal="100" zoomScaleSheetLayoutView="130" workbookViewId="0">
      <selection activeCell="I23" sqref="I23"/>
    </sheetView>
  </sheetViews>
  <sheetFormatPr baseColWidth="10" defaultColWidth="11.42578125" defaultRowHeight="15"/>
  <cols>
    <col min="1" max="6" width="11.42578125" style="67"/>
    <col min="7" max="7" width="35.7109375" style="67" customWidth="1"/>
    <col min="8" max="16384" width="11.42578125" style="67"/>
  </cols>
  <sheetData/>
  <pageMargins left="0.7" right="0.7" top="0.75" bottom="0.75" header="0.3" footer="0.3"/>
  <pageSetup orientation="landscape" r:id="rId1"/>
  <drawing r:id="rId2"/>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3">
    <tabColor rgb="FFFF0000"/>
  </sheetPr>
  <dimension ref="A1:R46"/>
  <sheetViews>
    <sheetView showGridLines="0" view="pageBreakPreview" zoomScaleNormal="90" zoomScaleSheetLayoutView="100" workbookViewId="0">
      <pane xSplit="1" ySplit="3" topLeftCell="B4" activePane="bottomRight" state="frozen"/>
      <selection pane="topRight" activeCell="E1" sqref="E1"/>
      <selection pane="bottomLeft" activeCell="A4" sqref="A4"/>
      <selection pane="bottomRight" activeCell="P50" sqref="P50"/>
    </sheetView>
  </sheetViews>
  <sheetFormatPr baseColWidth="10" defaultColWidth="11.42578125" defaultRowHeight="15"/>
  <cols>
    <col min="1" max="1" width="37.85546875" style="67" customWidth="1"/>
    <col min="2" max="11" width="12.28515625" style="67" customWidth="1"/>
    <col min="12" max="12" width="12.28515625" style="748" customWidth="1"/>
    <col min="13" max="13" width="12.28515625" style="67" customWidth="1"/>
    <col min="14" max="14" width="14.42578125" style="67" customWidth="1"/>
    <col min="15" max="15" width="11.42578125" style="67"/>
    <col min="16" max="16" width="15.5703125" style="67" customWidth="1"/>
    <col min="17" max="16384" width="11.42578125" style="67"/>
  </cols>
  <sheetData>
    <row r="1" spans="1:18" ht="68.25" customHeight="1">
      <c r="A1" s="2393"/>
      <c r="B1" s="2393"/>
      <c r="C1" s="2393"/>
      <c r="D1" s="2393"/>
      <c r="E1" s="2393"/>
      <c r="F1" s="2393"/>
      <c r="G1" s="2393"/>
      <c r="H1" s="2393"/>
      <c r="I1" s="2393"/>
      <c r="J1" s="2393"/>
      <c r="K1" s="2393"/>
      <c r="L1" s="2393"/>
      <c r="M1" s="2393"/>
      <c r="N1" s="2393"/>
    </row>
    <row r="2" spans="1:18" s="15" customFormat="1" ht="18.75" customHeight="1">
      <c r="A2" s="2394"/>
      <c r="B2" s="2394"/>
      <c r="C2" s="2394"/>
      <c r="D2" s="2394"/>
      <c r="E2" s="2394"/>
      <c r="F2" s="2394"/>
      <c r="G2" s="2394"/>
      <c r="H2" s="2394"/>
      <c r="I2" s="2394"/>
      <c r="J2" s="2394"/>
      <c r="K2" s="2394"/>
      <c r="L2" s="2394"/>
      <c r="M2" s="2394"/>
      <c r="N2" s="2394"/>
      <c r="O2" s="748"/>
    </row>
    <row r="3" spans="1:18" ht="21" customHeight="1">
      <c r="A3" s="910" t="s">
        <v>7</v>
      </c>
      <c r="B3" s="1345" t="s">
        <v>220</v>
      </c>
      <c r="C3" s="1344" t="s">
        <v>219</v>
      </c>
      <c r="D3" s="1344" t="s">
        <v>152</v>
      </c>
      <c r="E3" s="1344" t="s">
        <v>194</v>
      </c>
      <c r="F3" s="1344" t="s">
        <v>6</v>
      </c>
      <c r="G3" s="1344" t="s">
        <v>169</v>
      </c>
      <c r="H3" s="1344" t="s">
        <v>196</v>
      </c>
      <c r="I3" s="1344" t="s">
        <v>425</v>
      </c>
      <c r="J3" s="1344" t="s">
        <v>490</v>
      </c>
      <c r="K3" s="1344" t="s">
        <v>495</v>
      </c>
      <c r="L3" s="1344" t="s">
        <v>791</v>
      </c>
      <c r="M3" s="1344" t="s">
        <v>883</v>
      </c>
      <c r="N3" s="1344" t="s">
        <v>909</v>
      </c>
      <c r="O3" s="1346" t="s">
        <v>1012</v>
      </c>
      <c r="P3" s="748"/>
    </row>
    <row r="4" spans="1:18" ht="15.75">
      <c r="A4" s="1363" t="s">
        <v>8</v>
      </c>
      <c r="B4" s="1347">
        <v>59055.5</v>
      </c>
      <c r="C4" s="1348">
        <v>57661</v>
      </c>
      <c r="D4" s="1348">
        <v>63198</v>
      </c>
      <c r="E4" s="1348">
        <v>55832</v>
      </c>
      <c r="F4" s="1348">
        <v>62722</v>
      </c>
      <c r="G4" s="1348">
        <v>56906</v>
      </c>
      <c r="H4" s="1348">
        <v>73730</v>
      </c>
      <c r="I4" s="1348">
        <v>65532</v>
      </c>
      <c r="J4" s="1348">
        <v>74396</v>
      </c>
      <c r="K4" s="1349">
        <v>94092</v>
      </c>
      <c r="L4" s="1349">
        <v>81574</v>
      </c>
      <c r="M4" s="1349">
        <v>55868</v>
      </c>
      <c r="N4" s="1349">
        <v>57001.0827931026</v>
      </c>
      <c r="O4" s="1350">
        <v>57483</v>
      </c>
      <c r="P4" s="1349"/>
    </row>
    <row r="5" spans="1:18" ht="15.75">
      <c r="A5" s="1363" t="s">
        <v>928</v>
      </c>
      <c r="B5" s="1347">
        <v>366490</v>
      </c>
      <c r="C5" s="1348">
        <v>374980.5</v>
      </c>
      <c r="D5" s="1348">
        <v>392630.5</v>
      </c>
      <c r="E5" s="1348">
        <v>337765</v>
      </c>
      <c r="F5" s="1348">
        <v>281886</v>
      </c>
      <c r="G5" s="1348">
        <v>300383</v>
      </c>
      <c r="H5" s="1348">
        <v>308298</v>
      </c>
      <c r="I5" s="1348">
        <v>318214</v>
      </c>
      <c r="J5" s="1348">
        <v>311906</v>
      </c>
      <c r="K5" s="1349">
        <v>300280</v>
      </c>
      <c r="L5" s="1349">
        <v>318337</v>
      </c>
      <c r="M5" s="1349">
        <v>308434</v>
      </c>
      <c r="N5" s="1349">
        <v>292680</v>
      </c>
      <c r="O5" s="1350">
        <v>318132</v>
      </c>
      <c r="P5" s="1349"/>
      <c r="Q5" s="81"/>
      <c r="R5" s="81"/>
    </row>
    <row r="6" spans="1:18" ht="15.75">
      <c r="A6" s="1363" t="s">
        <v>9</v>
      </c>
      <c r="B6" s="1347">
        <v>26193.5</v>
      </c>
      <c r="C6" s="1348">
        <v>26353.5</v>
      </c>
      <c r="D6" s="1348">
        <v>30830</v>
      </c>
      <c r="E6" s="1348">
        <v>31582</v>
      </c>
      <c r="F6" s="1348">
        <v>30520</v>
      </c>
      <c r="G6" s="1348">
        <v>37741</v>
      </c>
      <c r="H6" s="1348">
        <v>31145</v>
      </c>
      <c r="I6" s="1348">
        <v>43665</v>
      </c>
      <c r="J6" s="1348">
        <v>35190</v>
      </c>
      <c r="K6" s="1349">
        <v>34478</v>
      </c>
      <c r="L6" s="1349">
        <v>37853</v>
      </c>
      <c r="M6" s="1349">
        <v>73182</v>
      </c>
      <c r="N6" s="1349">
        <v>69841</v>
      </c>
      <c r="O6" s="1350">
        <v>64383</v>
      </c>
      <c r="P6" s="1349"/>
    </row>
    <row r="7" spans="1:18" ht="15.75">
      <c r="A7" s="1363" t="s">
        <v>10</v>
      </c>
      <c r="B7" s="1347">
        <v>31601</v>
      </c>
      <c r="C7" s="1348">
        <v>43507.5</v>
      </c>
      <c r="D7" s="1348">
        <v>45705</v>
      </c>
      <c r="E7" s="1348">
        <v>51584</v>
      </c>
      <c r="F7" s="1348">
        <v>34519</v>
      </c>
      <c r="G7" s="1348">
        <v>40257</v>
      </c>
      <c r="H7" s="1348">
        <v>35938</v>
      </c>
      <c r="I7" s="1348">
        <v>40323</v>
      </c>
      <c r="J7" s="1348">
        <v>27474</v>
      </c>
      <c r="K7" s="1349">
        <v>42681</v>
      </c>
      <c r="L7" s="1349">
        <v>64039</v>
      </c>
      <c r="M7" s="1349">
        <v>34851</v>
      </c>
      <c r="N7" s="1349">
        <v>62178</v>
      </c>
      <c r="O7" s="1350">
        <v>54516</v>
      </c>
      <c r="P7" s="1349"/>
    </row>
    <row r="8" spans="1:18" ht="15.75">
      <c r="A8" s="1363" t="s">
        <v>11</v>
      </c>
      <c r="B8" s="1347">
        <v>211992.5</v>
      </c>
      <c r="C8" s="1348">
        <v>234505</v>
      </c>
      <c r="D8" s="1348">
        <v>229492.5</v>
      </c>
      <c r="E8" s="1348">
        <v>238189</v>
      </c>
      <c r="F8" s="1348">
        <v>241768</v>
      </c>
      <c r="G8" s="1348">
        <v>251447</v>
      </c>
      <c r="H8" s="1348">
        <v>254030</v>
      </c>
      <c r="I8" s="1348">
        <v>236447</v>
      </c>
      <c r="J8" s="1349">
        <v>257264</v>
      </c>
      <c r="K8" s="1349">
        <v>291369</v>
      </c>
      <c r="L8" s="1349">
        <v>303617</v>
      </c>
      <c r="M8" s="1349">
        <v>315262</v>
      </c>
      <c r="N8" s="1349">
        <v>309575</v>
      </c>
      <c r="O8" s="1350">
        <v>332150</v>
      </c>
      <c r="P8" s="1349"/>
    </row>
    <row r="9" spans="1:18" ht="15.75">
      <c r="A9" s="1363" t="s">
        <v>12</v>
      </c>
      <c r="B9" s="1347">
        <v>86665</v>
      </c>
      <c r="C9" s="1348">
        <v>91077</v>
      </c>
      <c r="D9" s="1348">
        <v>105664.5</v>
      </c>
      <c r="E9" s="1348">
        <v>112403</v>
      </c>
      <c r="F9" s="1348">
        <v>101997</v>
      </c>
      <c r="G9" s="1348">
        <v>110062</v>
      </c>
      <c r="H9" s="1348">
        <v>117394</v>
      </c>
      <c r="I9" s="1348">
        <v>123299</v>
      </c>
      <c r="J9" s="1349">
        <v>120700</v>
      </c>
      <c r="K9" s="1349">
        <v>134768</v>
      </c>
      <c r="L9" s="1349">
        <v>141352</v>
      </c>
      <c r="M9" s="1349">
        <v>138352</v>
      </c>
      <c r="N9" s="1349">
        <v>155963</v>
      </c>
      <c r="O9" s="1350">
        <v>164747</v>
      </c>
      <c r="P9" s="1349"/>
    </row>
    <row r="10" spans="1:18" ht="15.75">
      <c r="A10" s="1363" t="s">
        <v>13</v>
      </c>
      <c r="B10" s="1347">
        <v>64356.5</v>
      </c>
      <c r="C10" s="1348">
        <v>66871.5</v>
      </c>
      <c r="D10" s="1348">
        <v>68018.5</v>
      </c>
      <c r="E10" s="1348">
        <v>73736</v>
      </c>
      <c r="F10" s="1348">
        <v>74994</v>
      </c>
      <c r="G10" s="1348">
        <v>70890</v>
      </c>
      <c r="H10" s="1348">
        <v>67549</v>
      </c>
      <c r="I10" s="1348">
        <v>71306</v>
      </c>
      <c r="J10" s="1349">
        <v>90119</v>
      </c>
      <c r="K10" s="1349">
        <v>92028</v>
      </c>
      <c r="L10" s="1349">
        <v>96550</v>
      </c>
      <c r="M10" s="1349">
        <v>98248</v>
      </c>
      <c r="N10" s="1349">
        <v>89857</v>
      </c>
      <c r="O10" s="1350">
        <v>99710</v>
      </c>
      <c r="P10" s="1349"/>
    </row>
    <row r="11" spans="1:18" ht="15.75">
      <c r="A11" s="1363" t="s">
        <v>14</v>
      </c>
      <c r="B11" s="1347">
        <v>46757.5</v>
      </c>
      <c r="C11" s="1348">
        <v>49397</v>
      </c>
      <c r="D11" s="1348">
        <v>55326</v>
      </c>
      <c r="E11" s="1348">
        <v>55155</v>
      </c>
      <c r="F11" s="1348">
        <v>67119</v>
      </c>
      <c r="G11" s="1348">
        <v>65137</v>
      </c>
      <c r="H11" s="1348">
        <v>72016</v>
      </c>
      <c r="I11" s="1348">
        <v>82080</v>
      </c>
      <c r="J11" s="1349">
        <v>79468</v>
      </c>
      <c r="K11" s="1349">
        <v>83517</v>
      </c>
      <c r="L11" s="1349">
        <v>75923</v>
      </c>
      <c r="M11" s="1349">
        <v>79105</v>
      </c>
      <c r="N11" s="1349">
        <v>72123</v>
      </c>
      <c r="O11" s="1350">
        <v>92225</v>
      </c>
      <c r="P11" s="1349"/>
    </row>
    <row r="12" spans="1:18" ht="15.75">
      <c r="A12" s="1363" t="s">
        <v>15</v>
      </c>
      <c r="B12" s="1347">
        <v>147544.5</v>
      </c>
      <c r="C12" s="1348">
        <v>148907.5</v>
      </c>
      <c r="D12" s="1348">
        <v>152563.5</v>
      </c>
      <c r="E12" s="1348">
        <v>156837</v>
      </c>
      <c r="F12" s="1348">
        <v>164689</v>
      </c>
      <c r="G12" s="1348">
        <v>184575</v>
      </c>
      <c r="H12" s="1348">
        <v>189387</v>
      </c>
      <c r="I12" s="1348">
        <v>194986</v>
      </c>
      <c r="J12" s="1349">
        <v>194720</v>
      </c>
      <c r="K12" s="1349">
        <v>191598</v>
      </c>
      <c r="L12" s="1349">
        <v>199704</v>
      </c>
      <c r="M12" s="1349">
        <v>213040</v>
      </c>
      <c r="N12" s="1349">
        <v>219983</v>
      </c>
      <c r="O12" s="1350">
        <v>226323</v>
      </c>
      <c r="P12" s="1349"/>
    </row>
    <row r="13" spans="1:18" ht="15.75">
      <c r="A13" s="1363" t="s">
        <v>16</v>
      </c>
      <c r="B13" s="1347">
        <v>401844.5</v>
      </c>
      <c r="C13" s="1348">
        <v>416197</v>
      </c>
      <c r="D13" s="1348">
        <v>433943.5</v>
      </c>
      <c r="E13" s="1348">
        <v>460813</v>
      </c>
      <c r="F13" s="1348">
        <v>507872</v>
      </c>
      <c r="G13" s="1348">
        <v>523323</v>
      </c>
      <c r="H13" s="1348">
        <v>552274</v>
      </c>
      <c r="I13" s="1348">
        <v>553281</v>
      </c>
      <c r="J13" s="1349">
        <v>588320</v>
      </c>
      <c r="K13" s="1349">
        <v>606440</v>
      </c>
      <c r="L13" s="1349">
        <v>654852</v>
      </c>
      <c r="M13" s="1349">
        <v>696653</v>
      </c>
      <c r="N13" s="1349">
        <v>721706</v>
      </c>
      <c r="O13" s="1350">
        <f>253559+182050+275623</f>
        <v>711232</v>
      </c>
      <c r="P13" s="1349"/>
    </row>
    <row r="14" spans="1:18" ht="17.25" customHeight="1">
      <c r="A14" s="910" t="s">
        <v>17</v>
      </c>
      <c r="B14" s="1351">
        <f t="shared" ref="B14:K14" si="0">SUM(B4:B13)</f>
        <v>1442500.5</v>
      </c>
      <c r="C14" s="1352">
        <f t="shared" si="0"/>
        <v>1509457.5</v>
      </c>
      <c r="D14" s="1352">
        <f t="shared" si="0"/>
        <v>1577372</v>
      </c>
      <c r="E14" s="1352">
        <f t="shared" si="0"/>
        <v>1573896</v>
      </c>
      <c r="F14" s="1352">
        <f t="shared" si="0"/>
        <v>1568086</v>
      </c>
      <c r="G14" s="1352">
        <f t="shared" si="0"/>
        <v>1640721</v>
      </c>
      <c r="H14" s="1352">
        <f t="shared" si="0"/>
        <v>1701761</v>
      </c>
      <c r="I14" s="1352">
        <f t="shared" si="0"/>
        <v>1729133</v>
      </c>
      <c r="J14" s="1352">
        <f t="shared" si="0"/>
        <v>1779557</v>
      </c>
      <c r="K14" s="1352">
        <f t="shared" si="0"/>
        <v>1871251</v>
      </c>
      <c r="L14" s="1352">
        <f>SUM(L4:L13)</f>
        <v>1973801</v>
      </c>
      <c r="M14" s="1352">
        <f>SUM(M4:M13)</f>
        <v>2012995</v>
      </c>
      <c r="N14" s="1352">
        <f>SUM(N4:N13)</f>
        <v>2050907.0827931026</v>
      </c>
      <c r="O14" s="1353">
        <f>SUM(O4:O13)</f>
        <v>2120901</v>
      </c>
      <c r="P14" s="1364"/>
    </row>
    <row r="15" spans="1:18" s="81" customFormat="1" ht="13.5" customHeight="1">
      <c r="A15" s="124"/>
      <c r="B15" s="82"/>
      <c r="C15" s="82"/>
      <c r="D15" s="82"/>
      <c r="E15" s="82"/>
      <c r="F15" s="82"/>
      <c r="G15" s="82"/>
      <c r="H15" s="82"/>
      <c r="I15" s="82"/>
      <c r="L15" s="745"/>
      <c r="O15" s="748"/>
      <c r="P15" s="67"/>
      <c r="Q15" s="67"/>
    </row>
    <row r="16" spans="1:18" ht="9.75" customHeight="1">
      <c r="A16" s="24"/>
      <c r="B16" s="83"/>
      <c r="C16" s="83"/>
      <c r="D16" s="83"/>
      <c r="E16" s="83"/>
      <c r="F16" s="83"/>
      <c r="G16" s="83"/>
      <c r="H16" s="83"/>
      <c r="I16" s="83"/>
      <c r="O16" s="748"/>
    </row>
    <row r="17" spans="1:9">
      <c r="A17" s="83"/>
      <c r="B17" s="83"/>
      <c r="C17" s="83"/>
      <c r="D17" s="83"/>
      <c r="E17" s="83"/>
      <c r="F17" s="83"/>
      <c r="G17" s="83"/>
      <c r="H17" s="83"/>
      <c r="I17" s="83"/>
    </row>
    <row r="18" spans="1:9">
      <c r="A18" s="83"/>
      <c r="B18" s="83"/>
      <c r="C18" s="83"/>
      <c r="D18" s="83"/>
      <c r="E18" s="83"/>
      <c r="F18" s="83"/>
      <c r="G18" s="83"/>
      <c r="H18" s="83"/>
      <c r="I18" s="83"/>
    </row>
    <row r="19" spans="1:9">
      <c r="A19" s="83"/>
      <c r="B19" s="83"/>
      <c r="C19" s="83"/>
      <c r="D19" s="83"/>
      <c r="E19" s="83"/>
      <c r="F19" s="83"/>
      <c r="G19" s="83"/>
      <c r="H19" s="83"/>
      <c r="I19" s="83"/>
    </row>
    <row r="20" spans="1:9">
      <c r="A20" s="83"/>
      <c r="B20" s="83"/>
      <c r="C20" s="83"/>
      <c r="D20" s="83"/>
      <c r="E20" s="83"/>
      <c r="F20" s="83"/>
      <c r="G20" s="83"/>
      <c r="H20" s="83"/>
      <c r="I20" s="83"/>
    </row>
    <row r="21" spans="1:9">
      <c r="A21" s="83"/>
      <c r="B21" s="83"/>
      <c r="C21" s="83"/>
      <c r="D21" s="83"/>
      <c r="E21" s="83"/>
      <c r="F21" s="83"/>
      <c r="G21" s="83"/>
      <c r="H21" s="83"/>
      <c r="I21" s="83"/>
    </row>
    <row r="22" spans="1:9">
      <c r="A22" s="83"/>
      <c r="B22" s="83"/>
      <c r="C22" s="83"/>
      <c r="D22" s="83"/>
      <c r="E22" s="83"/>
      <c r="F22" s="83"/>
      <c r="G22" s="83"/>
      <c r="H22" s="83"/>
      <c r="I22" s="83"/>
    </row>
    <row r="23" spans="1:9">
      <c r="A23" s="83"/>
      <c r="B23" s="83"/>
      <c r="C23" s="83"/>
      <c r="D23" s="83"/>
      <c r="E23" s="83"/>
      <c r="F23" s="83"/>
      <c r="G23" s="83"/>
      <c r="H23" s="83"/>
      <c r="I23" s="83"/>
    </row>
    <row r="24" spans="1:9">
      <c r="A24" s="83"/>
      <c r="B24" s="83"/>
      <c r="C24" s="83"/>
      <c r="D24" s="83"/>
      <c r="E24" s="83"/>
      <c r="F24" s="83"/>
      <c r="G24" s="83"/>
      <c r="H24" s="83"/>
      <c r="I24" s="83"/>
    </row>
    <row r="25" spans="1:9">
      <c r="A25" s="83"/>
      <c r="B25" s="83"/>
      <c r="C25" s="83"/>
      <c r="D25" s="83"/>
      <c r="E25" s="83"/>
      <c r="F25" s="83"/>
      <c r="G25" s="83"/>
      <c r="H25" s="83"/>
      <c r="I25" s="83"/>
    </row>
    <row r="26" spans="1:9">
      <c r="A26" s="83"/>
      <c r="B26" s="83"/>
      <c r="C26" s="83"/>
      <c r="D26" s="83"/>
      <c r="E26" s="83"/>
      <c r="F26" s="83"/>
      <c r="G26" s="83"/>
      <c r="H26" s="83"/>
      <c r="I26" s="83"/>
    </row>
    <row r="27" spans="1:9">
      <c r="A27" s="83"/>
      <c r="B27" s="83"/>
      <c r="C27" s="83"/>
      <c r="D27" s="83"/>
      <c r="E27" s="83"/>
      <c r="F27" s="83"/>
      <c r="G27" s="83"/>
      <c r="H27" s="83"/>
      <c r="I27" s="83"/>
    </row>
    <row r="28" spans="1:9">
      <c r="A28" s="83"/>
      <c r="B28" s="83"/>
      <c r="C28" s="83"/>
      <c r="D28" s="83"/>
      <c r="E28" s="83"/>
      <c r="F28" s="83"/>
      <c r="G28" s="83"/>
      <c r="H28" s="83"/>
      <c r="I28" s="83"/>
    </row>
    <row r="29" spans="1:9">
      <c r="A29" s="83"/>
      <c r="B29" s="83"/>
      <c r="C29" s="83"/>
      <c r="D29" s="83"/>
      <c r="E29" s="83"/>
      <c r="F29" s="83"/>
      <c r="G29" s="83"/>
      <c r="H29" s="83"/>
      <c r="I29" s="83"/>
    </row>
    <row r="30" spans="1:9">
      <c r="A30" s="83"/>
      <c r="B30" s="83"/>
      <c r="C30" s="83"/>
      <c r="D30" s="83"/>
      <c r="E30" s="83"/>
      <c r="F30" s="83"/>
      <c r="G30" s="83"/>
      <c r="H30" s="83"/>
      <c r="I30" s="83"/>
    </row>
    <row r="31" spans="1:9">
      <c r="A31" s="83"/>
      <c r="B31" s="83"/>
      <c r="C31" s="83"/>
      <c r="D31" s="83"/>
      <c r="E31" s="83"/>
      <c r="F31" s="83"/>
      <c r="G31" s="83"/>
      <c r="H31" s="83"/>
      <c r="I31" s="83"/>
    </row>
    <row r="32" spans="1:9">
      <c r="A32" s="83"/>
      <c r="B32" s="83"/>
      <c r="C32" s="83"/>
      <c r="D32" s="83"/>
      <c r="E32" s="83"/>
      <c r="F32" s="83"/>
      <c r="G32" s="83"/>
      <c r="H32" s="83"/>
      <c r="I32" s="83"/>
    </row>
    <row r="33" spans="1:9">
      <c r="A33" s="83"/>
      <c r="B33" s="83"/>
      <c r="C33" s="83"/>
      <c r="D33" s="83"/>
      <c r="E33" s="83"/>
      <c r="F33" s="83"/>
      <c r="G33" s="83"/>
      <c r="H33" s="83"/>
      <c r="I33" s="83"/>
    </row>
    <row r="34" spans="1:9">
      <c r="A34" s="83"/>
      <c r="B34" s="83"/>
      <c r="C34" s="83"/>
      <c r="D34" s="83"/>
      <c r="E34" s="83"/>
      <c r="F34" s="83"/>
      <c r="G34" s="83"/>
      <c r="H34" s="83"/>
      <c r="I34" s="83"/>
    </row>
    <row r="35" spans="1:9">
      <c r="A35" s="83"/>
      <c r="B35" s="83"/>
      <c r="C35" s="83"/>
      <c r="D35" s="83"/>
      <c r="E35" s="83"/>
      <c r="F35" s="83"/>
      <c r="G35" s="83"/>
      <c r="H35" s="83"/>
      <c r="I35" s="83"/>
    </row>
    <row r="36" spans="1:9">
      <c r="A36" s="83"/>
      <c r="B36" s="83"/>
      <c r="C36" s="83"/>
      <c r="D36" s="83"/>
      <c r="E36" s="83"/>
      <c r="F36" s="83"/>
      <c r="G36" s="83"/>
      <c r="H36" s="83"/>
      <c r="I36" s="83"/>
    </row>
    <row r="37" spans="1:9">
      <c r="A37" s="83"/>
      <c r="B37" s="83"/>
      <c r="C37" s="83"/>
      <c r="D37" s="83"/>
      <c r="E37" s="83"/>
      <c r="F37" s="83"/>
      <c r="G37" s="83"/>
      <c r="H37" s="83"/>
      <c r="I37" s="83"/>
    </row>
    <row r="38" spans="1:9">
      <c r="A38" s="83"/>
      <c r="B38" s="83"/>
      <c r="C38" s="83"/>
      <c r="D38" s="83"/>
      <c r="E38" s="83"/>
      <c r="F38" s="83"/>
      <c r="G38" s="83"/>
      <c r="H38" s="83"/>
      <c r="I38" s="83"/>
    </row>
    <row r="39" spans="1:9">
      <c r="A39" s="83"/>
      <c r="B39" s="83"/>
      <c r="C39" s="83"/>
      <c r="D39" s="83"/>
      <c r="E39" s="83"/>
      <c r="F39" s="83"/>
      <c r="G39" s="83"/>
      <c r="H39" s="83"/>
      <c r="I39" s="83"/>
    </row>
    <row r="40" spans="1:9">
      <c r="A40" s="83"/>
      <c r="B40" s="83"/>
      <c r="C40" s="83"/>
      <c r="D40" s="83"/>
      <c r="E40" s="83"/>
      <c r="F40" s="83"/>
      <c r="G40" s="83"/>
      <c r="H40" s="83"/>
      <c r="I40" s="83"/>
    </row>
    <row r="41" spans="1:9">
      <c r="A41" s="83"/>
      <c r="B41" s="83"/>
      <c r="C41" s="83"/>
      <c r="D41" s="83"/>
      <c r="E41" s="83"/>
      <c r="F41" s="83"/>
      <c r="G41" s="83"/>
      <c r="H41" s="83"/>
      <c r="I41" s="83"/>
    </row>
    <row r="42" spans="1:9">
      <c r="A42" s="83"/>
      <c r="B42" s="83"/>
      <c r="C42" s="83"/>
      <c r="D42" s="83"/>
      <c r="E42" s="83"/>
      <c r="F42" s="83"/>
      <c r="G42" s="83"/>
      <c r="H42" s="83"/>
      <c r="I42" s="83"/>
    </row>
    <row r="43" spans="1:9">
      <c r="A43" s="83"/>
      <c r="B43" s="83"/>
      <c r="C43" s="83"/>
      <c r="D43" s="83"/>
      <c r="E43" s="83"/>
      <c r="F43" s="83"/>
      <c r="G43" s="83"/>
      <c r="H43" s="83"/>
      <c r="I43" s="83"/>
    </row>
    <row r="44" spans="1:9">
      <c r="A44" s="83"/>
      <c r="B44" s="83"/>
      <c r="C44" s="83"/>
      <c r="D44" s="83"/>
      <c r="E44" s="83"/>
      <c r="F44" s="83"/>
      <c r="G44" s="83"/>
      <c r="H44" s="83"/>
      <c r="I44" s="83"/>
    </row>
    <row r="45" spans="1:9" ht="11.25" customHeight="1">
      <c r="A45" s="83"/>
      <c r="B45" s="83"/>
      <c r="C45" s="83"/>
      <c r="D45" s="83"/>
      <c r="E45" s="83"/>
      <c r="F45" s="83"/>
      <c r="G45" s="83"/>
      <c r="H45" s="83"/>
      <c r="I45" s="83"/>
    </row>
    <row r="46" spans="1:9">
      <c r="A46" s="83"/>
      <c r="B46" s="83"/>
      <c r="C46" s="83"/>
      <c r="D46" s="83"/>
      <c r="E46" s="83"/>
      <c r="F46" s="83"/>
      <c r="G46" s="83"/>
      <c r="H46" s="83"/>
      <c r="I46" s="83"/>
    </row>
  </sheetData>
  <mergeCells count="2">
    <mergeCell ref="A1:N1"/>
    <mergeCell ref="A2:N2"/>
  </mergeCells>
  <printOptions horizontalCentered="1" verticalCentered="1"/>
  <pageMargins left="0.39370078740157499" right="0.39370078740157499" top="0.23622047244094499" bottom="0.157" header="0.23599999999999999" footer="0.157"/>
  <pageSetup scale="61" orientation="landscape" r:id="rId1"/>
  <drawing r:id="rId2"/>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4">
    <tabColor rgb="FFFF0000"/>
    <pageSetUpPr fitToPage="1"/>
  </sheetPr>
  <dimension ref="A1:L44"/>
  <sheetViews>
    <sheetView showGridLines="0" view="pageBreakPreview" zoomScale="70" zoomScaleNormal="100" zoomScaleSheetLayoutView="70" workbookViewId="0">
      <pane ySplit="1" topLeftCell="A2" activePane="bottomLeft" state="frozen"/>
      <selection activeCell="P10" sqref="P10"/>
      <selection pane="bottomLeft" activeCell="O36" sqref="O36"/>
    </sheetView>
  </sheetViews>
  <sheetFormatPr baseColWidth="10" defaultColWidth="11.42578125" defaultRowHeight="15"/>
  <cols>
    <col min="1" max="1" width="18.5703125" style="67" customWidth="1"/>
    <col min="2" max="2" width="20.42578125" style="67" customWidth="1"/>
    <col min="3" max="3" width="21" style="67" customWidth="1"/>
    <col min="4" max="4" width="20.7109375" style="67" customWidth="1"/>
    <col min="5" max="5" width="19.140625" style="67" customWidth="1"/>
    <col min="6" max="6" width="20.140625" style="36" customWidth="1"/>
    <col min="7" max="7" width="23.85546875" style="67" customWidth="1"/>
    <col min="8" max="8" width="16.28515625" style="67" customWidth="1"/>
    <col min="9" max="9" width="34" style="67" customWidth="1"/>
    <col min="10" max="10" width="12.28515625" style="67" bestFit="1" customWidth="1"/>
    <col min="11" max="11" width="16.28515625" style="67" bestFit="1" customWidth="1"/>
    <col min="12" max="18" width="11.42578125" style="67"/>
    <col min="19" max="19" width="12.28515625" style="67" bestFit="1" customWidth="1"/>
    <col min="20" max="16384" width="11.42578125" style="67"/>
  </cols>
  <sheetData>
    <row r="1" spans="1:11" ht="78" customHeight="1">
      <c r="A1" s="2395"/>
      <c r="B1" s="2396"/>
      <c r="C1" s="2396"/>
      <c r="D1" s="2396"/>
      <c r="E1" s="2396"/>
      <c r="F1" s="2396"/>
      <c r="G1" s="2396"/>
      <c r="H1" s="2396"/>
      <c r="I1" s="2396"/>
    </row>
    <row r="2" spans="1:11" ht="6" customHeight="1">
      <c r="A2" s="2397"/>
      <c r="B2" s="2397"/>
      <c r="C2" s="2397"/>
      <c r="D2" s="2397"/>
      <c r="E2" s="2397"/>
      <c r="F2" s="2397"/>
      <c r="G2" s="2397"/>
      <c r="H2" s="2397"/>
      <c r="I2" s="2397"/>
    </row>
    <row r="3" spans="1:11" s="538" customFormat="1" ht="63.75" customHeight="1">
      <c r="A3" s="1354" t="s">
        <v>0</v>
      </c>
      <c r="B3" s="1342" t="s">
        <v>27</v>
      </c>
      <c r="C3" s="1342" t="s">
        <v>176</v>
      </c>
      <c r="D3" s="1342" t="s">
        <v>177</v>
      </c>
      <c r="E3" s="1342" t="s">
        <v>1</v>
      </c>
      <c r="F3" s="1342" t="s">
        <v>404</v>
      </c>
      <c r="G3" s="1342" t="s">
        <v>375</v>
      </c>
      <c r="H3" s="1343" t="s">
        <v>153</v>
      </c>
      <c r="I3" s="534"/>
    </row>
    <row r="4" spans="1:11" ht="15.75" customHeight="1">
      <c r="A4" s="1172" t="s">
        <v>2</v>
      </c>
      <c r="B4" s="424">
        <v>8968144</v>
      </c>
      <c r="C4" s="423">
        <v>7144758</v>
      </c>
      <c r="D4" s="422">
        <v>3992211</v>
      </c>
      <c r="E4" s="421">
        <v>3276373</v>
      </c>
      <c r="F4" s="422">
        <v>1437260</v>
      </c>
      <c r="G4" s="422">
        <v>1839113</v>
      </c>
      <c r="H4" s="1360">
        <v>715838</v>
      </c>
      <c r="K4" s="41"/>
    </row>
    <row r="5" spans="1:11" ht="15.75" customHeight="1">
      <c r="A5" s="1172" t="s">
        <v>3</v>
      </c>
      <c r="B5" s="362">
        <v>9072308</v>
      </c>
      <c r="C5" s="289">
        <v>7320436</v>
      </c>
      <c r="D5" s="419">
        <v>4100433</v>
      </c>
      <c r="E5" s="420">
        <v>3435086</v>
      </c>
      <c r="F5" s="419">
        <v>1505582.5</v>
      </c>
      <c r="G5" s="419">
        <v>1929503.5</v>
      </c>
      <c r="H5" s="1361">
        <v>665347</v>
      </c>
      <c r="K5" s="41"/>
    </row>
    <row r="6" spans="1:11" ht="15.75" customHeight="1">
      <c r="A6" s="1172" t="s">
        <v>4</v>
      </c>
      <c r="B6" s="362">
        <v>9175265</v>
      </c>
      <c r="C6" s="289">
        <v>7484808</v>
      </c>
      <c r="D6" s="419">
        <v>4202277</v>
      </c>
      <c r="E6" s="420">
        <v>3548304</v>
      </c>
      <c r="F6" s="419">
        <v>1571911.5</v>
      </c>
      <c r="G6" s="419">
        <v>1976392.5</v>
      </c>
      <c r="H6" s="1361">
        <v>653973</v>
      </c>
      <c r="K6" s="41"/>
    </row>
    <row r="7" spans="1:11" ht="15.75" customHeight="1">
      <c r="A7" s="1172" t="s">
        <v>5</v>
      </c>
      <c r="B7" s="362">
        <v>9277181</v>
      </c>
      <c r="C7" s="289">
        <v>7663945</v>
      </c>
      <c r="D7" s="419">
        <v>4256447</v>
      </c>
      <c r="E7" s="420">
        <v>3653946</v>
      </c>
      <c r="F7" s="419">
        <v>1566047</v>
      </c>
      <c r="G7" s="419">
        <v>2087899</v>
      </c>
      <c r="H7" s="1361">
        <v>602501</v>
      </c>
      <c r="K7" s="41"/>
    </row>
    <row r="8" spans="1:11" ht="15.75" customHeight="1">
      <c r="A8" s="1172" t="s">
        <v>6</v>
      </c>
      <c r="B8" s="362">
        <v>9378455</v>
      </c>
      <c r="C8" s="289">
        <v>7848901</v>
      </c>
      <c r="D8" s="419">
        <v>4221883</v>
      </c>
      <c r="E8" s="420">
        <v>3593988</v>
      </c>
      <c r="F8" s="289">
        <v>1560994</v>
      </c>
      <c r="G8" s="289">
        <v>2032994</v>
      </c>
      <c r="H8" s="1361">
        <v>627895</v>
      </c>
      <c r="K8" s="41"/>
    </row>
    <row r="9" spans="1:11" ht="15.75" customHeight="1">
      <c r="A9" s="1172" t="s">
        <v>129</v>
      </c>
      <c r="B9" s="362">
        <v>9478612</v>
      </c>
      <c r="C9" s="289">
        <v>7967202</v>
      </c>
      <c r="D9" s="419">
        <v>4378866</v>
      </c>
      <c r="E9" s="420">
        <v>3753529</v>
      </c>
      <c r="F9" s="289">
        <v>1631129</v>
      </c>
      <c r="G9" s="289">
        <v>2122400</v>
      </c>
      <c r="H9" s="1361">
        <v>625337</v>
      </c>
      <c r="K9" s="41"/>
    </row>
    <row r="10" spans="1:11" ht="15.75" customHeight="1">
      <c r="A10" s="1172" t="s">
        <v>196</v>
      </c>
      <c r="B10" s="362">
        <v>9579983</v>
      </c>
      <c r="C10" s="289">
        <v>8144337</v>
      </c>
      <c r="D10" s="419">
        <v>4580813</v>
      </c>
      <c r="E10" s="420">
        <v>3912405</v>
      </c>
      <c r="F10" s="289">
        <v>1686216</v>
      </c>
      <c r="G10" s="289">
        <v>2226189</v>
      </c>
      <c r="H10" s="1361">
        <v>668408</v>
      </c>
      <c r="K10" s="41"/>
    </row>
    <row r="11" spans="1:11" ht="15.75" customHeight="1">
      <c r="A11" s="1172" t="s">
        <v>425</v>
      </c>
      <c r="B11" s="362">
        <v>9680534</v>
      </c>
      <c r="C11" s="289">
        <v>8276419</v>
      </c>
      <c r="D11" s="419">
        <v>4677824</v>
      </c>
      <c r="E11" s="420">
        <v>3990748</v>
      </c>
      <c r="F11" s="289">
        <v>1716228</v>
      </c>
      <c r="G11" s="289">
        <v>2274520</v>
      </c>
      <c r="H11" s="1361">
        <v>687076</v>
      </c>
      <c r="K11" s="41"/>
    </row>
    <row r="12" spans="1:11" ht="15.75" customHeight="1">
      <c r="A12" s="1172" t="s">
        <v>490</v>
      </c>
      <c r="B12" s="362">
        <v>9780743</v>
      </c>
      <c r="C12" s="289">
        <v>8422139</v>
      </c>
      <c r="D12" s="419">
        <v>4728655</v>
      </c>
      <c r="E12" s="420">
        <v>4018420</v>
      </c>
      <c r="F12" s="289">
        <v>1769801</v>
      </c>
      <c r="G12" s="289">
        <v>2248619</v>
      </c>
      <c r="H12" s="1361">
        <v>710235</v>
      </c>
    </row>
    <row r="13" spans="1:11" ht="15.75" customHeight="1">
      <c r="A13" s="1172" t="s">
        <v>495</v>
      </c>
      <c r="B13" s="362">
        <v>9880505</v>
      </c>
      <c r="C13" s="289">
        <v>8571213</v>
      </c>
      <c r="D13" s="419">
        <v>4913588</v>
      </c>
      <c r="E13" s="420">
        <v>4199885</v>
      </c>
      <c r="F13" s="289">
        <v>1865496</v>
      </c>
      <c r="G13" s="289">
        <v>2334389</v>
      </c>
      <c r="H13" s="1361">
        <v>713703</v>
      </c>
    </row>
    <row r="14" spans="1:11" s="748" customFormat="1" ht="15.75" customHeight="1">
      <c r="A14" s="1172" t="s">
        <v>791</v>
      </c>
      <c r="B14" s="362">
        <v>10028012</v>
      </c>
      <c r="C14" s="289">
        <v>8699672</v>
      </c>
      <c r="D14" s="419">
        <v>5283205</v>
      </c>
      <c r="E14" s="420">
        <v>4309050</v>
      </c>
      <c r="F14" s="289">
        <v>1965498</v>
      </c>
      <c r="G14" s="289">
        <v>2343552</v>
      </c>
      <c r="H14" s="1361">
        <v>974155</v>
      </c>
    </row>
    <row r="15" spans="1:11" s="748" customFormat="1" ht="15.75" customHeight="1">
      <c r="A15" s="1172" t="s">
        <v>883</v>
      </c>
      <c r="B15" s="362">
        <v>10123139</v>
      </c>
      <c r="C15" s="289">
        <v>7379608.3909109002</v>
      </c>
      <c r="D15" s="419">
        <v>4603292.5755375205</v>
      </c>
      <c r="E15" s="420">
        <v>4431407</v>
      </c>
      <c r="F15" s="289">
        <v>2012995</v>
      </c>
      <c r="G15" s="289">
        <v>2034386</v>
      </c>
      <c r="H15" s="1361">
        <f>292447+368344</f>
        <v>660791</v>
      </c>
    </row>
    <row r="16" spans="1:11" s="60" customFormat="1" ht="15.75" customHeight="1">
      <c r="A16" s="1172" t="s">
        <v>909</v>
      </c>
      <c r="B16" s="362">
        <v>10217441</v>
      </c>
      <c r="C16" s="289">
        <v>7525557</v>
      </c>
      <c r="D16" s="419">
        <v>4670314</v>
      </c>
      <c r="E16" s="420">
        <v>4179290</v>
      </c>
      <c r="F16" s="289">
        <v>2050907</v>
      </c>
      <c r="G16" s="289">
        <v>2128383</v>
      </c>
      <c r="H16" s="1361">
        <v>661084</v>
      </c>
      <c r="I16" s="748"/>
    </row>
    <row r="17" spans="1:12" s="60" customFormat="1" ht="15.75" customHeight="1">
      <c r="A17" s="1355" t="s">
        <v>1014</v>
      </c>
      <c r="B17" s="1356">
        <v>10295263</v>
      </c>
      <c r="C17" s="1357">
        <v>7601071</v>
      </c>
      <c r="D17" s="1358">
        <v>4831172</v>
      </c>
      <c r="E17" s="1359">
        <f>F17+G17</f>
        <v>4303787</v>
      </c>
      <c r="F17" s="1357">
        <v>2120901</v>
      </c>
      <c r="G17" s="1357">
        <v>2182886</v>
      </c>
      <c r="H17" s="1362">
        <v>852136.89214245207</v>
      </c>
    </row>
    <row r="18" spans="1:12" ht="15.75">
      <c r="A18" s="1877"/>
      <c r="B18" s="289"/>
      <c r="C18" s="289"/>
      <c r="D18" s="419"/>
      <c r="E18" s="420"/>
      <c r="F18" s="289"/>
      <c r="G18" s="289"/>
      <c r="H18" s="418"/>
      <c r="I18" s="60"/>
    </row>
    <row r="19" spans="1:12">
      <c r="A19" s="82"/>
      <c r="B19" s="82"/>
      <c r="C19" s="82"/>
      <c r="D19" s="82"/>
      <c r="E19" s="82"/>
      <c r="F19" s="82"/>
      <c r="G19" s="82"/>
      <c r="H19" s="82"/>
    </row>
    <row r="20" spans="1:12">
      <c r="A20" s="82"/>
      <c r="B20" s="82"/>
      <c r="C20" s="82"/>
      <c r="D20" s="82"/>
      <c r="E20" s="82"/>
      <c r="F20" s="68"/>
      <c r="G20" s="82"/>
      <c r="H20" s="82"/>
      <c r="K20" s="41"/>
      <c r="L20" s="41"/>
    </row>
    <row r="21" spans="1:12">
      <c r="A21" s="82"/>
      <c r="B21" s="82"/>
      <c r="C21" s="82"/>
      <c r="D21" s="82"/>
      <c r="E21" s="82"/>
      <c r="F21" s="68"/>
      <c r="G21" s="82"/>
      <c r="H21" s="82"/>
      <c r="K21" s="41"/>
      <c r="L21" s="41"/>
    </row>
    <row r="22" spans="1:12">
      <c r="A22" s="82"/>
      <c r="B22" s="82"/>
      <c r="C22" s="82"/>
      <c r="D22" s="82"/>
      <c r="E22" s="82"/>
      <c r="F22" s="68"/>
      <c r="G22" s="82"/>
      <c r="H22" s="82"/>
      <c r="K22" s="41"/>
      <c r="L22" s="41"/>
    </row>
    <row r="23" spans="1:12">
      <c r="A23" s="82"/>
      <c r="B23" s="82"/>
      <c r="C23" s="82"/>
      <c r="D23" s="82"/>
      <c r="E23" s="82"/>
      <c r="F23" s="68"/>
      <c r="G23" s="82"/>
      <c r="H23" s="82"/>
      <c r="L23" s="41"/>
    </row>
    <row r="24" spans="1:12">
      <c r="A24" s="82"/>
      <c r="B24" s="82"/>
      <c r="C24" s="82"/>
      <c r="D24" s="82"/>
      <c r="E24" s="82"/>
      <c r="F24" s="68"/>
      <c r="G24" s="82"/>
      <c r="H24" s="82"/>
      <c r="L24" s="41"/>
    </row>
    <row r="25" spans="1:12">
      <c r="A25" s="82"/>
      <c r="B25" s="82"/>
      <c r="C25" s="82"/>
      <c r="D25" s="82"/>
      <c r="E25" s="82"/>
      <c r="F25" s="68"/>
      <c r="G25" s="82"/>
      <c r="H25" s="82"/>
      <c r="L25" s="41"/>
    </row>
    <row r="26" spans="1:12">
      <c r="A26" s="82"/>
      <c r="B26" s="82"/>
      <c r="C26" s="82"/>
      <c r="D26" s="82"/>
      <c r="E26" s="82"/>
      <c r="F26" s="68"/>
      <c r="G26" s="82"/>
      <c r="H26" s="82"/>
      <c r="L26" s="41"/>
    </row>
    <row r="27" spans="1:12">
      <c r="A27" s="82"/>
      <c r="B27" s="82"/>
      <c r="C27" s="82"/>
      <c r="D27" s="82"/>
      <c r="E27" s="82"/>
      <c r="F27" s="68"/>
      <c r="G27" s="82"/>
      <c r="H27" s="82"/>
      <c r="L27" s="41"/>
    </row>
    <row r="28" spans="1:12">
      <c r="A28" s="82"/>
      <c r="B28" s="82"/>
      <c r="C28" s="82"/>
      <c r="D28" s="82"/>
      <c r="E28" s="82"/>
      <c r="F28" s="68"/>
      <c r="G28" s="82"/>
      <c r="H28" s="82"/>
      <c r="L28" s="41"/>
    </row>
    <row r="29" spans="1:12">
      <c r="A29" s="82"/>
      <c r="B29" s="82"/>
      <c r="C29" s="82"/>
      <c r="D29" s="82"/>
      <c r="E29" s="82"/>
      <c r="F29" s="68"/>
      <c r="G29" s="82"/>
      <c r="H29" s="82"/>
      <c r="L29" s="41"/>
    </row>
    <row r="30" spans="1:12">
      <c r="A30" s="82"/>
      <c r="B30" s="82"/>
      <c r="C30" s="82"/>
      <c r="D30" s="82"/>
      <c r="E30" s="82"/>
      <c r="F30" s="68"/>
      <c r="G30" s="82"/>
      <c r="H30" s="82"/>
    </row>
    <row r="31" spans="1:12">
      <c r="A31" s="82"/>
      <c r="B31" s="82"/>
      <c r="C31" s="82"/>
      <c r="D31" s="82"/>
      <c r="E31" s="82"/>
      <c r="F31" s="68"/>
      <c r="G31" s="82"/>
      <c r="H31" s="82"/>
    </row>
    <row r="32" spans="1:12">
      <c r="A32" s="82"/>
      <c r="B32" s="82"/>
      <c r="C32" s="82"/>
      <c r="D32" s="82"/>
      <c r="E32" s="82"/>
      <c r="F32" s="68"/>
      <c r="G32" s="82"/>
      <c r="H32" s="82"/>
    </row>
    <row r="33" spans="1:8">
      <c r="A33" s="82"/>
      <c r="B33" s="82"/>
      <c r="C33" s="82"/>
      <c r="D33" s="82"/>
      <c r="E33" s="82"/>
      <c r="F33" s="68"/>
      <c r="G33" s="82"/>
      <c r="H33" s="82"/>
    </row>
    <row r="34" spans="1:8">
      <c r="A34" s="82"/>
      <c r="B34" s="82"/>
      <c r="C34" s="82"/>
      <c r="D34" s="82"/>
      <c r="E34" s="82"/>
      <c r="F34" s="68"/>
      <c r="G34" s="82"/>
      <c r="H34" s="82"/>
    </row>
    <row r="35" spans="1:8">
      <c r="A35" s="82"/>
      <c r="B35" s="82"/>
      <c r="C35" s="82"/>
      <c r="D35" s="82"/>
      <c r="E35" s="82"/>
      <c r="F35" s="68"/>
      <c r="G35" s="82"/>
      <c r="H35" s="82"/>
    </row>
    <row r="36" spans="1:8">
      <c r="A36" s="82"/>
      <c r="B36" s="82"/>
      <c r="C36" s="82"/>
      <c r="D36" s="82"/>
      <c r="E36" s="82"/>
      <c r="F36" s="68"/>
      <c r="G36" s="82"/>
      <c r="H36" s="82"/>
    </row>
    <row r="37" spans="1:8">
      <c r="A37" s="82"/>
      <c r="B37" s="82"/>
      <c r="C37" s="82"/>
      <c r="D37" s="82"/>
      <c r="E37" s="82"/>
      <c r="F37" s="68"/>
      <c r="G37" s="82"/>
      <c r="H37" s="82"/>
    </row>
    <row r="38" spans="1:8">
      <c r="A38" s="82"/>
      <c r="B38" s="82"/>
      <c r="C38" s="82"/>
      <c r="D38" s="82"/>
      <c r="E38" s="82"/>
      <c r="F38" s="68"/>
      <c r="G38" s="82"/>
      <c r="H38" s="82"/>
    </row>
    <row r="39" spans="1:8" ht="3" customHeight="1">
      <c r="A39" s="82"/>
      <c r="B39" s="82"/>
      <c r="C39" s="82"/>
      <c r="D39" s="82"/>
      <c r="E39" s="82"/>
      <c r="F39" s="68"/>
      <c r="G39" s="82"/>
      <c r="H39" s="82"/>
    </row>
    <row r="40" spans="1:8">
      <c r="A40" s="43"/>
      <c r="B40" s="43"/>
      <c r="C40" s="43"/>
      <c r="D40" s="43"/>
      <c r="E40" s="43"/>
      <c r="F40" s="43"/>
      <c r="G40" s="43"/>
      <c r="H40" s="43"/>
    </row>
    <row r="41" spans="1:8">
      <c r="A41" s="83"/>
      <c r="B41" s="83"/>
      <c r="C41" s="83"/>
      <c r="D41" s="83"/>
      <c r="E41" s="83"/>
      <c r="F41" s="35"/>
      <c r="G41" s="83"/>
      <c r="H41" s="83"/>
    </row>
    <row r="44" spans="1:8">
      <c r="A44" s="83"/>
      <c r="B44" s="83"/>
      <c r="C44" s="83"/>
      <c r="D44" s="83"/>
      <c r="E44" s="83"/>
      <c r="F44" s="35"/>
      <c r="G44" s="83"/>
      <c r="H44" s="83"/>
    </row>
  </sheetData>
  <mergeCells count="2">
    <mergeCell ref="A1:I1"/>
    <mergeCell ref="A2:I2"/>
  </mergeCells>
  <printOptions horizontalCentered="1" verticalCentered="1"/>
  <pageMargins left="0.39370078740157483" right="0.39370078740157483" top="0.23622047244094491" bottom="0.15748031496062992" header="0.23622047244094491" footer="0.15748031496062992"/>
  <pageSetup scale="67" orientation="landscape" r:id="rId1"/>
  <drawing r:id="rId2"/>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5">
    <tabColor rgb="FFFFFF00"/>
    <pageSetUpPr fitToPage="1"/>
  </sheetPr>
  <dimension ref="A1:X91"/>
  <sheetViews>
    <sheetView showGridLines="0" view="pageBreakPreview" zoomScale="70" zoomScaleNormal="100" zoomScaleSheetLayoutView="70" zoomScalePageLayoutView="62" workbookViewId="0">
      <selection activeCell="Q3" sqref="Q3"/>
    </sheetView>
  </sheetViews>
  <sheetFormatPr baseColWidth="10" defaultColWidth="11.42578125" defaultRowHeight="15"/>
  <cols>
    <col min="1" max="1" width="18.42578125" style="67" customWidth="1"/>
    <col min="2" max="2" width="20" style="67" customWidth="1"/>
    <col min="3" max="3" width="19.140625" style="67" customWidth="1"/>
    <col min="4" max="4" width="16.140625" style="67" customWidth="1"/>
    <col min="5" max="5" width="19.42578125" style="67" customWidth="1"/>
    <col min="6" max="6" width="16.85546875" style="67" customWidth="1"/>
    <col min="7" max="7" width="16.42578125" style="67" customWidth="1"/>
    <col min="8" max="8" width="14.85546875" style="67" customWidth="1"/>
    <col min="9" max="9" width="22.42578125" style="67" customWidth="1"/>
    <col min="10" max="10" width="18.7109375" style="67" customWidth="1"/>
    <col min="11" max="11" width="17.140625" style="67" customWidth="1"/>
    <col min="12" max="12" width="24.28515625" style="67" customWidth="1"/>
    <col min="13" max="13" width="16.85546875" style="67" customWidth="1"/>
    <col min="14" max="14" width="16.28515625" style="67" customWidth="1"/>
    <col min="15" max="15" width="15" style="67" customWidth="1"/>
    <col min="16" max="16" width="41.85546875" style="67" customWidth="1"/>
    <col min="17" max="17" width="18" style="67" bestFit="1" customWidth="1"/>
    <col min="18" max="18" width="17.42578125" style="67" customWidth="1"/>
    <col min="19" max="19" width="24.7109375" style="67" customWidth="1"/>
    <col min="20" max="20" width="20.42578125" style="67" customWidth="1"/>
    <col min="21" max="21" width="14.7109375" style="67" customWidth="1"/>
    <col min="22" max="22" width="13" style="67" customWidth="1"/>
    <col min="23" max="16384" width="11.42578125" style="67"/>
  </cols>
  <sheetData>
    <row r="1" spans="1:22" s="436" customFormat="1" ht="90.75" customHeight="1">
      <c r="A1" s="2398"/>
      <c r="B1" s="2398"/>
      <c r="C1" s="2398"/>
      <c r="D1" s="2398"/>
      <c r="E1" s="2398"/>
      <c r="F1" s="2398"/>
      <c r="G1" s="2398"/>
      <c r="H1" s="2398"/>
      <c r="I1" s="2398"/>
      <c r="J1" s="2398"/>
      <c r="K1" s="2398"/>
      <c r="L1" s="2398"/>
      <c r="M1" s="2398"/>
      <c r="N1" s="2398"/>
      <c r="O1" s="2398"/>
      <c r="P1" s="2398"/>
    </row>
    <row r="2" spans="1:22" ht="357.75" customHeight="1">
      <c r="A2" s="2399" t="s">
        <v>382</v>
      </c>
      <c r="B2" s="2400"/>
      <c r="C2" s="2400"/>
      <c r="D2" s="2400"/>
      <c r="E2" s="2400"/>
      <c r="F2" s="2400"/>
      <c r="G2" s="2400"/>
      <c r="H2" s="2400"/>
      <c r="I2" s="2400"/>
      <c r="J2" s="2400"/>
      <c r="K2" s="2400"/>
      <c r="L2" s="2400"/>
      <c r="M2" s="2400"/>
      <c r="N2" s="2400"/>
      <c r="O2" s="2400"/>
      <c r="P2" s="2400"/>
      <c r="Q2" s="52"/>
      <c r="R2" s="52"/>
      <c r="S2" s="18"/>
      <c r="T2" s="18"/>
      <c r="U2" s="18"/>
      <c r="V2" s="18"/>
    </row>
    <row r="3" spans="1:22" ht="408.75" customHeight="1">
      <c r="A3" s="2401"/>
      <c r="B3" s="2401"/>
      <c r="C3" s="2401"/>
      <c r="D3" s="2401"/>
      <c r="E3" s="2401"/>
      <c r="F3" s="2401"/>
      <c r="G3" s="2401"/>
      <c r="H3" s="2401"/>
      <c r="I3" s="2401"/>
      <c r="J3" s="2401"/>
      <c r="K3" s="2401"/>
      <c r="L3" s="2401"/>
      <c r="M3" s="2401"/>
      <c r="N3" s="2401"/>
      <c r="O3" s="2401"/>
      <c r="P3" s="2401"/>
      <c r="Q3" s="52"/>
      <c r="R3" s="52"/>
      <c r="S3" s="18"/>
      <c r="T3" s="18"/>
      <c r="U3" s="18"/>
      <c r="V3" s="18"/>
    </row>
    <row r="4" spans="1:22" ht="361.5" customHeight="1">
      <c r="A4" s="2401"/>
      <c r="B4" s="2401"/>
      <c r="C4" s="2401"/>
      <c r="D4" s="2401"/>
      <c r="E4" s="2401"/>
      <c r="F4" s="2401"/>
      <c r="G4" s="2401"/>
      <c r="H4" s="2401"/>
      <c r="I4" s="2401"/>
      <c r="J4" s="2401"/>
      <c r="K4" s="2401"/>
      <c r="L4" s="2401"/>
      <c r="M4" s="2401"/>
      <c r="N4" s="2401"/>
      <c r="O4" s="2401"/>
      <c r="P4" s="2401"/>
      <c r="Q4" s="52"/>
      <c r="R4" s="52"/>
      <c r="S4" s="18"/>
      <c r="T4" s="18"/>
      <c r="U4" s="18"/>
      <c r="V4" s="18"/>
    </row>
    <row r="5" spans="1:22" ht="60.75" customHeight="1">
      <c r="A5" s="2402"/>
      <c r="B5" s="2402"/>
      <c r="C5" s="2402"/>
      <c r="D5" s="2402"/>
      <c r="E5" s="2402"/>
      <c r="F5" s="2402"/>
      <c r="G5" s="2402"/>
      <c r="H5" s="2402"/>
      <c r="I5" s="2402"/>
      <c r="J5" s="2402"/>
      <c r="K5" s="2402"/>
      <c r="L5" s="2402"/>
      <c r="M5" s="2402"/>
      <c r="N5" s="2402"/>
      <c r="O5" s="2402"/>
      <c r="P5" s="2402"/>
      <c r="Q5" s="52"/>
      <c r="R5" s="52"/>
      <c r="S5" s="18"/>
      <c r="T5" s="18"/>
      <c r="U5" s="18"/>
      <c r="V5" s="18"/>
    </row>
    <row r="6" spans="1:22" ht="25.5" customHeight="1">
      <c r="Q6" s="52"/>
      <c r="R6" s="52"/>
      <c r="S6" s="18"/>
      <c r="T6" s="18"/>
      <c r="U6" s="18"/>
      <c r="V6" s="18"/>
    </row>
    <row r="7" spans="1:22" ht="25.5" customHeight="1">
      <c r="Q7" s="52"/>
      <c r="R7" s="52"/>
      <c r="S7" s="18"/>
      <c r="T7" s="18"/>
      <c r="U7" s="18"/>
      <c r="V7" s="18"/>
    </row>
    <row r="8" spans="1:22" ht="25.5" customHeight="1">
      <c r="Q8" s="52"/>
      <c r="R8" s="52"/>
      <c r="S8" s="18"/>
      <c r="T8" s="18"/>
      <c r="U8" s="18"/>
      <c r="V8" s="18"/>
    </row>
    <row r="9" spans="1:22" ht="25.5" customHeight="1">
      <c r="Q9" s="52"/>
      <c r="R9" s="52"/>
      <c r="S9" s="18"/>
      <c r="T9" s="18"/>
      <c r="U9" s="18"/>
      <c r="V9" s="18"/>
    </row>
    <row r="10" spans="1:22" ht="25.5" customHeight="1">
      <c r="Q10" s="52"/>
      <c r="R10" s="52"/>
      <c r="S10" s="18"/>
      <c r="T10" s="18"/>
      <c r="U10" s="18"/>
      <c r="V10" s="18"/>
    </row>
    <row r="11" spans="1:22" ht="25.5" customHeight="1">
      <c r="Q11" s="52"/>
      <c r="R11" s="52"/>
      <c r="S11" s="18"/>
      <c r="T11" s="18"/>
      <c r="U11" s="18"/>
      <c r="V11" s="18"/>
    </row>
    <row r="12" spans="1:22" ht="23.25" customHeight="1">
      <c r="Q12" s="52"/>
      <c r="R12" s="52"/>
      <c r="S12" s="18"/>
      <c r="T12" s="18"/>
      <c r="U12" s="18"/>
      <c r="V12" s="18"/>
    </row>
    <row r="13" spans="1:22" ht="25.5" customHeight="1">
      <c r="A13" s="25"/>
      <c r="B13" s="25"/>
      <c r="C13" s="25"/>
      <c r="D13" s="25"/>
      <c r="E13" s="25"/>
      <c r="F13" s="25"/>
      <c r="G13" s="25"/>
      <c r="H13" s="25"/>
      <c r="I13" s="25"/>
      <c r="J13" s="25"/>
      <c r="K13" s="25"/>
      <c r="L13" s="25"/>
      <c r="M13" s="25"/>
      <c r="N13" s="25"/>
      <c r="O13" s="25"/>
      <c r="P13" s="25"/>
      <c r="R13" s="52"/>
      <c r="S13" s="18"/>
      <c r="T13" s="18"/>
      <c r="U13" s="18"/>
      <c r="V13" s="18"/>
    </row>
    <row r="14" spans="1:22" ht="25.5" customHeight="1">
      <c r="A14" s="25"/>
      <c r="B14" s="25"/>
      <c r="C14" s="25"/>
      <c r="D14" s="25"/>
      <c r="E14" s="25"/>
      <c r="F14" s="25"/>
      <c r="G14" s="25"/>
      <c r="H14" s="25"/>
      <c r="I14" s="25"/>
      <c r="J14" s="25"/>
      <c r="K14" s="25"/>
      <c r="L14" s="25"/>
      <c r="M14" s="25"/>
      <c r="N14" s="25"/>
      <c r="O14" s="25"/>
      <c r="P14" s="25"/>
      <c r="Q14" s="25"/>
      <c r="R14" s="25"/>
      <c r="S14" s="25"/>
      <c r="T14" s="25"/>
      <c r="U14" s="25"/>
      <c r="V14" s="25"/>
    </row>
    <row r="15" spans="1:22" ht="25.5" customHeight="1">
      <c r="A15" s="25"/>
      <c r="B15" s="25"/>
      <c r="C15" s="25"/>
      <c r="D15" s="25"/>
      <c r="E15" s="25"/>
      <c r="F15" s="25"/>
      <c r="G15" s="25"/>
      <c r="H15" s="25"/>
      <c r="I15" s="25"/>
      <c r="J15" s="25"/>
      <c r="K15" s="25"/>
      <c r="L15" s="25"/>
      <c r="M15" s="25"/>
      <c r="N15" s="25"/>
      <c r="O15" s="25"/>
      <c r="P15" s="25"/>
      <c r="Q15" s="25"/>
      <c r="R15" s="25"/>
      <c r="S15" s="25"/>
      <c r="T15" s="25"/>
      <c r="U15" s="25"/>
      <c r="V15" s="25"/>
    </row>
    <row r="16" spans="1:22" ht="25.5" customHeight="1">
      <c r="A16" s="25"/>
      <c r="B16" s="25"/>
      <c r="C16" s="25"/>
      <c r="D16" s="25"/>
      <c r="E16" s="25"/>
      <c r="F16" s="25"/>
      <c r="G16" s="25"/>
      <c r="H16" s="25"/>
      <c r="I16" s="25"/>
      <c r="J16" s="25"/>
      <c r="K16" s="25"/>
      <c r="L16" s="25"/>
      <c r="M16" s="25"/>
      <c r="N16" s="25"/>
      <c r="O16" s="25"/>
      <c r="P16" s="25"/>
      <c r="Q16" s="25"/>
      <c r="R16" s="25"/>
      <c r="S16" s="25"/>
      <c r="T16" s="25"/>
      <c r="U16" s="25"/>
      <c r="V16" s="25"/>
    </row>
    <row r="17" spans="1:23" ht="25.5" customHeight="1">
      <c r="A17" s="25"/>
      <c r="B17" s="25"/>
      <c r="C17" s="25"/>
      <c r="D17" s="25"/>
      <c r="E17" s="25"/>
      <c r="F17" s="25"/>
      <c r="G17" s="25"/>
      <c r="H17" s="25"/>
      <c r="I17" s="25"/>
      <c r="J17" s="25"/>
      <c r="K17" s="25"/>
      <c r="L17" s="25"/>
      <c r="M17" s="25"/>
      <c r="N17" s="25"/>
      <c r="O17" s="25"/>
      <c r="P17" s="25"/>
      <c r="Q17" s="25"/>
      <c r="R17" s="25"/>
      <c r="S17" s="25"/>
      <c r="T17" s="25"/>
      <c r="U17" s="25"/>
      <c r="V17" s="25"/>
    </row>
    <row r="18" spans="1:23" ht="25.5" customHeight="1">
      <c r="A18" s="25"/>
      <c r="B18" s="25"/>
      <c r="C18" s="25"/>
      <c r="D18" s="25"/>
      <c r="E18" s="25"/>
      <c r="F18" s="25"/>
      <c r="G18" s="25"/>
      <c r="H18" s="25"/>
      <c r="I18" s="25"/>
      <c r="J18" s="25"/>
      <c r="K18" s="25"/>
      <c r="L18" s="25"/>
      <c r="M18" s="25"/>
      <c r="N18" s="25"/>
      <c r="O18" s="25"/>
      <c r="P18" s="25"/>
      <c r="Q18" s="25"/>
      <c r="R18" s="25"/>
      <c r="S18" s="25"/>
      <c r="T18" s="25"/>
      <c r="U18" s="25"/>
      <c r="V18" s="25"/>
    </row>
    <row r="19" spans="1:23" ht="25.5" customHeight="1">
      <c r="A19" s="25"/>
      <c r="B19" s="25"/>
      <c r="C19" s="25"/>
      <c r="D19" s="25"/>
      <c r="E19" s="25"/>
      <c r="F19" s="25"/>
      <c r="G19" s="25"/>
      <c r="H19" s="25"/>
      <c r="I19" s="25"/>
      <c r="J19" s="25"/>
      <c r="K19" s="25"/>
      <c r="L19" s="25"/>
      <c r="M19" s="25"/>
      <c r="N19" s="25"/>
      <c r="O19" s="25"/>
      <c r="P19" s="25"/>
      <c r="Q19" s="25"/>
      <c r="R19" s="25"/>
      <c r="S19" s="25"/>
      <c r="T19" s="25"/>
      <c r="U19" s="25"/>
      <c r="V19" s="25"/>
    </row>
    <row r="20" spans="1:23" ht="25.5" customHeight="1">
      <c r="A20" s="25"/>
      <c r="B20" s="25"/>
      <c r="C20" s="25"/>
      <c r="D20" s="25"/>
      <c r="E20" s="25"/>
      <c r="F20" s="25"/>
      <c r="G20" s="25"/>
      <c r="H20" s="25"/>
      <c r="I20" s="25"/>
      <c r="J20" s="25"/>
      <c r="K20" s="25"/>
      <c r="L20" s="25"/>
      <c r="M20" s="25"/>
      <c r="N20" s="25"/>
      <c r="O20" s="25"/>
      <c r="P20" s="25"/>
      <c r="Q20" s="25"/>
      <c r="R20" s="25"/>
      <c r="S20" s="25"/>
      <c r="T20" s="25"/>
      <c r="U20" s="25"/>
      <c r="V20" s="25"/>
    </row>
    <row r="21" spans="1:23" ht="25.5" customHeight="1">
      <c r="A21" s="25"/>
      <c r="B21" s="25"/>
      <c r="C21" s="25"/>
      <c r="D21" s="25"/>
      <c r="E21" s="25"/>
      <c r="F21" s="25"/>
      <c r="G21" s="25"/>
      <c r="H21" s="25"/>
      <c r="I21" s="25"/>
      <c r="J21" s="25"/>
      <c r="K21" s="25"/>
      <c r="L21" s="25"/>
      <c r="M21" s="25"/>
      <c r="N21" s="25"/>
      <c r="O21" s="25"/>
      <c r="P21" s="25"/>
      <c r="Q21" s="25"/>
      <c r="R21" s="25"/>
      <c r="S21" s="25"/>
      <c r="T21" s="25"/>
      <c r="U21" s="25"/>
      <c r="V21" s="25"/>
    </row>
    <row r="22" spans="1:23" ht="25.5" customHeight="1">
      <c r="A22" s="25"/>
      <c r="B22" s="25"/>
      <c r="C22" s="25"/>
      <c r="D22" s="25"/>
      <c r="E22" s="25"/>
      <c r="F22" s="25"/>
      <c r="G22" s="25"/>
      <c r="H22" s="25"/>
      <c r="I22" s="25"/>
      <c r="J22" s="25"/>
      <c r="K22" s="25"/>
      <c r="L22" s="25"/>
      <c r="M22" s="25"/>
      <c r="N22" s="25"/>
      <c r="O22" s="25"/>
      <c r="P22" s="25"/>
      <c r="Q22" s="25"/>
      <c r="R22" s="25"/>
      <c r="S22" s="25"/>
      <c r="T22" s="25"/>
      <c r="U22" s="25"/>
      <c r="V22" s="25"/>
    </row>
    <row r="23" spans="1:23" ht="25.5" customHeight="1">
      <c r="A23" s="25"/>
      <c r="B23" s="25"/>
      <c r="C23" s="25"/>
      <c r="D23" s="25"/>
      <c r="E23" s="25"/>
      <c r="F23" s="25"/>
      <c r="G23" s="25"/>
      <c r="H23" s="25"/>
      <c r="I23" s="25"/>
      <c r="J23" s="25"/>
      <c r="K23" s="25"/>
      <c r="L23" s="25"/>
      <c r="M23" s="25"/>
      <c r="N23" s="25"/>
      <c r="O23" s="25"/>
      <c r="P23" s="25"/>
      <c r="Q23" s="25"/>
      <c r="R23" s="25"/>
      <c r="S23" s="25"/>
      <c r="T23" s="25"/>
      <c r="U23" s="25"/>
      <c r="V23" s="25"/>
    </row>
    <row r="24" spans="1:23" ht="25.5" customHeight="1">
      <c r="A24" s="25"/>
      <c r="B24" s="25"/>
      <c r="C24" s="25"/>
      <c r="D24" s="25"/>
      <c r="E24" s="25"/>
      <c r="F24" s="25"/>
      <c r="G24" s="25"/>
      <c r="H24" s="25"/>
      <c r="I24" s="25"/>
      <c r="J24" s="25"/>
      <c r="K24" s="25"/>
      <c r="L24" s="25"/>
      <c r="M24" s="25"/>
      <c r="N24" s="25"/>
      <c r="O24" s="25"/>
      <c r="P24" s="25"/>
      <c r="Q24" s="25"/>
      <c r="R24" s="25"/>
      <c r="S24" s="25"/>
      <c r="T24" s="25"/>
      <c r="U24" s="25"/>
      <c r="V24" s="25"/>
    </row>
    <row r="25" spans="1:23" ht="25.5" customHeight="1">
      <c r="A25" s="25"/>
      <c r="B25" s="25"/>
      <c r="C25" s="25"/>
      <c r="D25" s="25"/>
      <c r="E25" s="25"/>
      <c r="F25" s="25"/>
      <c r="G25" s="25"/>
      <c r="H25" s="25"/>
      <c r="I25" s="25"/>
      <c r="J25" s="25"/>
      <c r="K25" s="25"/>
      <c r="L25" s="25"/>
      <c r="M25" s="25"/>
      <c r="N25" s="25"/>
      <c r="O25" s="25"/>
      <c r="P25" s="25"/>
      <c r="Q25" s="25"/>
      <c r="R25" s="25"/>
      <c r="S25" s="25"/>
      <c r="T25" s="25"/>
      <c r="U25" s="25"/>
      <c r="V25" s="25"/>
    </row>
    <row r="26" spans="1:23" ht="25.5" customHeight="1">
      <c r="A26" s="25"/>
      <c r="B26" s="25"/>
      <c r="C26" s="25"/>
      <c r="D26" s="25"/>
      <c r="E26" s="25"/>
      <c r="F26" s="25"/>
      <c r="G26" s="25"/>
      <c r="H26" s="25"/>
      <c r="I26" s="25"/>
      <c r="J26" s="25"/>
      <c r="K26" s="25"/>
      <c r="L26" s="25"/>
      <c r="M26" s="25"/>
      <c r="N26" s="25"/>
      <c r="O26" s="25"/>
      <c r="P26" s="25"/>
      <c r="Q26" s="25"/>
      <c r="R26" s="25"/>
      <c r="S26" s="25"/>
      <c r="T26" s="25"/>
      <c r="U26" s="25"/>
      <c r="V26" s="25"/>
    </row>
    <row r="27" spans="1:23" ht="25.5" customHeight="1">
      <c r="A27" s="25"/>
      <c r="B27" s="25"/>
      <c r="C27" s="25"/>
      <c r="D27" s="25"/>
      <c r="E27" s="25"/>
      <c r="F27" s="25"/>
      <c r="G27" s="25"/>
      <c r="H27" s="25"/>
      <c r="I27" s="25"/>
      <c r="J27" s="25"/>
      <c r="K27" s="25"/>
      <c r="L27" s="25"/>
      <c r="M27" s="25"/>
      <c r="N27" s="25"/>
      <c r="O27" s="25"/>
      <c r="P27" s="25"/>
      <c r="Q27" s="25"/>
      <c r="R27" s="25"/>
      <c r="S27" s="25"/>
      <c r="T27" s="25"/>
      <c r="U27" s="25"/>
      <c r="V27" s="25"/>
      <c r="W27" s="67" t="s">
        <v>25</v>
      </c>
    </row>
    <row r="28" spans="1:23" ht="25.5" customHeight="1">
      <c r="A28" s="25"/>
      <c r="B28" s="25"/>
      <c r="C28" s="25"/>
      <c r="D28" s="25"/>
      <c r="E28" s="25"/>
      <c r="F28" s="25"/>
      <c r="G28" s="25"/>
      <c r="H28" s="25"/>
      <c r="I28" s="25"/>
      <c r="J28" s="25"/>
      <c r="K28" s="25"/>
      <c r="L28" s="25"/>
      <c r="M28" s="25"/>
      <c r="N28" s="25"/>
      <c r="O28" s="25"/>
      <c r="P28" s="25"/>
      <c r="Q28" s="25"/>
      <c r="R28" s="25"/>
      <c r="S28" s="25"/>
      <c r="T28" s="25"/>
      <c r="U28" s="25"/>
      <c r="V28" s="25"/>
    </row>
    <row r="29" spans="1:23" ht="25.5" customHeight="1">
      <c r="A29" s="25"/>
      <c r="B29" s="25"/>
      <c r="C29" s="25"/>
      <c r="D29" s="25"/>
      <c r="E29" s="25"/>
      <c r="F29" s="25"/>
      <c r="G29" s="25"/>
      <c r="H29" s="25"/>
      <c r="I29" s="25"/>
      <c r="J29" s="25"/>
      <c r="K29" s="25"/>
      <c r="L29" s="25"/>
      <c r="M29" s="25"/>
      <c r="N29" s="25"/>
      <c r="O29" s="25"/>
      <c r="P29" s="25"/>
      <c r="Q29" s="25"/>
      <c r="R29" s="25"/>
      <c r="S29" s="25"/>
      <c r="T29" s="25"/>
      <c r="U29" s="25"/>
      <c r="V29" s="25"/>
    </row>
    <row r="30" spans="1:23" ht="25.5" customHeight="1">
      <c r="A30" s="25"/>
      <c r="B30" s="25"/>
      <c r="C30" s="25"/>
      <c r="D30" s="25"/>
      <c r="E30" s="25"/>
      <c r="F30" s="25"/>
      <c r="G30" s="25"/>
      <c r="H30" s="25"/>
      <c r="I30" s="25"/>
      <c r="J30" s="25"/>
      <c r="K30" s="25"/>
      <c r="L30" s="25"/>
      <c r="M30" s="25"/>
      <c r="N30" s="25"/>
      <c r="O30" s="25"/>
      <c r="P30" s="25"/>
      <c r="Q30" s="25"/>
      <c r="R30" s="25"/>
      <c r="S30" s="25"/>
      <c r="T30" s="25"/>
      <c r="U30" s="25"/>
      <c r="V30" s="25"/>
    </row>
    <row r="31" spans="1:23" ht="25.5" customHeight="1">
      <c r="A31" s="25"/>
      <c r="B31" s="25"/>
      <c r="C31" s="25"/>
      <c r="D31" s="25"/>
      <c r="E31" s="25"/>
      <c r="F31" s="25"/>
      <c r="G31" s="25"/>
      <c r="H31" s="25"/>
      <c r="I31" s="25"/>
      <c r="J31" s="25"/>
      <c r="K31" s="25"/>
      <c r="L31" s="25"/>
      <c r="M31" s="25"/>
      <c r="N31" s="25"/>
      <c r="O31" s="25"/>
      <c r="P31" s="25"/>
      <c r="Q31" s="25"/>
      <c r="R31" s="25"/>
      <c r="S31" s="25"/>
      <c r="T31" s="25"/>
      <c r="U31" s="25"/>
      <c r="V31" s="25"/>
    </row>
    <row r="32" spans="1:23" ht="25.5" customHeight="1">
      <c r="A32" s="25"/>
      <c r="B32" s="25"/>
      <c r="C32" s="25"/>
      <c r="D32" s="25"/>
      <c r="E32" s="25"/>
      <c r="F32" s="25"/>
      <c r="G32" s="25"/>
      <c r="H32" s="25"/>
      <c r="I32" s="25"/>
      <c r="J32" s="25"/>
      <c r="K32" s="25"/>
      <c r="L32" s="25"/>
      <c r="M32" s="25"/>
      <c r="N32" s="25"/>
      <c r="O32" s="25"/>
      <c r="P32" s="25"/>
      <c r="Q32" s="25"/>
      <c r="R32" s="25"/>
      <c r="S32" s="25"/>
      <c r="T32" s="25"/>
      <c r="U32" s="25"/>
      <c r="V32" s="25"/>
    </row>
    <row r="33" spans="1:24" ht="25.5" customHeight="1">
      <c r="A33" s="25"/>
      <c r="B33" s="25"/>
      <c r="C33" s="25"/>
      <c r="D33" s="25"/>
      <c r="E33" s="25"/>
      <c r="F33" s="25"/>
      <c r="G33" s="25"/>
      <c r="H33" s="25"/>
      <c r="I33" s="25"/>
      <c r="J33" s="25"/>
      <c r="K33" s="25"/>
      <c r="L33" s="25"/>
      <c r="M33" s="25"/>
      <c r="N33" s="25"/>
      <c r="O33" s="25"/>
      <c r="P33" s="25"/>
      <c r="Q33" s="25"/>
      <c r="R33" s="25"/>
      <c r="S33" s="25"/>
      <c r="T33" s="25"/>
      <c r="U33" s="25"/>
      <c r="V33" s="25"/>
    </row>
    <row r="34" spans="1:24" ht="25.5" customHeight="1">
      <c r="A34" s="25"/>
      <c r="B34" s="25"/>
      <c r="C34" s="25"/>
      <c r="D34" s="25"/>
      <c r="E34" s="25"/>
      <c r="F34" s="25"/>
      <c r="G34" s="25"/>
      <c r="H34" s="25"/>
      <c r="I34" s="25"/>
      <c r="J34" s="25"/>
      <c r="K34" s="25"/>
      <c r="L34" s="25"/>
      <c r="M34" s="25"/>
      <c r="N34" s="25"/>
      <c r="O34" s="25"/>
      <c r="P34" s="25"/>
      <c r="Q34" s="25"/>
      <c r="R34" s="25"/>
      <c r="S34" s="25"/>
      <c r="T34" s="25"/>
      <c r="U34" s="25"/>
      <c r="V34" s="25"/>
    </row>
    <row r="35" spans="1:24">
      <c r="S35" s="82"/>
      <c r="T35" s="82"/>
      <c r="U35" s="82"/>
      <c r="V35" s="82"/>
      <c r="W35" s="83"/>
      <c r="X35" s="83"/>
    </row>
    <row r="36" spans="1:24">
      <c r="S36" s="82"/>
      <c r="T36" s="82"/>
      <c r="U36" s="82"/>
      <c r="V36" s="82"/>
      <c r="W36" s="83"/>
      <c r="X36" s="83"/>
    </row>
    <row r="37" spans="1:24">
      <c r="S37" s="82"/>
      <c r="T37" s="82"/>
      <c r="U37" s="82"/>
      <c r="V37" s="82"/>
      <c r="W37" s="83"/>
      <c r="X37" s="83"/>
    </row>
    <row r="38" spans="1:24">
      <c r="S38" s="82"/>
      <c r="T38" s="82"/>
      <c r="U38" s="82"/>
      <c r="V38" s="82"/>
      <c r="W38" s="83"/>
      <c r="X38" s="83"/>
    </row>
    <row r="39" spans="1:24" ht="51" customHeight="1">
      <c r="S39" s="82"/>
      <c r="T39" s="82"/>
      <c r="U39" s="82"/>
      <c r="V39" s="82"/>
      <c r="W39" s="83"/>
      <c r="X39" s="83"/>
    </row>
    <row r="40" spans="1:24" ht="78" customHeight="1">
      <c r="A40" s="2187"/>
      <c r="B40" s="2187"/>
      <c r="C40" s="2187"/>
      <c r="D40" s="2187"/>
      <c r="E40" s="2187"/>
      <c r="F40" s="2187"/>
      <c r="G40" s="2187"/>
      <c r="H40" s="2187"/>
      <c r="I40" s="2187"/>
      <c r="J40" s="2187"/>
      <c r="K40" s="2187"/>
      <c r="L40" s="2187"/>
      <c r="M40" s="2187"/>
      <c r="N40" s="2187"/>
      <c r="O40" s="2187"/>
      <c r="P40" s="2187"/>
      <c r="Q40" s="2187"/>
      <c r="R40" s="2187"/>
      <c r="S40" s="2187"/>
      <c r="T40" s="2187"/>
      <c r="U40" s="2187"/>
      <c r="V40" s="2187"/>
      <c r="W40" s="2187"/>
      <c r="X40" s="2187"/>
    </row>
    <row r="41" spans="1:24">
      <c r="S41" s="83"/>
      <c r="T41" s="83"/>
      <c r="U41" s="83"/>
      <c r="V41" s="83"/>
      <c r="W41" s="83"/>
    </row>
    <row r="42" spans="1:24">
      <c r="S42" s="83"/>
      <c r="T42" s="83"/>
      <c r="U42" s="83"/>
      <c r="V42" s="83"/>
      <c r="W42" s="83"/>
    </row>
    <row r="43" spans="1:24">
      <c r="S43" s="83"/>
      <c r="T43" s="83"/>
      <c r="U43" s="83"/>
      <c r="V43" s="83"/>
      <c r="W43" s="83"/>
    </row>
    <row r="44" spans="1:24">
      <c r="S44" s="83"/>
      <c r="T44" s="83"/>
      <c r="U44" s="83"/>
      <c r="V44" s="83"/>
      <c r="W44" s="83"/>
    </row>
    <row r="45" spans="1:24">
      <c r="S45" s="83"/>
      <c r="T45" s="83"/>
      <c r="U45" s="83"/>
      <c r="V45" s="83"/>
      <c r="W45" s="83"/>
    </row>
    <row r="46" spans="1:24">
      <c r="S46" s="83"/>
      <c r="T46" s="83"/>
      <c r="U46" s="83"/>
      <c r="V46" s="83"/>
      <c r="W46" s="83"/>
      <c r="X46" s="83"/>
    </row>
    <row r="47" spans="1:24">
      <c r="S47" s="83"/>
      <c r="T47" s="83"/>
      <c r="U47" s="83"/>
      <c r="V47" s="83"/>
      <c r="W47" s="83"/>
      <c r="X47" s="83"/>
    </row>
    <row r="48" spans="1:24">
      <c r="S48" s="83"/>
      <c r="T48" s="83"/>
      <c r="U48" s="83"/>
      <c r="V48" s="83"/>
      <c r="W48" s="83"/>
      <c r="X48" s="83"/>
    </row>
    <row r="49" spans="2:24">
      <c r="S49" s="83"/>
      <c r="T49" s="83"/>
      <c r="U49" s="83"/>
      <c r="V49" s="83"/>
      <c r="W49" s="83"/>
      <c r="X49" s="83"/>
    </row>
    <row r="50" spans="2:24">
      <c r="S50" s="83"/>
      <c r="T50" s="83"/>
      <c r="U50" s="83"/>
      <c r="V50" s="83"/>
      <c r="W50" s="83"/>
      <c r="X50" s="83"/>
    </row>
    <row r="51" spans="2:24">
      <c r="S51" s="83"/>
      <c r="T51" s="83"/>
      <c r="U51" s="83"/>
      <c r="V51" s="83"/>
      <c r="W51" s="83"/>
      <c r="X51" s="83"/>
    </row>
    <row r="52" spans="2:24">
      <c r="B52" s="83"/>
      <c r="C52" s="83"/>
      <c r="D52" s="83"/>
      <c r="E52" s="83"/>
      <c r="F52" s="83"/>
      <c r="G52" s="83"/>
      <c r="H52" s="83"/>
      <c r="I52" s="83"/>
      <c r="J52" s="83"/>
      <c r="K52" s="83"/>
      <c r="L52" s="83"/>
      <c r="M52" s="83"/>
      <c r="N52" s="83"/>
      <c r="O52" s="83"/>
      <c r="P52" s="83"/>
      <c r="Q52" s="83"/>
      <c r="R52" s="83"/>
      <c r="S52" s="83"/>
      <c r="T52" s="83"/>
      <c r="U52" s="83"/>
      <c r="V52" s="83"/>
      <c r="W52" s="83"/>
      <c r="X52" s="83"/>
    </row>
    <row r="71" spans="24:24">
      <c r="X71" s="83"/>
    </row>
    <row r="72" spans="24:24">
      <c r="X72" s="83"/>
    </row>
    <row r="73" spans="24:24">
      <c r="X73" s="83"/>
    </row>
    <row r="74" spans="24:24">
      <c r="X74" s="83"/>
    </row>
    <row r="75" spans="24:24">
      <c r="X75" s="83"/>
    </row>
    <row r="76" spans="24:24">
      <c r="X76" s="83"/>
    </row>
    <row r="77" spans="24:24">
      <c r="X77" s="83"/>
    </row>
    <row r="78" spans="24:24">
      <c r="X78" s="83"/>
    </row>
    <row r="88" spans="24:24">
      <c r="X88" s="83"/>
    </row>
    <row r="89" spans="24:24">
      <c r="X89" s="83"/>
    </row>
    <row r="90" spans="24:24">
      <c r="X90" s="83"/>
    </row>
    <row r="91" spans="24:24">
      <c r="X91" s="83"/>
    </row>
  </sheetData>
  <mergeCells count="4">
    <mergeCell ref="A1:P1"/>
    <mergeCell ref="A2:P4"/>
    <mergeCell ref="A40:X40"/>
    <mergeCell ref="A5:P5"/>
  </mergeCells>
  <printOptions horizontalCentered="1" verticalCentered="1"/>
  <pageMargins left="0.39370078740157483" right="0.39370078740157483" top="0.23622047244094491" bottom="0.23622047244094491" header="0.31496062992125984" footer="0.31496062992125984"/>
  <pageSetup scale="41"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tabColor theme="9" tint="-0.249977111117893"/>
  </sheetPr>
  <dimension ref="O49"/>
  <sheetViews>
    <sheetView showGridLines="0" view="pageBreakPreview" zoomScale="85" zoomScaleNormal="100" zoomScaleSheetLayoutView="85" workbookViewId="0">
      <selection activeCell="O11" sqref="O11"/>
    </sheetView>
  </sheetViews>
  <sheetFormatPr baseColWidth="10" defaultColWidth="11.42578125" defaultRowHeight="15"/>
  <cols>
    <col min="1" max="6" width="11.42578125" style="67"/>
    <col min="7" max="7" width="13.42578125" style="67" customWidth="1"/>
    <col min="8" max="10" width="11.42578125" style="67"/>
    <col min="11" max="11" width="15.5703125" style="67" customWidth="1"/>
    <col min="12" max="12" width="13.140625" style="67" customWidth="1"/>
    <col min="13" max="16384" width="11.42578125" style="67"/>
  </cols>
  <sheetData>
    <row r="49" spans="15:15">
      <c r="O49" s="67" t="s">
        <v>25</v>
      </c>
    </row>
  </sheetData>
  <pageMargins left="0.70866141732283472" right="0.70866141732283472" top="0.74803149606299213" bottom="0.74803149606299213" header="0.31496062992125984" footer="0.31496062992125984"/>
  <pageSetup scale="70" orientation="landscape" r:id="rId1"/>
  <drawing r:id="rId2"/>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6">
    <tabColor rgb="FFFFFF00"/>
    <pageSetUpPr fitToPage="1"/>
  </sheetPr>
  <dimension ref="A1:AC91"/>
  <sheetViews>
    <sheetView showGridLines="0" view="pageBreakPreview" zoomScale="70" zoomScaleNormal="100" zoomScaleSheetLayoutView="70" zoomScalePageLayoutView="62" workbookViewId="0">
      <selection activeCell="S3" sqref="S3"/>
    </sheetView>
  </sheetViews>
  <sheetFormatPr baseColWidth="10" defaultColWidth="11.42578125" defaultRowHeight="15"/>
  <cols>
    <col min="1" max="1" width="18.42578125" style="67" customWidth="1"/>
    <col min="2" max="2" width="20" style="67" customWidth="1"/>
    <col min="3" max="3" width="19.140625" style="67" customWidth="1"/>
    <col min="4" max="4" width="16.140625" style="67" customWidth="1"/>
    <col min="5" max="5" width="19.42578125" style="67" customWidth="1"/>
    <col min="6" max="6" width="16.85546875" style="67" customWidth="1"/>
    <col min="7" max="7" width="16.42578125" style="67" customWidth="1"/>
    <col min="8" max="8" width="14.85546875" style="67" customWidth="1"/>
    <col min="9" max="9" width="16" style="67" customWidth="1"/>
    <col min="10" max="10" width="18.7109375" style="67" customWidth="1"/>
    <col min="11" max="11" width="17.140625" style="67" customWidth="1"/>
    <col min="12" max="12" width="15.7109375" style="67" customWidth="1"/>
    <col min="13" max="13" width="16.85546875" style="67" customWidth="1"/>
    <col min="14" max="14" width="16.28515625" style="67" customWidth="1"/>
    <col min="15" max="15" width="15" style="67" customWidth="1"/>
    <col min="16" max="16" width="9.7109375" style="67" customWidth="1"/>
    <col min="17" max="17" width="18" style="67" bestFit="1" customWidth="1"/>
    <col min="18" max="18" width="17.42578125" style="67" customWidth="1"/>
    <col min="19" max="22" width="11.42578125" style="67"/>
    <col min="23" max="23" width="18.7109375" style="67" bestFit="1" customWidth="1"/>
    <col min="24" max="16384" width="11.42578125" style="67"/>
  </cols>
  <sheetData>
    <row r="1" spans="1:29" ht="90.75" customHeight="1">
      <c r="A1" s="2403"/>
      <c r="B1" s="2403"/>
      <c r="C1" s="2403"/>
      <c r="D1" s="2403"/>
      <c r="E1" s="2403"/>
      <c r="F1" s="2403"/>
      <c r="G1" s="2403"/>
      <c r="H1" s="2403"/>
      <c r="I1" s="2403"/>
      <c r="J1" s="2403"/>
      <c r="K1" s="2403"/>
      <c r="L1" s="2403"/>
      <c r="M1" s="2403"/>
      <c r="N1" s="2403"/>
      <c r="O1" s="2403"/>
      <c r="P1" s="2403"/>
    </row>
    <row r="2" spans="1:29" ht="325.5" customHeight="1">
      <c r="A2" s="2404" t="s">
        <v>1019</v>
      </c>
      <c r="B2" s="2405"/>
      <c r="C2" s="2405"/>
      <c r="D2" s="2405"/>
      <c r="E2" s="2405"/>
      <c r="F2" s="2405"/>
      <c r="G2" s="2405"/>
      <c r="H2" s="2405"/>
      <c r="I2" s="2405"/>
      <c r="J2" s="2405"/>
      <c r="K2" s="2405"/>
      <c r="L2" s="2405"/>
      <c r="M2" s="2405"/>
      <c r="N2" s="2405"/>
      <c r="O2" s="2405"/>
      <c r="P2" s="2405"/>
      <c r="Q2" s="52"/>
      <c r="R2" s="52"/>
    </row>
    <row r="3" spans="1:29" ht="408.75" customHeight="1">
      <c r="A3" s="2405"/>
      <c r="B3" s="2405"/>
      <c r="C3" s="2405"/>
      <c r="D3" s="2405"/>
      <c r="E3" s="2405"/>
      <c r="F3" s="2405"/>
      <c r="G3" s="2405"/>
      <c r="H3" s="2405"/>
      <c r="I3" s="2405"/>
      <c r="J3" s="2405"/>
      <c r="K3" s="2405"/>
      <c r="L3" s="2405"/>
      <c r="M3" s="2405"/>
      <c r="N3" s="2405"/>
      <c r="O3" s="2405"/>
      <c r="P3" s="2405"/>
      <c r="Q3" s="52"/>
      <c r="R3" s="52"/>
    </row>
    <row r="4" spans="1:29" ht="357" customHeight="1">
      <c r="A4" s="2405"/>
      <c r="B4" s="2405"/>
      <c r="C4" s="2405"/>
      <c r="D4" s="2405"/>
      <c r="E4" s="2405"/>
      <c r="F4" s="2405"/>
      <c r="G4" s="2405"/>
      <c r="H4" s="2405"/>
      <c r="I4" s="2405"/>
      <c r="J4" s="2405"/>
      <c r="K4" s="2405"/>
      <c r="L4" s="2405"/>
      <c r="M4" s="2405"/>
      <c r="N4" s="2405"/>
      <c r="O4" s="2405"/>
      <c r="P4" s="2405"/>
      <c r="Q4" s="52"/>
      <c r="R4" s="52"/>
      <c r="S4" s="67" t="s">
        <v>25</v>
      </c>
    </row>
    <row r="5" spans="1:29" s="2406" customFormat="1" ht="25.5" customHeight="1"/>
    <row r="6" spans="1:29" ht="25.5" customHeight="1">
      <c r="A6"/>
      <c r="B6"/>
      <c r="C6"/>
      <c r="D6"/>
      <c r="E6"/>
      <c r="F6"/>
      <c r="G6"/>
      <c r="H6"/>
      <c r="I6"/>
      <c r="J6"/>
      <c r="K6"/>
      <c r="L6"/>
      <c r="M6"/>
      <c r="N6"/>
      <c r="O6"/>
      <c r="P6"/>
      <c r="Q6" s="52"/>
      <c r="R6" s="52"/>
    </row>
    <row r="7" spans="1:29" ht="25.5" customHeight="1">
      <c r="A7"/>
      <c r="B7"/>
      <c r="C7"/>
      <c r="D7"/>
      <c r="E7"/>
      <c r="F7"/>
      <c r="G7"/>
      <c r="H7"/>
      <c r="I7"/>
      <c r="J7"/>
      <c r="K7"/>
      <c r="L7"/>
      <c r="M7"/>
      <c r="N7"/>
      <c r="O7"/>
      <c r="P7"/>
      <c r="Q7" s="52"/>
      <c r="R7" s="52"/>
    </row>
    <row r="8" spans="1:29" ht="25.5" customHeight="1">
      <c r="A8"/>
      <c r="B8"/>
      <c r="C8"/>
      <c r="D8"/>
      <c r="E8"/>
      <c r="F8"/>
      <c r="G8"/>
      <c r="H8"/>
      <c r="I8"/>
      <c r="J8"/>
      <c r="K8"/>
      <c r="L8"/>
      <c r="M8"/>
      <c r="N8"/>
      <c r="O8"/>
      <c r="P8"/>
      <c r="Q8" s="52"/>
      <c r="R8" s="52"/>
    </row>
    <row r="9" spans="1:29" ht="25.5" customHeight="1">
      <c r="A9"/>
      <c r="B9"/>
      <c r="C9"/>
      <c r="D9"/>
      <c r="E9"/>
      <c r="F9"/>
      <c r="G9"/>
      <c r="H9"/>
      <c r="I9"/>
      <c r="J9"/>
      <c r="K9"/>
      <c r="L9"/>
      <c r="M9"/>
      <c r="N9"/>
      <c r="O9"/>
      <c r="P9"/>
      <c r="Q9" s="52"/>
      <c r="R9" s="52"/>
    </row>
    <row r="10" spans="1:29" ht="25.5" customHeight="1">
      <c r="A10"/>
      <c r="B10"/>
      <c r="C10"/>
      <c r="D10"/>
      <c r="E10"/>
      <c r="F10"/>
      <c r="G10"/>
      <c r="H10"/>
      <c r="I10"/>
      <c r="J10"/>
      <c r="K10"/>
      <c r="L10"/>
      <c r="M10"/>
      <c r="N10"/>
      <c r="O10"/>
      <c r="P10"/>
      <c r="Q10" s="52"/>
      <c r="R10" s="52"/>
    </row>
    <row r="11" spans="1:29" ht="25.5" customHeight="1">
      <c r="A11"/>
      <c r="B11"/>
      <c r="C11"/>
      <c r="D11"/>
      <c r="E11"/>
      <c r="F11"/>
      <c r="G11"/>
      <c r="H11"/>
      <c r="I11"/>
      <c r="J11"/>
      <c r="K11"/>
      <c r="L11"/>
      <c r="M11"/>
      <c r="N11"/>
      <c r="O11"/>
      <c r="P11"/>
      <c r="Q11" s="52"/>
      <c r="R11" s="52"/>
    </row>
    <row r="12" spans="1:29" ht="23.25" customHeight="1">
      <c r="A12"/>
      <c r="B12"/>
      <c r="C12"/>
      <c r="D12"/>
      <c r="E12"/>
      <c r="F12"/>
      <c r="G12"/>
      <c r="H12"/>
      <c r="I12"/>
      <c r="J12"/>
      <c r="K12"/>
      <c r="L12"/>
      <c r="M12"/>
      <c r="N12"/>
      <c r="O12"/>
      <c r="P12"/>
      <c r="Q12" s="52"/>
      <c r="R12" s="52"/>
    </row>
    <row r="13" spans="1:29" ht="25.5" customHeight="1">
      <c r="A13" s="25"/>
      <c r="B13" s="25"/>
      <c r="C13" s="25"/>
      <c r="D13" s="25"/>
      <c r="E13" s="25"/>
      <c r="F13" s="25"/>
      <c r="G13" s="25"/>
      <c r="H13" s="25"/>
      <c r="I13" s="25"/>
      <c r="J13" s="25"/>
      <c r="K13" s="25"/>
      <c r="L13" s="25"/>
      <c r="M13" s="25"/>
      <c r="N13" s="25"/>
      <c r="O13" s="25"/>
      <c r="P13" s="25"/>
      <c r="R13" s="52"/>
    </row>
    <row r="14" spans="1:29" ht="25.5" customHeight="1">
      <c r="A14" s="25"/>
      <c r="B14" s="25"/>
      <c r="C14" s="25"/>
      <c r="D14" s="25"/>
      <c r="E14" s="25"/>
      <c r="F14" s="25"/>
      <c r="G14" s="25"/>
      <c r="H14" s="25"/>
      <c r="I14" s="25"/>
      <c r="J14" s="25"/>
      <c r="K14" s="25"/>
      <c r="L14" s="25"/>
      <c r="M14" s="25"/>
      <c r="N14" s="25"/>
      <c r="O14" s="25"/>
      <c r="P14" s="25"/>
      <c r="Q14" s="25"/>
      <c r="R14" s="25"/>
    </row>
    <row r="15" spans="1:29" ht="25.5" customHeight="1">
      <c r="A15" s="25"/>
      <c r="B15" s="25"/>
      <c r="C15" s="25"/>
      <c r="D15" s="25"/>
      <c r="E15" s="25"/>
      <c r="F15" s="25"/>
      <c r="G15" s="25"/>
      <c r="H15" s="25"/>
      <c r="I15" s="25"/>
      <c r="J15" s="25"/>
      <c r="K15" s="25"/>
      <c r="L15" s="25"/>
      <c r="M15" s="25"/>
      <c r="N15" s="25"/>
      <c r="O15" s="25"/>
      <c r="P15" s="25"/>
      <c r="Q15" s="25"/>
      <c r="R15" s="25"/>
      <c r="AC15" s="67" t="s">
        <v>25</v>
      </c>
    </row>
    <row r="16" spans="1:29" ht="25.5" customHeight="1">
      <c r="A16" s="25"/>
      <c r="B16" s="25"/>
      <c r="C16" s="25"/>
      <c r="D16" s="25"/>
      <c r="E16" s="25"/>
      <c r="F16" s="25"/>
      <c r="G16" s="25"/>
      <c r="H16" s="25"/>
      <c r="I16" s="25"/>
      <c r="J16" s="25"/>
      <c r="K16" s="25"/>
      <c r="L16" s="25"/>
      <c r="M16" s="25"/>
      <c r="N16" s="25"/>
      <c r="O16" s="25"/>
      <c r="P16" s="25"/>
      <c r="Q16" s="25"/>
      <c r="R16" s="25"/>
    </row>
    <row r="17" spans="1:19" ht="25.5" customHeight="1">
      <c r="A17" s="25"/>
      <c r="B17" s="25"/>
      <c r="C17" s="25"/>
      <c r="D17" s="25"/>
      <c r="E17" s="25"/>
      <c r="F17" s="25"/>
      <c r="G17" s="25"/>
      <c r="H17" s="25"/>
      <c r="I17" s="25"/>
      <c r="J17" s="25"/>
      <c r="K17" s="25"/>
      <c r="L17" s="25"/>
      <c r="M17" s="25"/>
      <c r="N17" s="25"/>
      <c r="O17" s="25"/>
      <c r="P17" s="25"/>
      <c r="Q17" s="25"/>
      <c r="R17" s="25"/>
    </row>
    <row r="18" spans="1:19" ht="25.5" customHeight="1">
      <c r="A18" s="25"/>
      <c r="B18" s="25"/>
      <c r="C18" s="25"/>
      <c r="D18" s="25"/>
      <c r="E18" s="25"/>
      <c r="F18" s="25"/>
      <c r="G18" s="25"/>
      <c r="H18" s="25"/>
      <c r="I18" s="25"/>
      <c r="J18" s="25"/>
      <c r="K18" s="25"/>
      <c r="L18" s="25"/>
      <c r="M18" s="25"/>
      <c r="N18" s="25"/>
      <c r="O18" s="25"/>
      <c r="P18" s="25"/>
      <c r="Q18" s="25"/>
      <c r="R18" s="25"/>
    </row>
    <row r="19" spans="1:19" ht="25.5" customHeight="1">
      <c r="A19" s="25"/>
      <c r="B19" s="25"/>
      <c r="C19" s="25"/>
      <c r="D19" s="25"/>
      <c r="E19" s="25"/>
      <c r="F19" s="25"/>
      <c r="G19" s="25"/>
      <c r="H19" s="25"/>
      <c r="I19" s="25"/>
      <c r="J19" s="25"/>
      <c r="K19" s="25"/>
      <c r="L19" s="25"/>
      <c r="M19" s="25"/>
      <c r="N19" s="25"/>
      <c r="O19" s="25"/>
      <c r="P19" s="25"/>
      <c r="Q19" s="25"/>
      <c r="R19" s="25"/>
    </row>
    <row r="20" spans="1:19" ht="25.5" customHeight="1">
      <c r="A20" s="25"/>
      <c r="B20" s="25"/>
      <c r="C20" s="25"/>
      <c r="D20" s="25"/>
      <c r="E20" s="25"/>
      <c r="F20" s="25"/>
      <c r="G20" s="25"/>
      <c r="H20" s="25"/>
      <c r="I20" s="25"/>
      <c r="J20" s="25"/>
      <c r="K20" s="25"/>
      <c r="L20" s="25"/>
      <c r="M20" s="25"/>
      <c r="N20" s="25"/>
      <c r="O20" s="25"/>
      <c r="P20" s="25"/>
      <c r="Q20" s="25"/>
      <c r="R20" s="25"/>
    </row>
    <row r="21" spans="1:19" ht="25.5" customHeight="1">
      <c r="A21" s="25"/>
      <c r="B21" s="25"/>
      <c r="C21" s="25"/>
      <c r="D21" s="25"/>
      <c r="E21" s="25"/>
      <c r="F21" s="25"/>
      <c r="G21" s="25"/>
      <c r="H21" s="25"/>
      <c r="I21" s="25"/>
      <c r="J21" s="25"/>
      <c r="K21" s="25"/>
      <c r="L21" s="25"/>
      <c r="M21" s="25"/>
      <c r="N21" s="25"/>
      <c r="O21" s="25"/>
      <c r="P21" s="25"/>
      <c r="Q21" s="25"/>
      <c r="R21" s="25"/>
    </row>
    <row r="22" spans="1:19" ht="25.5" customHeight="1">
      <c r="A22" s="25"/>
      <c r="B22" s="25"/>
      <c r="C22" s="25"/>
      <c r="D22" s="25"/>
      <c r="E22" s="25"/>
      <c r="F22" s="25"/>
      <c r="G22" s="25"/>
      <c r="H22" s="25"/>
      <c r="I22" s="25"/>
      <c r="J22" s="25"/>
      <c r="K22" s="25"/>
      <c r="L22" s="25"/>
      <c r="M22" s="25"/>
      <c r="N22" s="25"/>
      <c r="O22" s="25"/>
      <c r="P22" s="25"/>
      <c r="Q22" s="25"/>
      <c r="R22" s="25"/>
    </row>
    <row r="23" spans="1:19" ht="25.5" customHeight="1">
      <c r="A23" s="25"/>
      <c r="B23" s="25"/>
      <c r="C23" s="25"/>
      <c r="D23" s="25"/>
      <c r="E23" s="25"/>
      <c r="F23" s="25"/>
      <c r="G23" s="25"/>
      <c r="H23" s="25"/>
      <c r="I23" s="25"/>
      <c r="J23" s="25"/>
      <c r="K23" s="25"/>
      <c r="L23" s="25"/>
      <c r="M23" s="25"/>
      <c r="N23" s="25"/>
      <c r="O23" s="25"/>
      <c r="P23" s="25"/>
      <c r="Q23" s="25"/>
      <c r="R23" s="25"/>
    </row>
    <row r="24" spans="1:19" ht="25.5" customHeight="1">
      <c r="A24" s="25"/>
      <c r="B24" s="25"/>
      <c r="C24" s="25"/>
      <c r="D24" s="25"/>
      <c r="E24" s="25"/>
      <c r="F24" s="25"/>
      <c r="G24" s="25"/>
      <c r="H24" s="25"/>
      <c r="I24" s="25"/>
      <c r="J24" s="25"/>
      <c r="K24" s="25"/>
      <c r="L24" s="25"/>
      <c r="M24" s="25"/>
      <c r="N24" s="25"/>
      <c r="O24" s="25"/>
      <c r="P24" s="25"/>
      <c r="Q24" s="25"/>
      <c r="R24" s="25"/>
    </row>
    <row r="25" spans="1:19" ht="25.5" customHeight="1">
      <c r="A25" s="25"/>
      <c r="B25" s="25"/>
      <c r="C25" s="25"/>
      <c r="D25" s="25"/>
      <c r="E25" s="25"/>
      <c r="F25" s="25"/>
      <c r="G25" s="25"/>
      <c r="H25" s="25"/>
      <c r="I25" s="25"/>
      <c r="J25" s="25"/>
      <c r="K25" s="25"/>
      <c r="L25" s="25"/>
      <c r="M25" s="25"/>
      <c r="N25" s="25"/>
      <c r="O25" s="25"/>
      <c r="P25" s="25"/>
      <c r="Q25" s="25"/>
      <c r="R25" s="25"/>
    </row>
    <row r="26" spans="1:19" ht="25.5" customHeight="1">
      <c r="A26" s="25"/>
      <c r="B26" s="25"/>
      <c r="C26" s="25"/>
      <c r="D26" s="25"/>
      <c r="E26" s="25"/>
      <c r="F26" s="25"/>
      <c r="G26" s="25"/>
      <c r="H26" s="25"/>
      <c r="I26" s="25"/>
      <c r="J26" s="25"/>
      <c r="K26" s="25"/>
      <c r="L26" s="25"/>
      <c r="M26" s="25"/>
      <c r="N26" s="25"/>
      <c r="O26" s="25"/>
      <c r="P26" s="25"/>
      <c r="Q26" s="25"/>
      <c r="R26" s="25"/>
    </row>
    <row r="27" spans="1:19" ht="25.5" customHeight="1">
      <c r="A27" s="25"/>
      <c r="B27" s="25"/>
      <c r="C27" s="25"/>
      <c r="D27" s="25"/>
      <c r="E27" s="25"/>
      <c r="F27" s="25"/>
      <c r="G27" s="25"/>
      <c r="H27" s="25"/>
      <c r="I27" s="25"/>
      <c r="J27" s="25"/>
      <c r="K27" s="25"/>
      <c r="L27" s="25"/>
      <c r="M27" s="25"/>
      <c r="N27" s="25"/>
      <c r="O27" s="25"/>
      <c r="P27" s="25"/>
      <c r="Q27" s="25"/>
      <c r="R27" s="25"/>
      <c r="S27" s="67" t="s">
        <v>25</v>
      </c>
    </row>
    <row r="28" spans="1:19" ht="25.5" customHeight="1">
      <c r="A28" s="25"/>
      <c r="B28" s="25"/>
      <c r="C28" s="25"/>
      <c r="D28" s="25"/>
      <c r="E28" s="25"/>
      <c r="F28" s="25"/>
      <c r="G28" s="25"/>
      <c r="H28" s="25"/>
      <c r="I28" s="25"/>
      <c r="J28" s="25"/>
      <c r="K28" s="25"/>
      <c r="L28" s="25"/>
      <c r="M28" s="25"/>
      <c r="N28" s="25"/>
      <c r="O28" s="25"/>
      <c r="P28" s="25"/>
      <c r="Q28" s="25"/>
      <c r="R28" s="25"/>
    </row>
    <row r="29" spans="1:19" ht="25.5" customHeight="1">
      <c r="A29" s="25"/>
      <c r="B29" s="25"/>
      <c r="C29" s="25"/>
      <c r="D29" s="25"/>
      <c r="E29" s="25"/>
      <c r="F29" s="25"/>
      <c r="G29" s="25"/>
      <c r="H29" s="25"/>
      <c r="I29" s="25"/>
      <c r="J29" s="25"/>
      <c r="K29" s="25"/>
      <c r="L29" s="25"/>
      <c r="M29" s="25"/>
      <c r="N29" s="25"/>
      <c r="O29" s="25"/>
      <c r="P29" s="25"/>
      <c r="Q29" s="25"/>
      <c r="R29" s="25"/>
    </row>
    <row r="30" spans="1:19" ht="25.5" customHeight="1">
      <c r="A30" s="25"/>
      <c r="B30" s="25"/>
      <c r="C30" s="25"/>
      <c r="D30" s="25"/>
      <c r="E30" s="25"/>
      <c r="F30" s="25"/>
      <c r="G30" s="25"/>
      <c r="H30" s="25"/>
      <c r="I30" s="25"/>
      <c r="J30" s="25"/>
      <c r="K30" s="25"/>
      <c r="L30" s="25"/>
      <c r="M30" s="25"/>
      <c r="N30" s="25"/>
      <c r="O30" s="25"/>
      <c r="P30" s="25"/>
      <c r="Q30" s="25"/>
      <c r="R30" s="25"/>
    </row>
    <row r="31" spans="1:19" ht="25.5" customHeight="1">
      <c r="A31" s="25"/>
      <c r="B31" s="25"/>
      <c r="C31" s="25"/>
      <c r="D31" s="25"/>
      <c r="E31" s="25"/>
      <c r="F31" s="25"/>
      <c r="G31" s="25"/>
      <c r="H31" s="25"/>
      <c r="I31" s="25"/>
      <c r="J31" s="25"/>
      <c r="K31" s="25"/>
      <c r="L31" s="25"/>
      <c r="M31" s="25"/>
      <c r="N31" s="25"/>
      <c r="O31" s="25"/>
      <c r="P31" s="25"/>
      <c r="Q31" s="25"/>
      <c r="R31" s="25"/>
    </row>
    <row r="32" spans="1:19" ht="25.5" customHeight="1">
      <c r="A32" s="25"/>
      <c r="B32" s="25"/>
      <c r="C32" s="25"/>
      <c r="D32" s="25"/>
      <c r="E32" s="25"/>
      <c r="F32" s="25"/>
      <c r="G32" s="25"/>
      <c r="H32" s="25"/>
      <c r="I32" s="25"/>
      <c r="J32" s="25"/>
      <c r="K32" s="25"/>
      <c r="L32" s="25"/>
      <c r="M32" s="25"/>
      <c r="N32" s="25"/>
      <c r="O32" s="25"/>
      <c r="P32" s="25"/>
      <c r="Q32" s="25"/>
      <c r="R32" s="25"/>
    </row>
    <row r="33" spans="1:26" ht="25.5" customHeight="1">
      <c r="A33" s="25"/>
      <c r="B33" s="25"/>
      <c r="C33" s="25"/>
      <c r="D33" s="25"/>
      <c r="E33" s="25"/>
      <c r="F33" s="25"/>
      <c r="G33" s="25"/>
      <c r="H33" s="25"/>
      <c r="I33" s="25"/>
      <c r="J33" s="25"/>
      <c r="K33" s="25"/>
      <c r="L33" s="25"/>
      <c r="M33" s="25"/>
      <c r="N33" s="25"/>
      <c r="O33" s="25"/>
      <c r="P33" s="25"/>
      <c r="Q33" s="25"/>
      <c r="R33" s="25"/>
    </row>
    <row r="34" spans="1:26" ht="25.5" customHeight="1">
      <c r="A34" s="25"/>
      <c r="B34" s="25"/>
      <c r="C34" s="25"/>
      <c r="D34" s="25"/>
      <c r="E34" s="25"/>
      <c r="F34" s="25"/>
      <c r="G34" s="25"/>
      <c r="H34" s="25"/>
      <c r="I34" s="25"/>
      <c r="J34" s="25"/>
      <c r="K34" s="25"/>
      <c r="L34" s="25"/>
      <c r="M34" s="25"/>
      <c r="N34" s="25"/>
      <c r="O34" s="25"/>
      <c r="P34" s="25"/>
      <c r="Q34" s="25"/>
      <c r="R34" s="25"/>
    </row>
    <row r="35" spans="1:26">
      <c r="S35" s="83"/>
      <c r="T35" s="83"/>
      <c r="U35" s="83"/>
      <c r="V35" s="83"/>
      <c r="W35" s="83"/>
      <c r="X35" s="83"/>
    </row>
    <row r="36" spans="1:26">
      <c r="S36" s="83"/>
      <c r="T36" s="83"/>
      <c r="U36" s="83"/>
      <c r="V36" s="83"/>
      <c r="W36" s="83"/>
      <c r="X36" s="83"/>
    </row>
    <row r="37" spans="1:26">
      <c r="S37" s="83"/>
      <c r="T37" s="83"/>
      <c r="U37" s="83"/>
      <c r="V37" s="83"/>
      <c r="W37" s="83"/>
      <c r="X37" s="83"/>
    </row>
    <row r="38" spans="1:26">
      <c r="S38" s="83"/>
      <c r="T38" s="83"/>
      <c r="U38" s="83"/>
      <c r="V38" s="83"/>
      <c r="W38" s="83"/>
      <c r="X38" s="83"/>
    </row>
    <row r="39" spans="1:26" ht="51" customHeight="1">
      <c r="S39" s="83"/>
      <c r="T39" s="83"/>
      <c r="U39" s="83"/>
      <c r="V39" s="83"/>
      <c r="W39" s="83"/>
      <c r="X39" s="83"/>
    </row>
    <row r="40" spans="1:26" ht="78" customHeight="1">
      <c r="A40" s="2187"/>
      <c r="B40" s="2187"/>
      <c r="C40" s="2187"/>
      <c r="D40" s="2187"/>
      <c r="E40" s="2187"/>
      <c r="F40" s="2187"/>
      <c r="G40" s="2187"/>
      <c r="H40" s="2187"/>
      <c r="I40" s="2187"/>
      <c r="J40" s="2187"/>
      <c r="K40" s="2187"/>
      <c r="L40" s="2187"/>
      <c r="M40" s="2187"/>
      <c r="N40" s="2187"/>
      <c r="O40" s="2187"/>
      <c r="P40" s="2187"/>
      <c r="Q40" s="2187"/>
      <c r="R40" s="2187"/>
      <c r="S40" s="2187"/>
      <c r="T40" s="2187"/>
      <c r="U40" s="2187"/>
      <c r="V40" s="83"/>
      <c r="W40" s="83"/>
      <c r="X40" s="83"/>
    </row>
    <row r="41" spans="1:26">
      <c r="S41" s="83"/>
    </row>
    <row r="42" spans="1:26">
      <c r="S42" s="83"/>
    </row>
    <row r="43" spans="1:26">
      <c r="S43" s="83"/>
    </row>
    <row r="44" spans="1:26">
      <c r="S44" s="83"/>
    </row>
    <row r="45" spans="1:26">
      <c r="S45" s="83"/>
    </row>
    <row r="46" spans="1:26">
      <c r="S46" s="83"/>
      <c r="T46" s="83"/>
      <c r="U46" s="83"/>
      <c r="V46" s="83"/>
      <c r="W46" s="83"/>
      <c r="X46" s="83"/>
      <c r="Y46" s="83"/>
      <c r="Z46" s="83"/>
    </row>
    <row r="47" spans="1:26">
      <c r="S47" s="83"/>
      <c r="T47" s="83"/>
      <c r="U47" s="83"/>
      <c r="V47" s="83"/>
      <c r="W47" s="83"/>
      <c r="X47" s="83"/>
      <c r="Y47" s="83"/>
      <c r="Z47" s="83"/>
    </row>
    <row r="48" spans="1:26">
      <c r="S48" s="83"/>
      <c r="T48" s="83"/>
      <c r="U48" s="83"/>
      <c r="V48" s="83"/>
      <c r="W48" s="83"/>
      <c r="X48" s="83"/>
      <c r="Y48" s="83"/>
      <c r="Z48" s="83"/>
    </row>
    <row r="49" spans="2:26">
      <c r="S49" s="83"/>
      <c r="T49" s="83"/>
      <c r="U49" s="83"/>
      <c r="V49" s="83"/>
      <c r="W49" s="83"/>
      <c r="X49" s="83"/>
      <c r="Y49" s="83"/>
      <c r="Z49" s="83"/>
    </row>
    <row r="50" spans="2:26">
      <c r="S50" s="83"/>
      <c r="T50" s="83"/>
      <c r="U50" s="83"/>
      <c r="V50" s="83"/>
      <c r="W50" s="83"/>
      <c r="X50" s="83"/>
      <c r="Y50" s="83"/>
      <c r="Z50" s="83"/>
    </row>
    <row r="51" spans="2:26">
      <c r="S51" s="83"/>
      <c r="T51" s="83"/>
      <c r="U51" s="83"/>
      <c r="V51" s="83"/>
      <c r="W51" s="83"/>
      <c r="X51" s="83"/>
      <c r="Y51" s="83"/>
      <c r="Z51" s="83"/>
    </row>
    <row r="52" spans="2:26">
      <c r="B52" s="83"/>
      <c r="C52" s="83"/>
      <c r="D52" s="83"/>
      <c r="E52" s="83"/>
      <c r="F52" s="83"/>
      <c r="G52" s="83"/>
      <c r="H52" s="83"/>
      <c r="I52" s="83"/>
      <c r="J52" s="83"/>
      <c r="K52" s="83"/>
      <c r="L52" s="83"/>
      <c r="M52" s="83"/>
      <c r="N52" s="83"/>
      <c r="O52" s="83"/>
      <c r="P52" s="83"/>
      <c r="Q52" s="83"/>
      <c r="R52" s="83"/>
      <c r="S52" s="83"/>
      <c r="T52" s="83"/>
      <c r="U52" s="83"/>
      <c r="V52" s="83"/>
      <c r="W52" s="83"/>
      <c r="X52" s="83"/>
      <c r="Y52" s="83"/>
      <c r="Z52" s="83"/>
    </row>
    <row r="71" spans="20:20">
      <c r="T71" s="83"/>
    </row>
    <row r="72" spans="20:20">
      <c r="T72" s="83"/>
    </row>
    <row r="73" spans="20:20">
      <c r="T73" s="83"/>
    </row>
    <row r="74" spans="20:20">
      <c r="T74" s="83"/>
    </row>
    <row r="75" spans="20:20">
      <c r="T75" s="83"/>
    </row>
    <row r="76" spans="20:20">
      <c r="T76" s="83"/>
    </row>
    <row r="77" spans="20:20">
      <c r="T77" s="83"/>
    </row>
    <row r="78" spans="20:20">
      <c r="T78" s="83"/>
    </row>
    <row r="88" spans="20:20">
      <c r="T88" s="83"/>
    </row>
    <row r="89" spans="20:20">
      <c r="T89" s="83"/>
    </row>
    <row r="90" spans="20:20">
      <c r="T90" s="83"/>
    </row>
    <row r="91" spans="20:20">
      <c r="T91" s="83"/>
    </row>
  </sheetData>
  <mergeCells count="4">
    <mergeCell ref="A1:P1"/>
    <mergeCell ref="A40:U40"/>
    <mergeCell ref="A2:P4"/>
    <mergeCell ref="A5:XFD5"/>
  </mergeCells>
  <printOptions horizontalCentered="1" verticalCentered="1"/>
  <pageMargins left="0.39370078740157483" right="0.39370078740157483" top="0.23622047244094491" bottom="0.23622047244094491" header="0.31496062992125984" footer="0.31496062992125984"/>
  <pageSetup scale="48" orientation="landscape" r:id="rId1"/>
  <drawing r:id="rId2"/>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7">
    <tabColor rgb="FFFFFF00"/>
    <pageSetUpPr fitToPage="1"/>
  </sheetPr>
  <dimension ref="A1:AG91"/>
  <sheetViews>
    <sheetView showGridLines="0" view="pageBreakPreview" zoomScale="55" zoomScaleNormal="100" zoomScaleSheetLayoutView="55" zoomScalePageLayoutView="62" workbookViewId="0">
      <selection activeCell="S3" sqref="S3"/>
    </sheetView>
  </sheetViews>
  <sheetFormatPr baseColWidth="10" defaultColWidth="11.42578125" defaultRowHeight="15"/>
  <cols>
    <col min="1" max="1" width="18.42578125" style="67" customWidth="1"/>
    <col min="2" max="2" width="20" style="67" customWidth="1"/>
    <col min="3" max="3" width="19.140625" style="67" customWidth="1"/>
    <col min="4" max="4" width="16.140625" style="67" customWidth="1"/>
    <col min="5" max="5" width="19.42578125" style="67" customWidth="1"/>
    <col min="6" max="6" width="16.85546875" style="67" customWidth="1"/>
    <col min="7" max="7" width="16.42578125" style="67" customWidth="1"/>
    <col min="8" max="8" width="14.85546875" style="67" customWidth="1"/>
    <col min="9" max="9" width="22.42578125" style="67" customWidth="1"/>
    <col min="10" max="10" width="18.7109375" style="67" customWidth="1"/>
    <col min="11" max="11" width="17.140625" style="67" customWidth="1"/>
    <col min="12" max="12" width="24.28515625" style="67" customWidth="1"/>
    <col min="13" max="13" width="16.85546875" style="67" customWidth="1"/>
    <col min="14" max="14" width="16.28515625" style="67" customWidth="1"/>
    <col min="15" max="15" width="15" style="67" customWidth="1"/>
    <col min="16" max="16" width="29" style="67" customWidth="1"/>
    <col min="17" max="17" width="18" style="67" bestFit="1" customWidth="1"/>
    <col min="18" max="18" width="17.42578125" style="67" customWidth="1"/>
    <col min="19" max="19" width="24.7109375" style="67" customWidth="1"/>
    <col min="20" max="20" width="20.42578125" style="67" customWidth="1"/>
    <col min="21" max="21" width="14.7109375" style="67" customWidth="1"/>
    <col min="22" max="22" width="13" style="67" customWidth="1"/>
    <col min="23" max="26" width="11.42578125" style="67"/>
    <col min="27" max="27" width="18.7109375" style="67" bestFit="1" customWidth="1"/>
    <col min="28" max="16384" width="11.42578125" style="67"/>
  </cols>
  <sheetData>
    <row r="1" spans="1:33" ht="105.75" customHeight="1">
      <c r="A1" s="2190"/>
      <c r="B1" s="2190"/>
      <c r="C1" s="2190"/>
      <c r="D1" s="2190"/>
      <c r="E1" s="2190"/>
      <c r="F1" s="2190"/>
      <c r="G1" s="2190"/>
      <c r="H1" s="2190"/>
      <c r="I1" s="2190"/>
      <c r="J1" s="2190"/>
      <c r="K1" s="2190"/>
      <c r="L1" s="2190"/>
      <c r="M1" s="2190"/>
      <c r="N1" s="2190"/>
      <c r="O1" s="2190"/>
      <c r="P1" s="2190"/>
    </row>
    <row r="2" spans="1:33" ht="408.75" customHeight="1">
      <c r="A2" s="2407" t="s">
        <v>385</v>
      </c>
      <c r="B2" s="2408"/>
      <c r="C2" s="2408"/>
      <c r="D2" s="2408"/>
      <c r="E2" s="2408"/>
      <c r="F2" s="2408"/>
      <c r="G2" s="2408"/>
      <c r="H2" s="2408"/>
      <c r="I2" s="2408"/>
      <c r="J2" s="2408"/>
      <c r="K2" s="2408"/>
      <c r="L2" s="2408"/>
      <c r="M2" s="2408"/>
      <c r="N2" s="2408"/>
      <c r="O2" s="2408"/>
      <c r="P2" s="2408"/>
      <c r="Q2" s="52"/>
      <c r="R2" s="52"/>
      <c r="S2" s="18"/>
      <c r="T2" s="18"/>
      <c r="U2" s="18"/>
      <c r="V2" s="18"/>
    </row>
    <row r="3" spans="1:33" ht="306.75" customHeight="1">
      <c r="A3" s="2408"/>
      <c r="B3" s="2408"/>
      <c r="C3" s="2408"/>
      <c r="D3" s="2408"/>
      <c r="E3" s="2408"/>
      <c r="F3" s="2408"/>
      <c r="G3" s="2408"/>
      <c r="H3" s="2408"/>
      <c r="I3" s="2408"/>
      <c r="J3" s="2408"/>
      <c r="K3" s="2408"/>
      <c r="L3" s="2408"/>
      <c r="M3" s="2408"/>
      <c r="N3" s="2408"/>
      <c r="O3" s="2408"/>
      <c r="P3" s="2408"/>
      <c r="Q3" s="52"/>
      <c r="R3" s="52"/>
      <c r="S3" s="18"/>
      <c r="T3" s="18"/>
      <c r="U3" s="18"/>
      <c r="V3" s="18"/>
    </row>
    <row r="4" spans="1:33" ht="409.5" customHeight="1">
      <c r="A4" s="2408"/>
      <c r="B4" s="2408"/>
      <c r="C4" s="2408"/>
      <c r="D4" s="2408"/>
      <c r="E4" s="2408"/>
      <c r="F4" s="2408"/>
      <c r="G4" s="2408"/>
      <c r="H4" s="2408"/>
      <c r="I4" s="2408"/>
      <c r="J4" s="2408"/>
      <c r="K4" s="2408"/>
      <c r="L4" s="2408"/>
      <c r="M4" s="2408"/>
      <c r="N4" s="2408"/>
      <c r="O4" s="2408"/>
      <c r="P4" s="2408"/>
      <c r="Q4" s="52"/>
      <c r="R4" s="52"/>
      <c r="S4" s="18"/>
      <c r="T4" s="18"/>
      <c r="U4" s="18"/>
      <c r="V4" s="18"/>
    </row>
    <row r="5" spans="1:33" ht="114.75" customHeight="1">
      <c r="A5" s="2408"/>
      <c r="B5" s="2408"/>
      <c r="C5" s="2408"/>
      <c r="D5" s="2408"/>
      <c r="E5" s="2408"/>
      <c r="F5" s="2408"/>
      <c r="G5" s="2408"/>
      <c r="H5" s="2408"/>
      <c r="I5" s="2408"/>
      <c r="J5" s="2408"/>
      <c r="K5" s="2408"/>
      <c r="L5" s="2408"/>
      <c r="M5" s="2408"/>
      <c r="N5" s="2408"/>
      <c r="O5" s="2408"/>
      <c r="P5" s="2408"/>
      <c r="Q5" s="52"/>
      <c r="R5" s="52"/>
      <c r="S5" s="18"/>
      <c r="T5" s="18"/>
      <c r="U5" s="18"/>
      <c r="V5" s="18"/>
    </row>
    <row r="6" spans="1:33" ht="25.5" customHeight="1">
      <c r="Q6" s="52"/>
      <c r="R6" s="52"/>
      <c r="S6" s="18"/>
      <c r="T6" s="18"/>
      <c r="U6" s="18"/>
      <c r="V6" s="18"/>
    </row>
    <row r="7" spans="1:33" ht="25.5" customHeight="1">
      <c r="Q7" s="52"/>
      <c r="R7" s="52"/>
      <c r="S7" s="18"/>
      <c r="T7" s="18"/>
      <c r="U7" s="18"/>
      <c r="V7" s="18"/>
    </row>
    <row r="8" spans="1:33" ht="25.5" customHeight="1">
      <c r="Q8" s="52"/>
      <c r="R8" s="52"/>
      <c r="S8" s="18"/>
      <c r="T8" s="18"/>
      <c r="U8" s="18"/>
      <c r="V8" s="18"/>
    </row>
    <row r="9" spans="1:33" ht="25.5" customHeight="1">
      <c r="Q9" s="52"/>
      <c r="R9" s="52"/>
      <c r="S9" s="18"/>
      <c r="T9" s="18"/>
      <c r="U9" s="18"/>
      <c r="V9" s="18"/>
    </row>
    <row r="10" spans="1:33" ht="25.5" customHeight="1">
      <c r="Q10" s="52"/>
      <c r="R10" s="52"/>
      <c r="S10" s="18"/>
      <c r="T10" s="18"/>
      <c r="U10" s="18"/>
      <c r="V10" s="18"/>
    </row>
    <row r="11" spans="1:33" ht="25.5" customHeight="1">
      <c r="Q11" s="52"/>
      <c r="R11" s="52"/>
      <c r="S11" s="18"/>
      <c r="T11" s="18"/>
      <c r="U11" s="18"/>
      <c r="V11" s="18"/>
    </row>
    <row r="12" spans="1:33" ht="23.25" customHeight="1">
      <c r="Q12" s="52"/>
      <c r="R12" s="52"/>
      <c r="S12" s="18"/>
      <c r="T12" s="18"/>
      <c r="U12" s="18"/>
      <c r="V12" s="18"/>
    </row>
    <row r="13" spans="1:33" ht="25.5" customHeight="1">
      <c r="A13" s="25"/>
      <c r="B13" s="25"/>
      <c r="C13" s="25"/>
      <c r="D13" s="25"/>
      <c r="E13" s="25"/>
      <c r="F13" s="25"/>
      <c r="G13" s="25"/>
      <c r="H13" s="25"/>
      <c r="I13" s="25"/>
      <c r="J13" s="25"/>
      <c r="K13" s="25"/>
      <c r="L13" s="25"/>
      <c r="M13" s="25"/>
      <c r="N13" s="25"/>
      <c r="O13" s="25"/>
      <c r="P13" s="25"/>
      <c r="R13" s="52"/>
      <c r="S13" s="18"/>
      <c r="T13" s="18"/>
      <c r="U13" s="18"/>
      <c r="V13" s="18"/>
    </row>
    <row r="14" spans="1:33" ht="25.5" customHeight="1">
      <c r="A14" s="25"/>
      <c r="B14" s="25"/>
      <c r="C14" s="25"/>
      <c r="D14" s="25"/>
      <c r="E14" s="25"/>
      <c r="F14" s="25"/>
      <c r="G14" s="25"/>
      <c r="H14" s="25"/>
      <c r="I14" s="25"/>
      <c r="J14" s="25"/>
      <c r="K14" s="25"/>
      <c r="L14" s="25"/>
      <c r="M14" s="25"/>
      <c r="N14" s="25"/>
      <c r="O14" s="25"/>
      <c r="P14" s="25"/>
      <c r="Q14" s="25"/>
      <c r="R14" s="25"/>
      <c r="S14" s="25"/>
      <c r="T14" s="25"/>
      <c r="U14" s="25"/>
      <c r="V14" s="25"/>
    </row>
    <row r="15" spans="1:33" ht="25.5" customHeight="1">
      <c r="A15" s="25"/>
      <c r="B15" s="25"/>
      <c r="C15" s="25"/>
      <c r="D15" s="25"/>
      <c r="E15" s="25"/>
      <c r="F15" s="25"/>
      <c r="G15" s="25"/>
      <c r="H15" s="25"/>
      <c r="I15" s="25"/>
      <c r="J15" s="25"/>
      <c r="K15" s="25"/>
      <c r="L15" s="25"/>
      <c r="M15" s="25"/>
      <c r="N15" s="25"/>
      <c r="O15" s="25"/>
      <c r="P15" s="25"/>
      <c r="Q15" s="25"/>
      <c r="R15" s="25"/>
      <c r="S15" s="25"/>
      <c r="T15" s="25"/>
      <c r="U15" s="25"/>
      <c r="V15" s="25"/>
      <c r="AG15" s="67" t="s">
        <v>25</v>
      </c>
    </row>
    <row r="16" spans="1:33" ht="25.5" customHeight="1">
      <c r="A16" s="25"/>
      <c r="B16" s="25"/>
      <c r="C16" s="25"/>
      <c r="D16" s="25"/>
      <c r="E16" s="25"/>
      <c r="F16" s="25"/>
      <c r="G16" s="25"/>
      <c r="H16" s="25"/>
      <c r="I16" s="25"/>
      <c r="J16" s="25"/>
      <c r="K16" s="25"/>
      <c r="L16" s="25"/>
      <c r="M16" s="25"/>
      <c r="N16" s="25"/>
      <c r="O16" s="25"/>
      <c r="P16" s="25"/>
      <c r="Q16" s="25"/>
      <c r="R16" s="25"/>
      <c r="S16" s="25"/>
      <c r="T16" s="25"/>
      <c r="U16" s="25"/>
      <c r="V16" s="25"/>
    </row>
    <row r="17" spans="1:23" ht="25.5" customHeight="1">
      <c r="A17" s="25"/>
      <c r="B17" s="25"/>
      <c r="C17" s="25"/>
      <c r="D17" s="25"/>
      <c r="E17" s="25"/>
      <c r="F17" s="25"/>
      <c r="G17" s="25"/>
      <c r="H17" s="25"/>
      <c r="I17" s="25"/>
      <c r="J17" s="25"/>
      <c r="K17" s="25"/>
      <c r="L17" s="25"/>
      <c r="M17" s="25"/>
      <c r="N17" s="25"/>
      <c r="O17" s="25"/>
      <c r="P17" s="25"/>
      <c r="Q17" s="25"/>
      <c r="R17" s="25"/>
      <c r="S17" s="25"/>
      <c r="T17" s="25"/>
      <c r="U17" s="25"/>
      <c r="V17" s="25"/>
    </row>
    <row r="18" spans="1:23" ht="25.5" customHeight="1">
      <c r="A18" s="25"/>
      <c r="B18" s="25"/>
      <c r="C18" s="25"/>
      <c r="D18" s="25"/>
      <c r="E18" s="25"/>
      <c r="F18" s="25"/>
      <c r="G18" s="25"/>
      <c r="H18" s="25"/>
      <c r="I18" s="25"/>
      <c r="J18" s="25"/>
      <c r="K18" s="25"/>
      <c r="L18" s="25"/>
      <c r="M18" s="25"/>
      <c r="N18" s="25"/>
      <c r="O18" s="25"/>
      <c r="P18" s="25"/>
      <c r="Q18" s="25"/>
      <c r="R18" s="25"/>
      <c r="S18" s="25"/>
      <c r="T18" s="25"/>
      <c r="U18" s="25"/>
      <c r="V18" s="25"/>
    </row>
    <row r="19" spans="1:23" ht="25.5" customHeight="1">
      <c r="A19" s="25"/>
      <c r="B19" s="25"/>
      <c r="C19" s="25"/>
      <c r="D19" s="25"/>
      <c r="E19" s="25"/>
      <c r="F19" s="25"/>
      <c r="G19" s="25"/>
      <c r="H19" s="25"/>
      <c r="I19" s="25"/>
      <c r="J19" s="25"/>
      <c r="K19" s="25"/>
      <c r="L19" s="25"/>
      <c r="M19" s="25"/>
      <c r="N19" s="25"/>
      <c r="O19" s="25"/>
      <c r="P19" s="25"/>
      <c r="Q19" s="25"/>
      <c r="R19" s="25"/>
      <c r="S19" s="25"/>
      <c r="T19" s="25"/>
      <c r="U19" s="25"/>
      <c r="V19" s="25"/>
    </row>
    <row r="20" spans="1:23" ht="25.5" customHeight="1">
      <c r="A20" s="25"/>
      <c r="B20" s="25"/>
      <c r="C20" s="25"/>
      <c r="D20" s="25"/>
      <c r="E20" s="25"/>
      <c r="F20" s="25"/>
      <c r="G20" s="25"/>
      <c r="H20" s="25"/>
      <c r="I20" s="25"/>
      <c r="J20" s="25"/>
      <c r="K20" s="25"/>
      <c r="L20" s="25"/>
      <c r="M20" s="25"/>
      <c r="N20" s="25"/>
      <c r="O20" s="25"/>
      <c r="P20" s="25"/>
      <c r="Q20" s="25"/>
      <c r="R20" s="25"/>
      <c r="S20" s="25"/>
      <c r="T20" s="25"/>
      <c r="U20" s="25"/>
      <c r="V20" s="25"/>
    </row>
    <row r="21" spans="1:23" ht="25.5" customHeight="1">
      <c r="A21" s="25"/>
      <c r="B21" s="25"/>
      <c r="C21" s="25"/>
      <c r="D21" s="25"/>
      <c r="E21" s="25"/>
      <c r="F21" s="25"/>
      <c r="G21" s="25"/>
      <c r="H21" s="25"/>
      <c r="I21" s="25"/>
      <c r="J21" s="25"/>
      <c r="K21" s="25"/>
      <c r="L21" s="25"/>
      <c r="M21" s="25"/>
      <c r="N21" s="25"/>
      <c r="O21" s="25"/>
      <c r="P21" s="25"/>
      <c r="Q21" s="25"/>
      <c r="R21" s="25"/>
      <c r="S21" s="25"/>
      <c r="T21" s="25"/>
      <c r="U21" s="25"/>
      <c r="V21" s="25"/>
    </row>
    <row r="22" spans="1:23" ht="25.5" customHeight="1">
      <c r="A22" s="25"/>
      <c r="B22" s="25"/>
      <c r="C22" s="25"/>
      <c r="D22" s="25"/>
      <c r="E22" s="25"/>
      <c r="F22" s="25"/>
      <c r="G22" s="25"/>
      <c r="H22" s="25"/>
      <c r="I22" s="25"/>
      <c r="J22" s="25"/>
      <c r="K22" s="25"/>
      <c r="L22" s="25"/>
      <c r="M22" s="25"/>
      <c r="N22" s="25"/>
      <c r="O22" s="25"/>
      <c r="P22" s="25"/>
      <c r="Q22" s="25"/>
      <c r="R22" s="25"/>
      <c r="S22" s="25"/>
      <c r="T22" s="25"/>
      <c r="U22" s="25"/>
      <c r="V22" s="25"/>
    </row>
    <row r="23" spans="1:23" ht="25.5" customHeight="1">
      <c r="A23" s="25"/>
      <c r="B23" s="25"/>
      <c r="C23" s="25"/>
      <c r="D23" s="25"/>
      <c r="E23" s="25"/>
      <c r="F23" s="25"/>
      <c r="G23" s="25"/>
      <c r="H23" s="25"/>
      <c r="I23" s="25"/>
      <c r="J23" s="25"/>
      <c r="K23" s="25"/>
      <c r="L23" s="25"/>
      <c r="M23" s="25"/>
      <c r="N23" s="25"/>
      <c r="O23" s="25"/>
      <c r="P23" s="25"/>
      <c r="Q23" s="25"/>
      <c r="R23" s="25"/>
      <c r="S23" s="25"/>
      <c r="T23" s="25"/>
      <c r="U23" s="25"/>
      <c r="V23" s="25"/>
    </row>
    <row r="24" spans="1:23" ht="25.5" customHeight="1">
      <c r="A24" s="25"/>
      <c r="B24" s="25"/>
      <c r="C24" s="25"/>
      <c r="D24" s="25"/>
      <c r="E24" s="25"/>
      <c r="F24" s="25"/>
      <c r="G24" s="25"/>
      <c r="H24" s="25"/>
      <c r="I24" s="25"/>
      <c r="J24" s="25"/>
      <c r="K24" s="25"/>
      <c r="L24" s="25"/>
      <c r="M24" s="25"/>
      <c r="N24" s="25"/>
      <c r="O24" s="25"/>
      <c r="P24" s="25"/>
      <c r="Q24" s="25"/>
      <c r="R24" s="25"/>
      <c r="S24" s="25"/>
      <c r="T24" s="25"/>
      <c r="U24" s="25"/>
      <c r="V24" s="25"/>
    </row>
    <row r="25" spans="1:23" ht="25.5" customHeight="1">
      <c r="A25" s="25"/>
      <c r="B25" s="25"/>
      <c r="C25" s="25"/>
      <c r="D25" s="25"/>
      <c r="E25" s="25"/>
      <c r="F25" s="25"/>
      <c r="G25" s="25"/>
      <c r="H25" s="25"/>
      <c r="I25" s="25"/>
      <c r="J25" s="25"/>
      <c r="K25" s="25"/>
      <c r="L25" s="25"/>
      <c r="M25" s="25"/>
      <c r="N25" s="25"/>
      <c r="O25" s="25"/>
      <c r="P25" s="25"/>
      <c r="Q25" s="25"/>
      <c r="R25" s="25"/>
      <c r="S25" s="25"/>
      <c r="T25" s="25"/>
      <c r="U25" s="25"/>
      <c r="V25" s="25"/>
    </row>
    <row r="26" spans="1:23" ht="25.5" customHeight="1">
      <c r="A26" s="25"/>
      <c r="B26" s="25"/>
      <c r="C26" s="25"/>
      <c r="D26" s="25"/>
      <c r="E26" s="25"/>
      <c r="F26" s="25"/>
      <c r="G26" s="25"/>
      <c r="H26" s="25"/>
      <c r="I26" s="25"/>
      <c r="J26" s="25"/>
      <c r="K26" s="25"/>
      <c r="L26" s="25"/>
      <c r="M26" s="25"/>
      <c r="N26" s="25"/>
      <c r="O26" s="25"/>
      <c r="P26" s="25"/>
      <c r="Q26" s="25"/>
      <c r="R26" s="25"/>
      <c r="S26" s="25"/>
      <c r="T26" s="25"/>
      <c r="U26" s="25"/>
      <c r="V26" s="25"/>
    </row>
    <row r="27" spans="1:23" ht="25.5" customHeight="1">
      <c r="A27" s="25"/>
      <c r="B27" s="25"/>
      <c r="C27" s="25"/>
      <c r="D27" s="25"/>
      <c r="E27" s="25"/>
      <c r="F27" s="25"/>
      <c r="G27" s="25"/>
      <c r="H27" s="25"/>
      <c r="I27" s="25"/>
      <c r="J27" s="25"/>
      <c r="K27" s="25"/>
      <c r="L27" s="25"/>
      <c r="M27" s="25"/>
      <c r="N27" s="25"/>
      <c r="O27" s="25"/>
      <c r="P27" s="25"/>
      <c r="Q27" s="25"/>
      <c r="R27" s="25"/>
      <c r="S27" s="25"/>
      <c r="T27" s="25"/>
      <c r="U27" s="25"/>
      <c r="V27" s="25"/>
      <c r="W27" s="67" t="s">
        <v>25</v>
      </c>
    </row>
    <row r="28" spans="1:23" ht="25.5" customHeight="1">
      <c r="A28" s="25"/>
      <c r="B28" s="25"/>
      <c r="C28" s="25"/>
      <c r="D28" s="25"/>
      <c r="E28" s="25"/>
      <c r="F28" s="25"/>
      <c r="G28" s="25"/>
      <c r="H28" s="25"/>
      <c r="I28" s="25"/>
      <c r="J28" s="25"/>
      <c r="K28" s="25"/>
      <c r="L28" s="25"/>
      <c r="M28" s="25"/>
      <c r="N28" s="25"/>
      <c r="O28" s="25"/>
      <c r="P28" s="25"/>
      <c r="Q28" s="25"/>
      <c r="R28" s="25"/>
      <c r="S28" s="25"/>
      <c r="T28" s="25"/>
      <c r="U28" s="25"/>
      <c r="V28" s="25"/>
    </row>
    <row r="29" spans="1:23" ht="25.5" customHeight="1">
      <c r="A29" s="25"/>
      <c r="B29" s="25"/>
      <c r="C29" s="25"/>
      <c r="D29" s="25"/>
      <c r="E29" s="25"/>
      <c r="F29" s="25"/>
      <c r="G29" s="25"/>
      <c r="H29" s="25"/>
      <c r="I29" s="25"/>
      <c r="J29" s="25"/>
      <c r="K29" s="25"/>
      <c r="L29" s="25"/>
      <c r="M29" s="25"/>
      <c r="N29" s="25"/>
      <c r="O29" s="25"/>
      <c r="P29" s="25"/>
      <c r="Q29" s="25"/>
      <c r="R29" s="25"/>
      <c r="S29" s="25"/>
      <c r="T29" s="25"/>
      <c r="U29" s="25"/>
      <c r="V29" s="25"/>
    </row>
    <row r="30" spans="1:23" ht="25.5" customHeight="1">
      <c r="A30" s="25"/>
      <c r="B30" s="25"/>
      <c r="C30" s="25"/>
      <c r="D30" s="25"/>
      <c r="E30" s="25"/>
      <c r="F30" s="25"/>
      <c r="G30" s="25"/>
      <c r="H30" s="25"/>
      <c r="I30" s="25"/>
      <c r="J30" s="25"/>
      <c r="K30" s="25"/>
      <c r="L30" s="25"/>
      <c r="M30" s="25"/>
      <c r="N30" s="25"/>
      <c r="O30" s="25"/>
      <c r="P30" s="25"/>
      <c r="Q30" s="25"/>
      <c r="R30" s="25"/>
      <c r="S30" s="25"/>
      <c r="T30" s="25"/>
      <c r="U30" s="25"/>
      <c r="V30" s="25"/>
    </row>
    <row r="31" spans="1:23" ht="25.5" customHeight="1">
      <c r="A31" s="25"/>
      <c r="B31" s="25"/>
      <c r="C31" s="25"/>
      <c r="D31" s="25"/>
      <c r="E31" s="25"/>
      <c r="F31" s="25"/>
      <c r="G31" s="25"/>
      <c r="H31" s="25"/>
      <c r="I31" s="25"/>
      <c r="J31" s="25"/>
      <c r="K31" s="25"/>
      <c r="L31" s="25"/>
      <c r="M31" s="25"/>
      <c r="N31" s="25"/>
      <c r="O31" s="25"/>
      <c r="P31" s="25"/>
      <c r="Q31" s="25"/>
      <c r="R31" s="25"/>
      <c r="S31" s="25"/>
      <c r="T31" s="25"/>
      <c r="U31" s="25"/>
      <c r="V31" s="25"/>
    </row>
    <row r="32" spans="1:23" ht="25.5" customHeight="1">
      <c r="A32" s="25"/>
      <c r="B32" s="25"/>
      <c r="C32" s="25"/>
      <c r="D32" s="25"/>
      <c r="E32" s="25"/>
      <c r="F32" s="25"/>
      <c r="G32" s="25"/>
      <c r="H32" s="25"/>
      <c r="I32" s="25"/>
      <c r="J32" s="25"/>
      <c r="K32" s="25"/>
      <c r="L32" s="25"/>
      <c r="M32" s="25"/>
      <c r="N32" s="25"/>
      <c r="O32" s="25"/>
      <c r="P32" s="25"/>
      <c r="Q32" s="25"/>
      <c r="R32" s="25"/>
      <c r="S32" s="25"/>
      <c r="T32" s="25"/>
      <c r="U32" s="25"/>
      <c r="V32" s="25"/>
    </row>
    <row r="33" spans="1:30" ht="25.5" customHeight="1">
      <c r="A33" s="25"/>
      <c r="B33" s="25"/>
      <c r="C33" s="25"/>
      <c r="D33" s="25"/>
      <c r="E33" s="25"/>
      <c r="F33" s="25"/>
      <c r="G33" s="25"/>
      <c r="H33" s="25"/>
      <c r="I33" s="25"/>
      <c r="J33" s="25"/>
      <c r="K33" s="25"/>
      <c r="L33" s="25"/>
      <c r="M33" s="25"/>
      <c r="N33" s="25"/>
      <c r="O33" s="25"/>
      <c r="P33" s="25"/>
      <c r="Q33" s="25"/>
      <c r="R33" s="25"/>
      <c r="S33" s="25"/>
      <c r="T33" s="25"/>
      <c r="U33" s="25"/>
      <c r="V33" s="25"/>
    </row>
    <row r="34" spans="1:30" ht="25.5" customHeight="1">
      <c r="A34" s="25"/>
      <c r="B34" s="25"/>
      <c r="C34" s="25"/>
      <c r="D34" s="25"/>
      <c r="E34" s="25"/>
      <c r="F34" s="25"/>
      <c r="G34" s="25"/>
      <c r="H34" s="25"/>
      <c r="I34" s="25"/>
      <c r="J34" s="25"/>
      <c r="K34" s="25"/>
      <c r="L34" s="25"/>
      <c r="M34" s="25"/>
      <c r="N34" s="25"/>
      <c r="O34" s="25"/>
      <c r="P34" s="25"/>
      <c r="Q34" s="25"/>
      <c r="R34" s="25"/>
      <c r="S34" s="25"/>
      <c r="T34" s="25"/>
      <c r="U34" s="25"/>
      <c r="V34" s="25"/>
    </row>
    <row r="35" spans="1:30">
      <c r="S35" s="82"/>
      <c r="T35" s="82"/>
      <c r="U35" s="82"/>
      <c r="V35" s="82"/>
      <c r="W35" s="83"/>
      <c r="X35" s="83"/>
      <c r="Y35" s="83"/>
      <c r="Z35" s="83"/>
      <c r="AA35" s="83"/>
      <c r="AB35" s="83"/>
    </row>
    <row r="36" spans="1:30">
      <c r="S36" s="82"/>
      <c r="T36" s="82"/>
      <c r="U36" s="82"/>
      <c r="V36" s="82"/>
      <c r="W36" s="83"/>
      <c r="X36" s="83"/>
      <c r="Y36" s="83"/>
      <c r="Z36" s="83"/>
      <c r="AA36" s="83"/>
      <c r="AB36" s="83"/>
    </row>
    <row r="37" spans="1:30">
      <c r="S37" s="82"/>
      <c r="T37" s="82"/>
      <c r="U37" s="82"/>
      <c r="V37" s="82"/>
      <c r="W37" s="83"/>
      <c r="X37" s="83"/>
      <c r="Y37" s="83"/>
      <c r="Z37" s="83"/>
      <c r="AA37" s="83"/>
      <c r="AB37" s="83"/>
    </row>
    <row r="38" spans="1:30">
      <c r="S38" s="82"/>
      <c r="T38" s="82"/>
      <c r="U38" s="82"/>
      <c r="V38" s="82"/>
      <c r="W38" s="83"/>
      <c r="X38" s="83"/>
      <c r="Y38" s="83"/>
      <c r="Z38" s="83"/>
      <c r="AA38" s="83"/>
      <c r="AB38" s="83"/>
    </row>
    <row r="39" spans="1:30" ht="51" customHeight="1">
      <c r="S39" s="82"/>
      <c r="T39" s="82"/>
      <c r="U39" s="82"/>
      <c r="V39" s="82"/>
      <c r="W39" s="83"/>
      <c r="X39" s="83"/>
      <c r="Y39" s="83"/>
      <c r="Z39" s="83"/>
      <c r="AA39" s="83"/>
      <c r="AB39" s="83"/>
    </row>
    <row r="40" spans="1:30" ht="78" customHeight="1">
      <c r="A40" s="2187"/>
      <c r="B40" s="2187"/>
      <c r="C40" s="2187"/>
      <c r="D40" s="2187"/>
      <c r="E40" s="2187"/>
      <c r="F40" s="2187"/>
      <c r="G40" s="2187"/>
      <c r="H40" s="2187"/>
      <c r="I40" s="2187"/>
      <c r="J40" s="2187"/>
      <c r="K40" s="2187"/>
      <c r="L40" s="2187"/>
      <c r="M40" s="2187"/>
      <c r="N40" s="2187"/>
      <c r="O40" s="2187"/>
      <c r="P40" s="2187"/>
      <c r="Q40" s="2187"/>
      <c r="R40" s="2187"/>
      <c r="S40" s="2187"/>
      <c r="T40" s="2187"/>
      <c r="U40" s="2187"/>
      <c r="V40" s="2187"/>
      <c r="W40" s="2187"/>
      <c r="X40" s="2187"/>
      <c r="Y40" s="2187"/>
      <c r="Z40" s="83"/>
      <c r="AA40" s="83"/>
      <c r="AB40" s="83"/>
    </row>
    <row r="41" spans="1:30">
      <c r="S41" s="83"/>
      <c r="T41" s="83"/>
      <c r="U41" s="83"/>
      <c r="V41" s="83"/>
      <c r="W41" s="83"/>
    </row>
    <row r="42" spans="1:30">
      <c r="S42" s="83"/>
      <c r="T42" s="83"/>
      <c r="U42" s="83"/>
      <c r="V42" s="83"/>
      <c r="W42" s="83"/>
    </row>
    <row r="43" spans="1:30">
      <c r="S43" s="83"/>
      <c r="T43" s="83"/>
      <c r="U43" s="83"/>
      <c r="V43" s="83"/>
      <c r="W43" s="83"/>
    </row>
    <row r="44" spans="1:30">
      <c r="S44" s="83"/>
      <c r="T44" s="83"/>
      <c r="U44" s="83"/>
      <c r="V44" s="83"/>
      <c r="W44" s="83"/>
    </row>
    <row r="45" spans="1:30">
      <c r="S45" s="83"/>
      <c r="T45" s="83"/>
      <c r="U45" s="83"/>
      <c r="V45" s="83"/>
      <c r="W45" s="83"/>
    </row>
    <row r="46" spans="1:30">
      <c r="S46" s="83"/>
      <c r="T46" s="83"/>
      <c r="U46" s="83"/>
      <c r="V46" s="83"/>
      <c r="W46" s="83"/>
      <c r="X46" s="83"/>
      <c r="Y46" s="83"/>
      <c r="Z46" s="83"/>
      <c r="AA46" s="83"/>
      <c r="AB46" s="83"/>
      <c r="AC46" s="83"/>
      <c r="AD46" s="83"/>
    </row>
    <row r="47" spans="1:30">
      <c r="S47" s="83"/>
      <c r="T47" s="83"/>
      <c r="U47" s="83"/>
      <c r="V47" s="83"/>
      <c r="W47" s="83"/>
      <c r="X47" s="83"/>
      <c r="Y47" s="83"/>
      <c r="Z47" s="83"/>
      <c r="AA47" s="83"/>
      <c r="AB47" s="83"/>
      <c r="AC47" s="83"/>
      <c r="AD47" s="83"/>
    </row>
    <row r="48" spans="1:30">
      <c r="S48" s="83"/>
      <c r="T48" s="83"/>
      <c r="U48" s="83"/>
      <c r="V48" s="83"/>
      <c r="W48" s="83"/>
      <c r="X48" s="83"/>
      <c r="Y48" s="83"/>
      <c r="Z48" s="83"/>
      <c r="AA48" s="83"/>
      <c r="AB48" s="83"/>
      <c r="AC48" s="83"/>
      <c r="AD48" s="83"/>
    </row>
    <row r="49" spans="2:30">
      <c r="S49" s="83"/>
      <c r="T49" s="83"/>
      <c r="U49" s="83"/>
      <c r="V49" s="83"/>
      <c r="W49" s="83"/>
      <c r="X49" s="83"/>
      <c r="Y49" s="83"/>
      <c r="Z49" s="83"/>
      <c r="AA49" s="83"/>
      <c r="AB49" s="83"/>
      <c r="AC49" s="83"/>
      <c r="AD49" s="83"/>
    </row>
    <row r="50" spans="2:30">
      <c r="S50" s="83"/>
      <c r="T50" s="83"/>
      <c r="U50" s="83"/>
      <c r="V50" s="83"/>
      <c r="W50" s="83"/>
      <c r="X50" s="83"/>
      <c r="Y50" s="83"/>
      <c r="Z50" s="83"/>
      <c r="AA50" s="83"/>
      <c r="AB50" s="83"/>
      <c r="AC50" s="83"/>
      <c r="AD50" s="83"/>
    </row>
    <row r="51" spans="2:30">
      <c r="S51" s="83"/>
      <c r="T51" s="83"/>
      <c r="U51" s="83"/>
      <c r="V51" s="83"/>
      <c r="W51" s="83"/>
      <c r="X51" s="83"/>
      <c r="Y51" s="83"/>
      <c r="Z51" s="83"/>
      <c r="AA51" s="83"/>
      <c r="AB51" s="83"/>
      <c r="AC51" s="83"/>
      <c r="AD51" s="83"/>
    </row>
    <row r="52" spans="2:30">
      <c r="B52" s="83"/>
      <c r="C52" s="83"/>
      <c r="D52" s="83"/>
      <c r="E52" s="83"/>
      <c r="F52" s="83"/>
      <c r="G52" s="83"/>
      <c r="H52" s="83"/>
      <c r="I52" s="83"/>
      <c r="J52" s="83"/>
      <c r="K52" s="83"/>
      <c r="L52" s="83"/>
      <c r="M52" s="83"/>
      <c r="N52" s="83"/>
      <c r="O52" s="83"/>
      <c r="P52" s="83"/>
      <c r="Q52" s="83"/>
      <c r="R52" s="83"/>
      <c r="S52" s="83"/>
      <c r="T52" s="83"/>
      <c r="U52" s="83"/>
      <c r="V52" s="83"/>
      <c r="W52" s="83"/>
      <c r="X52" s="83"/>
      <c r="Y52" s="83"/>
      <c r="Z52" s="83"/>
      <c r="AA52" s="83"/>
      <c r="AB52" s="83"/>
      <c r="AC52" s="83"/>
      <c r="AD52" s="83"/>
    </row>
    <row r="71" spans="24:24">
      <c r="X71" s="83"/>
    </row>
    <row r="72" spans="24:24">
      <c r="X72" s="83"/>
    </row>
    <row r="73" spans="24:24">
      <c r="X73" s="83"/>
    </row>
    <row r="74" spans="24:24">
      <c r="X74" s="83"/>
    </row>
    <row r="75" spans="24:24">
      <c r="X75" s="83"/>
    </row>
    <row r="76" spans="24:24">
      <c r="X76" s="83"/>
    </row>
    <row r="77" spans="24:24">
      <c r="X77" s="83"/>
    </row>
    <row r="78" spans="24:24">
      <c r="X78" s="83"/>
    </row>
    <row r="88" spans="24:24">
      <c r="X88" s="83"/>
    </row>
    <row r="89" spans="24:24">
      <c r="X89" s="83"/>
    </row>
    <row r="90" spans="24:24">
      <c r="X90" s="83"/>
    </row>
    <row r="91" spans="24:24">
      <c r="X91" s="83"/>
    </row>
  </sheetData>
  <mergeCells count="3">
    <mergeCell ref="A1:P1"/>
    <mergeCell ref="A40:Y40"/>
    <mergeCell ref="A2:P5"/>
  </mergeCells>
  <printOptions horizontalCentered="1" verticalCentered="1"/>
  <pageMargins left="0.39370078740157483" right="0.39370078740157483" top="0.23622047244094491" bottom="0.23622047244094491" header="0.31496062992125984" footer="0.31496062992125984"/>
  <pageSetup scale="43" orientation="landscape" r:id="rId1"/>
  <drawing r:id="rId2"/>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8">
    <tabColor rgb="FFFFFF00"/>
    <pageSetUpPr fitToPage="1"/>
  </sheetPr>
  <dimension ref="A1:AD91"/>
  <sheetViews>
    <sheetView showGridLines="0" view="pageBreakPreview" zoomScale="55" zoomScaleNormal="100" zoomScaleSheetLayoutView="55" zoomScalePageLayoutView="62" workbookViewId="0">
      <selection activeCell="R4" sqref="R4"/>
    </sheetView>
  </sheetViews>
  <sheetFormatPr baseColWidth="10" defaultColWidth="11.42578125" defaultRowHeight="15"/>
  <cols>
    <col min="1" max="1" width="18.42578125" style="67" customWidth="1"/>
    <col min="2" max="2" width="20" style="67" customWidth="1"/>
    <col min="3" max="3" width="19.140625" style="67" customWidth="1"/>
    <col min="4" max="4" width="16.140625" style="67" customWidth="1"/>
    <col min="5" max="5" width="19.42578125" style="67" customWidth="1"/>
    <col min="6" max="6" width="16.85546875" style="67" customWidth="1"/>
    <col min="7" max="7" width="16.42578125" style="67" customWidth="1"/>
    <col min="8" max="8" width="14.85546875" style="67" customWidth="1"/>
    <col min="9" max="9" width="22.42578125" style="67" customWidth="1"/>
    <col min="10" max="10" width="18.7109375" style="67" customWidth="1"/>
    <col min="11" max="11" width="17.140625" style="67" customWidth="1"/>
    <col min="12" max="12" width="24.28515625" style="67" customWidth="1"/>
    <col min="13" max="13" width="16.85546875" style="67" customWidth="1"/>
    <col min="14" max="14" width="16.28515625" style="67" customWidth="1"/>
    <col min="15" max="15" width="15" style="67" customWidth="1"/>
    <col min="16" max="16" width="21.42578125" style="67" customWidth="1"/>
    <col min="17" max="17" width="18" style="67" bestFit="1" customWidth="1"/>
    <col min="18" max="18" width="17.42578125" style="67" customWidth="1"/>
    <col min="19" max="19" width="24.7109375" style="67" customWidth="1"/>
    <col min="20" max="20" width="20.42578125" style="67" customWidth="1"/>
    <col min="21" max="21" width="14.7109375" style="67" customWidth="1"/>
    <col min="22" max="22" width="13" style="67" customWidth="1"/>
    <col min="23" max="26" width="11.42578125" style="67"/>
    <col min="27" max="27" width="18.7109375" style="67" bestFit="1" customWidth="1"/>
    <col min="28" max="16384" width="11.42578125" style="67"/>
  </cols>
  <sheetData>
    <row r="1" spans="1:22" ht="90.75" customHeight="1">
      <c r="A1" s="2185"/>
      <c r="B1" s="2185"/>
      <c r="C1" s="2185"/>
      <c r="D1" s="2185"/>
      <c r="E1" s="2185"/>
      <c r="F1" s="2185"/>
      <c r="G1" s="2185"/>
      <c r="H1" s="2185"/>
      <c r="I1" s="2185"/>
      <c r="J1" s="2185"/>
      <c r="K1" s="2185"/>
      <c r="L1" s="2185"/>
      <c r="M1" s="2185"/>
      <c r="N1" s="2185"/>
      <c r="O1" s="2185"/>
      <c r="P1" s="2185"/>
    </row>
    <row r="2" spans="1:22" ht="408.75" customHeight="1">
      <c r="A2" s="2404" t="s">
        <v>525</v>
      </c>
      <c r="B2" s="2405"/>
      <c r="C2" s="2405"/>
      <c r="D2" s="2405"/>
      <c r="E2" s="2405"/>
      <c r="F2" s="2405"/>
      <c r="G2" s="2405"/>
      <c r="H2" s="2405"/>
      <c r="I2" s="2405"/>
      <c r="J2" s="2405"/>
      <c r="K2" s="2405"/>
      <c r="L2" s="2405"/>
      <c r="M2" s="2405"/>
      <c r="N2" s="2405"/>
      <c r="O2" s="2405"/>
      <c r="P2" s="2405"/>
      <c r="Q2" s="52"/>
      <c r="R2" s="52"/>
      <c r="S2" s="18"/>
      <c r="T2" s="18"/>
      <c r="U2" s="18"/>
      <c r="V2" s="18"/>
    </row>
    <row r="3" spans="1:22" ht="408.75" customHeight="1">
      <c r="A3" s="2405"/>
      <c r="B3" s="2405"/>
      <c r="C3" s="2405"/>
      <c r="D3" s="2405"/>
      <c r="E3" s="2405"/>
      <c r="F3" s="2405"/>
      <c r="G3" s="2405"/>
      <c r="H3" s="2405"/>
      <c r="I3" s="2405"/>
      <c r="J3" s="2405"/>
      <c r="K3" s="2405"/>
      <c r="L3" s="2405"/>
      <c r="M3" s="2405"/>
      <c r="N3" s="2405"/>
      <c r="O3" s="2405"/>
      <c r="P3" s="2405"/>
      <c r="Q3" s="52"/>
      <c r="R3" s="52"/>
      <c r="S3" s="18"/>
      <c r="T3" s="18"/>
      <c r="U3" s="18"/>
      <c r="V3" s="18"/>
    </row>
    <row r="4" spans="1:22" ht="409.5" customHeight="1">
      <c r="A4" s="2405"/>
      <c r="B4" s="2405"/>
      <c r="C4" s="2405"/>
      <c r="D4" s="2405"/>
      <c r="E4" s="2405"/>
      <c r="F4" s="2405"/>
      <c r="G4" s="2405"/>
      <c r="H4" s="2405"/>
      <c r="I4" s="2405"/>
      <c r="J4" s="2405"/>
      <c r="K4" s="2405"/>
      <c r="L4" s="2405"/>
      <c r="M4" s="2405"/>
      <c r="N4" s="2405"/>
      <c r="O4" s="2405"/>
      <c r="P4" s="2405"/>
      <c r="Q4" s="52"/>
      <c r="R4" s="52"/>
      <c r="S4" s="18"/>
      <c r="T4" s="18"/>
      <c r="U4" s="18"/>
      <c r="V4" s="18"/>
    </row>
    <row r="5" spans="1:22" ht="29.25" customHeight="1">
      <c r="A5" s="176"/>
      <c r="B5" s="176"/>
      <c r="C5" s="176"/>
      <c r="D5" s="176"/>
      <c r="E5" s="176"/>
      <c r="F5" s="176"/>
      <c r="G5" s="176"/>
      <c r="H5" s="176"/>
      <c r="I5" s="176"/>
      <c r="J5" s="176"/>
      <c r="K5" s="176"/>
      <c r="L5" s="176"/>
      <c r="M5" s="176"/>
      <c r="N5" s="176"/>
      <c r="O5" s="176"/>
      <c r="P5" s="176"/>
      <c r="Q5" s="52"/>
      <c r="R5" s="52"/>
      <c r="S5" s="18"/>
      <c r="T5" s="18"/>
      <c r="U5" s="18"/>
      <c r="V5" s="18"/>
    </row>
    <row r="6" spans="1:22" ht="25.5" customHeight="1">
      <c r="Q6" s="52"/>
      <c r="R6" s="52"/>
      <c r="S6" s="18"/>
      <c r="T6" s="18"/>
      <c r="U6" s="18"/>
      <c r="V6" s="18"/>
    </row>
    <row r="7" spans="1:22" ht="25.5" customHeight="1">
      <c r="Q7" s="52"/>
      <c r="R7" s="52"/>
      <c r="S7" s="18"/>
      <c r="T7" s="18"/>
      <c r="U7" s="18"/>
      <c r="V7" s="18"/>
    </row>
    <row r="8" spans="1:22" ht="25.5" customHeight="1">
      <c r="Q8" s="52"/>
      <c r="R8" s="52"/>
      <c r="S8" s="18"/>
      <c r="T8" s="18"/>
      <c r="U8" s="18"/>
      <c r="V8" s="18"/>
    </row>
    <row r="9" spans="1:22" ht="25.5" customHeight="1">
      <c r="Q9" s="52"/>
      <c r="R9" s="52"/>
      <c r="S9" s="18"/>
      <c r="T9" s="18"/>
      <c r="U9" s="18"/>
      <c r="V9" s="18"/>
    </row>
    <row r="10" spans="1:22" ht="25.5" customHeight="1">
      <c r="Q10" s="52"/>
      <c r="R10" s="52"/>
      <c r="S10" s="18"/>
      <c r="T10" s="18"/>
      <c r="U10" s="18"/>
      <c r="V10" s="18"/>
    </row>
    <row r="11" spans="1:22" ht="25.5" customHeight="1">
      <c r="Q11" s="52"/>
      <c r="R11" s="52"/>
      <c r="S11" s="18"/>
      <c r="T11" s="18"/>
      <c r="U11" s="18"/>
      <c r="V11" s="18"/>
    </row>
    <row r="12" spans="1:22" ht="23.25" customHeight="1">
      <c r="Q12" s="52"/>
      <c r="R12" s="52"/>
      <c r="S12" s="18"/>
      <c r="T12" s="18"/>
      <c r="U12" s="18"/>
      <c r="V12" s="18"/>
    </row>
    <row r="13" spans="1:22" ht="25.5" customHeight="1">
      <c r="A13" s="25"/>
      <c r="B13" s="25"/>
      <c r="C13" s="25"/>
      <c r="D13" s="25"/>
      <c r="E13" s="25"/>
      <c r="F13" s="25"/>
      <c r="G13" s="25"/>
      <c r="H13" s="25"/>
      <c r="I13" s="25"/>
      <c r="J13" s="25"/>
      <c r="K13" s="25"/>
      <c r="L13" s="25"/>
      <c r="M13" s="25"/>
      <c r="N13" s="25"/>
      <c r="O13" s="25"/>
      <c r="P13" s="25"/>
      <c r="R13" s="52"/>
      <c r="S13" s="18"/>
      <c r="T13" s="18"/>
      <c r="U13" s="18"/>
      <c r="V13" s="18"/>
    </row>
    <row r="14" spans="1:22" ht="25.5" customHeight="1">
      <c r="A14" s="25"/>
      <c r="B14" s="25"/>
      <c r="C14" s="25"/>
      <c r="D14" s="25"/>
      <c r="E14" s="25"/>
      <c r="F14" s="25"/>
      <c r="G14" s="25"/>
      <c r="H14" s="25"/>
      <c r="I14" s="25"/>
      <c r="J14" s="25"/>
      <c r="K14" s="25"/>
      <c r="L14" s="25"/>
      <c r="M14" s="25"/>
      <c r="N14" s="25"/>
      <c r="O14" s="25"/>
      <c r="P14" s="25"/>
      <c r="Q14" s="25"/>
      <c r="R14" s="25"/>
      <c r="S14" s="25"/>
      <c r="T14" s="25"/>
      <c r="U14" s="25"/>
      <c r="V14" s="25"/>
    </row>
    <row r="15" spans="1:22" ht="25.5" customHeight="1">
      <c r="A15" s="25"/>
      <c r="B15" s="25"/>
      <c r="C15" s="25"/>
      <c r="D15" s="25"/>
      <c r="E15" s="25"/>
      <c r="F15" s="25"/>
      <c r="G15" s="25"/>
      <c r="H15" s="25"/>
      <c r="I15" s="25"/>
      <c r="J15" s="25"/>
      <c r="K15" s="25"/>
      <c r="L15" s="25"/>
      <c r="M15" s="25"/>
      <c r="N15" s="25"/>
      <c r="O15" s="25"/>
      <c r="P15" s="25"/>
      <c r="Q15" s="25"/>
      <c r="R15" s="25"/>
      <c r="S15" s="25"/>
      <c r="T15" s="25"/>
      <c r="U15" s="25"/>
      <c r="V15" s="25"/>
    </row>
    <row r="16" spans="1:22" ht="25.5" customHeight="1">
      <c r="A16" s="25"/>
      <c r="B16" s="25"/>
      <c r="C16" s="25"/>
      <c r="D16" s="25"/>
      <c r="E16" s="25"/>
      <c r="F16" s="25"/>
      <c r="G16" s="25"/>
      <c r="H16" s="25"/>
      <c r="I16" s="25"/>
      <c r="J16" s="25"/>
      <c r="K16" s="25"/>
      <c r="L16" s="25"/>
      <c r="M16" s="25"/>
      <c r="N16" s="25"/>
      <c r="O16" s="25"/>
      <c r="P16" s="25"/>
      <c r="Q16" s="25"/>
      <c r="R16" s="25"/>
      <c r="S16" s="25"/>
      <c r="T16" s="25"/>
      <c r="U16" s="25"/>
      <c r="V16" s="25"/>
    </row>
    <row r="17" spans="1:23" ht="25.5" customHeight="1">
      <c r="A17" s="25"/>
      <c r="B17" s="25"/>
      <c r="C17" s="25"/>
      <c r="D17" s="25"/>
      <c r="E17" s="25"/>
      <c r="F17" s="25"/>
      <c r="G17" s="25"/>
      <c r="H17" s="25"/>
      <c r="I17" s="25"/>
      <c r="J17" s="25"/>
      <c r="K17" s="25"/>
      <c r="L17" s="25"/>
      <c r="M17" s="25"/>
      <c r="N17" s="25"/>
      <c r="O17" s="25"/>
      <c r="P17" s="25"/>
      <c r="Q17" s="25"/>
      <c r="R17" s="25"/>
      <c r="S17" s="25"/>
      <c r="T17" s="25"/>
      <c r="U17" s="25"/>
      <c r="V17" s="25"/>
    </row>
    <row r="18" spans="1:23" ht="25.5" customHeight="1">
      <c r="A18" s="25"/>
      <c r="B18" s="25"/>
      <c r="C18" s="25"/>
      <c r="D18" s="25"/>
      <c r="E18" s="25"/>
      <c r="F18" s="25"/>
      <c r="G18" s="25"/>
      <c r="H18" s="25"/>
      <c r="I18" s="25"/>
      <c r="J18" s="25"/>
      <c r="K18" s="25"/>
      <c r="L18" s="25"/>
      <c r="M18" s="25"/>
      <c r="N18" s="25"/>
      <c r="O18" s="25"/>
      <c r="P18" s="25"/>
      <c r="Q18" s="25"/>
      <c r="R18" s="25"/>
      <c r="S18" s="25"/>
      <c r="T18" s="25"/>
      <c r="U18" s="25"/>
      <c r="V18" s="25"/>
    </row>
    <row r="19" spans="1:23" ht="25.5" customHeight="1">
      <c r="A19" s="25"/>
      <c r="B19" s="25"/>
      <c r="C19" s="25"/>
      <c r="D19" s="25"/>
      <c r="E19" s="25"/>
      <c r="F19" s="25"/>
      <c r="G19" s="25"/>
      <c r="H19" s="25"/>
      <c r="I19" s="25"/>
      <c r="J19" s="25"/>
      <c r="K19" s="25"/>
      <c r="L19" s="25"/>
      <c r="M19" s="25"/>
      <c r="N19" s="25"/>
      <c r="O19" s="25"/>
      <c r="P19" s="25"/>
      <c r="Q19" s="25"/>
      <c r="R19" s="25"/>
      <c r="S19" s="25"/>
      <c r="T19" s="25"/>
      <c r="U19" s="25"/>
      <c r="V19" s="25"/>
    </row>
    <row r="20" spans="1:23" ht="25.5" customHeight="1">
      <c r="A20" s="25"/>
      <c r="B20" s="25"/>
      <c r="C20" s="25"/>
      <c r="D20" s="25"/>
      <c r="E20" s="25"/>
      <c r="F20" s="25"/>
      <c r="G20" s="25"/>
      <c r="H20" s="25"/>
      <c r="I20" s="25"/>
      <c r="J20" s="25"/>
      <c r="K20" s="25"/>
      <c r="L20" s="25"/>
      <c r="M20" s="25"/>
      <c r="N20" s="25"/>
      <c r="O20" s="25"/>
      <c r="P20" s="25"/>
      <c r="Q20" s="25"/>
      <c r="R20" s="25"/>
      <c r="S20" s="25"/>
      <c r="T20" s="25"/>
      <c r="U20" s="25"/>
      <c r="V20" s="25"/>
    </row>
    <row r="21" spans="1:23" ht="25.5" customHeight="1">
      <c r="A21" s="25"/>
      <c r="B21" s="25"/>
      <c r="C21" s="25"/>
      <c r="D21" s="25"/>
      <c r="E21" s="25"/>
      <c r="F21" s="25"/>
      <c r="G21" s="25"/>
      <c r="H21" s="25"/>
      <c r="I21" s="25"/>
      <c r="J21" s="25"/>
      <c r="K21" s="25"/>
      <c r="L21" s="25"/>
      <c r="M21" s="25"/>
      <c r="N21" s="25"/>
      <c r="O21" s="25"/>
      <c r="P21" s="25"/>
      <c r="Q21" s="25"/>
      <c r="R21" s="25"/>
      <c r="S21" s="25"/>
      <c r="T21" s="25"/>
      <c r="U21" s="25"/>
      <c r="V21" s="25"/>
    </row>
    <row r="22" spans="1:23" ht="25.5" customHeight="1">
      <c r="A22" s="25"/>
      <c r="B22" s="25"/>
      <c r="C22" s="25"/>
      <c r="D22" s="25"/>
      <c r="E22" s="25"/>
      <c r="F22" s="25"/>
      <c r="G22" s="25"/>
      <c r="H22" s="25"/>
      <c r="I22" s="25"/>
      <c r="J22" s="25"/>
      <c r="K22" s="25"/>
      <c r="L22" s="25"/>
      <c r="M22" s="25"/>
      <c r="N22" s="25"/>
      <c r="O22" s="25"/>
      <c r="P22" s="25"/>
      <c r="Q22" s="25"/>
      <c r="R22" s="25"/>
      <c r="S22" s="25"/>
      <c r="T22" s="25"/>
      <c r="U22" s="25"/>
      <c r="V22" s="25"/>
    </row>
    <row r="23" spans="1:23" ht="25.5" customHeight="1">
      <c r="A23" s="25"/>
      <c r="B23" s="25"/>
      <c r="C23" s="25"/>
      <c r="D23" s="25"/>
      <c r="E23" s="25"/>
      <c r="F23" s="25"/>
      <c r="G23" s="25"/>
      <c r="H23" s="25"/>
      <c r="I23" s="25"/>
      <c r="J23" s="25"/>
      <c r="K23" s="25"/>
      <c r="L23" s="25"/>
      <c r="M23" s="25"/>
      <c r="N23" s="25"/>
      <c r="O23" s="25"/>
      <c r="P23" s="25"/>
      <c r="Q23" s="25"/>
      <c r="R23" s="25"/>
      <c r="S23" s="25"/>
      <c r="T23" s="25"/>
      <c r="U23" s="25"/>
      <c r="V23" s="25"/>
    </row>
    <row r="24" spans="1:23" ht="25.5" customHeight="1">
      <c r="A24" s="25"/>
      <c r="B24" s="25"/>
      <c r="C24" s="25"/>
      <c r="D24" s="25"/>
      <c r="E24" s="25"/>
      <c r="F24" s="25"/>
      <c r="G24" s="25"/>
      <c r="H24" s="25"/>
      <c r="I24" s="25"/>
      <c r="J24" s="25"/>
      <c r="K24" s="25"/>
      <c r="L24" s="25"/>
      <c r="M24" s="25"/>
      <c r="N24" s="25"/>
      <c r="O24" s="25"/>
      <c r="P24" s="25"/>
      <c r="Q24" s="25"/>
      <c r="R24" s="25"/>
      <c r="S24" s="25"/>
      <c r="T24" s="25"/>
      <c r="U24" s="25"/>
      <c r="V24" s="25"/>
    </row>
    <row r="25" spans="1:23" ht="25.5" customHeight="1">
      <c r="A25" s="25"/>
      <c r="B25" s="25"/>
      <c r="C25" s="25"/>
      <c r="D25" s="25"/>
      <c r="E25" s="25"/>
      <c r="F25" s="25"/>
      <c r="G25" s="25"/>
      <c r="H25" s="25"/>
      <c r="I25" s="25"/>
      <c r="J25" s="25"/>
      <c r="K25" s="25"/>
      <c r="L25" s="25"/>
      <c r="M25" s="25"/>
      <c r="N25" s="25"/>
      <c r="O25" s="25"/>
      <c r="P25" s="25"/>
      <c r="Q25" s="25"/>
      <c r="R25" s="25"/>
      <c r="S25" s="25"/>
      <c r="T25" s="25"/>
      <c r="U25" s="25"/>
      <c r="V25" s="25"/>
    </row>
    <row r="26" spans="1:23" ht="25.5" customHeight="1">
      <c r="A26" s="25"/>
      <c r="B26" s="25"/>
      <c r="C26" s="25"/>
      <c r="D26" s="25"/>
      <c r="E26" s="25"/>
      <c r="F26" s="25"/>
      <c r="G26" s="25"/>
      <c r="H26" s="25"/>
      <c r="I26" s="25"/>
      <c r="J26" s="25"/>
      <c r="K26" s="25"/>
      <c r="L26" s="25"/>
      <c r="M26" s="25"/>
      <c r="N26" s="25"/>
      <c r="O26" s="25"/>
      <c r="P26" s="25"/>
      <c r="Q26" s="25"/>
      <c r="R26" s="25"/>
      <c r="S26" s="25"/>
      <c r="T26" s="25"/>
      <c r="U26" s="25"/>
      <c r="V26" s="25"/>
    </row>
    <row r="27" spans="1:23" ht="25.5" customHeight="1">
      <c r="A27" s="25"/>
      <c r="B27" s="25"/>
      <c r="C27" s="25"/>
      <c r="D27" s="25"/>
      <c r="E27" s="25"/>
      <c r="F27" s="25"/>
      <c r="G27" s="25"/>
      <c r="H27" s="25"/>
      <c r="I27" s="25"/>
      <c r="J27" s="25"/>
      <c r="K27" s="25"/>
      <c r="L27" s="25"/>
      <c r="M27" s="25"/>
      <c r="N27" s="25"/>
      <c r="O27" s="25"/>
      <c r="P27" s="25"/>
      <c r="Q27" s="25"/>
      <c r="R27" s="25"/>
      <c r="S27" s="25"/>
      <c r="T27" s="25"/>
      <c r="U27" s="25"/>
      <c r="V27" s="25"/>
      <c r="W27" s="67" t="s">
        <v>25</v>
      </c>
    </row>
    <row r="28" spans="1:23" ht="25.5" customHeight="1">
      <c r="A28" s="25"/>
      <c r="B28" s="25"/>
      <c r="C28" s="25"/>
      <c r="D28" s="25"/>
      <c r="E28" s="25"/>
      <c r="F28" s="25"/>
      <c r="G28" s="25"/>
      <c r="H28" s="25"/>
      <c r="I28" s="25"/>
      <c r="J28" s="25"/>
      <c r="K28" s="25"/>
      <c r="L28" s="25"/>
      <c r="M28" s="25"/>
      <c r="N28" s="25"/>
      <c r="O28" s="25"/>
      <c r="P28" s="25"/>
      <c r="Q28" s="25"/>
      <c r="R28" s="25"/>
      <c r="S28" s="25"/>
      <c r="T28" s="25"/>
      <c r="U28" s="25"/>
      <c r="V28" s="25"/>
    </row>
    <row r="29" spans="1:23" ht="25.5" customHeight="1">
      <c r="A29" s="25"/>
      <c r="B29" s="25"/>
      <c r="C29" s="25"/>
      <c r="D29" s="25"/>
      <c r="E29" s="25"/>
      <c r="F29" s="25"/>
      <c r="G29" s="25"/>
      <c r="H29" s="25"/>
      <c r="I29" s="25"/>
      <c r="J29" s="25"/>
      <c r="K29" s="25"/>
      <c r="L29" s="25"/>
      <c r="M29" s="25"/>
      <c r="N29" s="25"/>
      <c r="O29" s="25"/>
      <c r="P29" s="25"/>
      <c r="Q29" s="25"/>
      <c r="R29" s="25"/>
      <c r="S29" s="25"/>
      <c r="T29" s="25"/>
      <c r="U29" s="25"/>
      <c r="V29" s="25"/>
    </row>
    <row r="30" spans="1:23" ht="25.5" customHeight="1">
      <c r="A30" s="25"/>
      <c r="B30" s="25"/>
      <c r="C30" s="25"/>
      <c r="D30" s="25"/>
      <c r="E30" s="25"/>
      <c r="F30" s="25"/>
      <c r="G30" s="25"/>
      <c r="H30" s="25"/>
      <c r="I30" s="25"/>
      <c r="J30" s="25"/>
      <c r="K30" s="25"/>
      <c r="L30" s="25"/>
      <c r="M30" s="25"/>
      <c r="N30" s="25"/>
      <c r="O30" s="25"/>
      <c r="P30" s="25"/>
      <c r="Q30" s="25"/>
      <c r="R30" s="25"/>
      <c r="S30" s="25"/>
      <c r="T30" s="25"/>
      <c r="U30" s="25"/>
      <c r="V30" s="25"/>
    </row>
    <row r="31" spans="1:23" ht="25.5" customHeight="1">
      <c r="A31" s="25"/>
      <c r="B31" s="25"/>
      <c r="C31" s="25"/>
      <c r="D31" s="25"/>
      <c r="E31" s="25"/>
      <c r="F31" s="25"/>
      <c r="G31" s="25"/>
      <c r="H31" s="25"/>
      <c r="I31" s="25"/>
      <c r="J31" s="25"/>
      <c r="K31" s="25"/>
      <c r="L31" s="25"/>
      <c r="M31" s="25"/>
      <c r="N31" s="25"/>
      <c r="O31" s="25"/>
      <c r="P31" s="25"/>
      <c r="Q31" s="25"/>
      <c r="R31" s="25"/>
      <c r="S31" s="25"/>
      <c r="T31" s="25"/>
      <c r="U31" s="25"/>
      <c r="V31" s="25"/>
    </row>
    <row r="32" spans="1:23" ht="25.5" customHeight="1">
      <c r="A32" s="25"/>
      <c r="B32" s="25"/>
      <c r="C32" s="25"/>
      <c r="D32" s="25"/>
      <c r="E32" s="25"/>
      <c r="F32" s="25"/>
      <c r="G32" s="25"/>
      <c r="H32" s="25"/>
      <c r="I32" s="25"/>
      <c r="J32" s="25"/>
      <c r="K32" s="25"/>
      <c r="L32" s="25"/>
      <c r="M32" s="25"/>
      <c r="N32" s="25"/>
      <c r="O32" s="25"/>
      <c r="P32" s="25"/>
      <c r="Q32" s="25"/>
      <c r="R32" s="25"/>
      <c r="S32" s="25"/>
      <c r="T32" s="25"/>
      <c r="U32" s="25"/>
      <c r="V32" s="25"/>
    </row>
    <row r="33" spans="1:30" ht="25.5" customHeight="1">
      <c r="A33" s="25"/>
      <c r="B33" s="25"/>
      <c r="C33" s="25"/>
      <c r="D33" s="25"/>
      <c r="E33" s="25"/>
      <c r="F33" s="25"/>
      <c r="G33" s="25"/>
      <c r="H33" s="25"/>
      <c r="I33" s="25"/>
      <c r="J33" s="25"/>
      <c r="K33" s="25"/>
      <c r="L33" s="25"/>
      <c r="M33" s="25"/>
      <c r="N33" s="25"/>
      <c r="O33" s="25"/>
      <c r="P33" s="25"/>
      <c r="Q33" s="25"/>
      <c r="R33" s="25"/>
      <c r="S33" s="25"/>
      <c r="T33" s="25"/>
      <c r="U33" s="25"/>
      <c r="V33" s="25"/>
    </row>
    <row r="34" spans="1:30" ht="25.5" customHeight="1">
      <c r="A34" s="25"/>
      <c r="B34" s="25"/>
      <c r="C34" s="25"/>
      <c r="D34" s="25"/>
      <c r="E34" s="25"/>
      <c r="F34" s="25"/>
      <c r="G34" s="25"/>
      <c r="H34" s="25"/>
      <c r="I34" s="25"/>
      <c r="J34" s="25"/>
      <c r="K34" s="25"/>
      <c r="L34" s="25"/>
      <c r="M34" s="25"/>
      <c r="N34" s="25"/>
      <c r="O34" s="25"/>
      <c r="P34" s="25"/>
      <c r="Q34" s="25"/>
      <c r="R34" s="25"/>
      <c r="S34" s="25"/>
      <c r="T34" s="25"/>
      <c r="U34" s="25"/>
      <c r="V34" s="25"/>
    </row>
    <row r="35" spans="1:30">
      <c r="S35" s="82"/>
      <c r="T35" s="82"/>
      <c r="U35" s="82"/>
      <c r="V35" s="82"/>
      <c r="W35" s="83"/>
      <c r="X35" s="83"/>
      <c r="Y35" s="83"/>
      <c r="Z35" s="83"/>
      <c r="AA35" s="83"/>
      <c r="AB35" s="83"/>
    </row>
    <row r="36" spans="1:30">
      <c r="S36" s="82"/>
      <c r="T36" s="82"/>
      <c r="U36" s="82"/>
      <c r="V36" s="82"/>
      <c r="W36" s="83"/>
      <c r="X36" s="83"/>
      <c r="Y36" s="83"/>
      <c r="Z36" s="83"/>
      <c r="AA36" s="83"/>
      <c r="AB36" s="83"/>
    </row>
    <row r="37" spans="1:30">
      <c r="S37" s="82"/>
      <c r="T37" s="82"/>
      <c r="U37" s="82"/>
      <c r="V37" s="82"/>
      <c r="W37" s="83"/>
      <c r="X37" s="83"/>
      <c r="Y37" s="83"/>
      <c r="Z37" s="83"/>
      <c r="AA37" s="83"/>
      <c r="AB37" s="83"/>
    </row>
    <row r="38" spans="1:30">
      <c r="S38" s="82"/>
      <c r="T38" s="82"/>
      <c r="U38" s="82"/>
      <c r="V38" s="82"/>
      <c r="W38" s="83"/>
      <c r="X38" s="83"/>
      <c r="Y38" s="83"/>
      <c r="Z38" s="83"/>
      <c r="AA38" s="83"/>
      <c r="AB38" s="83"/>
    </row>
    <row r="39" spans="1:30" ht="51" customHeight="1">
      <c r="S39" s="82"/>
      <c r="T39" s="82"/>
      <c r="U39" s="82"/>
      <c r="V39" s="82"/>
      <c r="W39" s="83"/>
      <c r="X39" s="83"/>
      <c r="Y39" s="83"/>
      <c r="Z39" s="83"/>
      <c r="AA39" s="83"/>
      <c r="AB39" s="83"/>
    </row>
    <row r="40" spans="1:30" ht="78" customHeight="1">
      <c r="A40" s="2187"/>
      <c r="B40" s="2187"/>
      <c r="C40" s="2187"/>
      <c r="D40" s="2187"/>
      <c r="E40" s="2187"/>
      <c r="F40" s="2187"/>
      <c r="G40" s="2187"/>
      <c r="H40" s="2187"/>
      <c r="I40" s="2187"/>
      <c r="J40" s="2187"/>
      <c r="K40" s="2187"/>
      <c r="L40" s="2187"/>
      <c r="M40" s="2187"/>
      <c r="N40" s="2187"/>
      <c r="O40" s="2187"/>
      <c r="P40" s="2187"/>
      <c r="Q40" s="2187"/>
      <c r="R40" s="2187"/>
      <c r="S40" s="2187"/>
      <c r="T40" s="2187"/>
      <c r="U40" s="2187"/>
      <c r="V40" s="2187"/>
      <c r="W40" s="2187"/>
      <c r="X40" s="2187"/>
      <c r="Y40" s="2187"/>
      <c r="Z40" s="83"/>
      <c r="AA40" s="83"/>
      <c r="AB40" s="83"/>
    </row>
    <row r="41" spans="1:30">
      <c r="S41" s="83"/>
      <c r="T41" s="83"/>
      <c r="U41" s="83"/>
      <c r="V41" s="83"/>
      <c r="W41" s="83"/>
    </row>
    <row r="42" spans="1:30">
      <c r="S42" s="83"/>
      <c r="T42" s="83"/>
      <c r="U42" s="83"/>
      <c r="V42" s="83"/>
      <c r="W42" s="83"/>
    </row>
    <row r="43" spans="1:30">
      <c r="S43" s="83"/>
      <c r="T43" s="83"/>
      <c r="U43" s="83"/>
      <c r="V43" s="83"/>
      <c r="W43" s="83"/>
    </row>
    <row r="44" spans="1:30">
      <c r="S44" s="83"/>
      <c r="T44" s="83"/>
      <c r="U44" s="83"/>
      <c r="V44" s="83"/>
      <c r="W44" s="83"/>
    </row>
    <row r="45" spans="1:30">
      <c r="S45" s="83"/>
      <c r="T45" s="83"/>
      <c r="U45" s="83"/>
      <c r="V45" s="83"/>
      <c r="W45" s="83"/>
    </row>
    <row r="46" spans="1:30">
      <c r="S46" s="83"/>
      <c r="T46" s="83"/>
      <c r="U46" s="83"/>
      <c r="V46" s="83"/>
      <c r="W46" s="83"/>
      <c r="X46" s="83"/>
      <c r="Y46" s="83"/>
      <c r="Z46" s="83"/>
      <c r="AA46" s="83"/>
      <c r="AB46" s="83"/>
      <c r="AC46" s="83"/>
      <c r="AD46" s="83"/>
    </row>
    <row r="47" spans="1:30">
      <c r="S47" s="83"/>
      <c r="T47" s="83"/>
      <c r="U47" s="83"/>
      <c r="V47" s="83"/>
      <c r="W47" s="83"/>
      <c r="X47" s="83"/>
      <c r="Y47" s="83"/>
      <c r="Z47" s="83"/>
      <c r="AA47" s="83"/>
      <c r="AB47" s="83"/>
      <c r="AC47" s="83"/>
      <c r="AD47" s="83"/>
    </row>
    <row r="48" spans="1:30">
      <c r="S48" s="83"/>
      <c r="T48" s="83"/>
      <c r="U48" s="83"/>
      <c r="V48" s="83"/>
      <c r="W48" s="83"/>
      <c r="X48" s="83"/>
      <c r="Y48" s="83"/>
      <c r="Z48" s="83"/>
      <c r="AA48" s="83"/>
      <c r="AB48" s="83"/>
      <c r="AC48" s="83"/>
      <c r="AD48" s="83"/>
    </row>
    <row r="49" spans="2:30">
      <c r="S49" s="83"/>
      <c r="T49" s="83"/>
      <c r="U49" s="83"/>
      <c r="V49" s="83"/>
      <c r="W49" s="83"/>
      <c r="X49" s="83"/>
      <c r="Y49" s="83"/>
      <c r="Z49" s="83"/>
      <c r="AA49" s="83"/>
      <c r="AB49" s="83"/>
      <c r="AC49" s="83"/>
      <c r="AD49" s="83"/>
    </row>
    <row r="50" spans="2:30">
      <c r="S50" s="83"/>
      <c r="T50" s="83"/>
      <c r="U50" s="83"/>
      <c r="V50" s="83"/>
      <c r="W50" s="83"/>
      <c r="X50" s="83"/>
      <c r="Y50" s="83"/>
      <c r="Z50" s="83"/>
      <c r="AA50" s="83"/>
      <c r="AB50" s="83"/>
      <c r="AC50" s="83"/>
      <c r="AD50" s="83"/>
    </row>
    <row r="51" spans="2:30">
      <c r="S51" s="83"/>
      <c r="T51" s="83"/>
      <c r="U51" s="83"/>
      <c r="V51" s="83"/>
      <c r="W51" s="83"/>
      <c r="X51" s="83"/>
      <c r="Y51" s="83"/>
      <c r="Z51" s="83"/>
      <c r="AA51" s="83"/>
      <c r="AB51" s="83"/>
      <c r="AC51" s="83"/>
      <c r="AD51" s="83"/>
    </row>
    <row r="52" spans="2:30">
      <c r="B52" s="83"/>
      <c r="C52" s="83"/>
      <c r="D52" s="83"/>
      <c r="E52" s="83"/>
      <c r="F52" s="83"/>
      <c r="G52" s="83"/>
      <c r="H52" s="83"/>
      <c r="I52" s="83"/>
      <c r="J52" s="83"/>
      <c r="K52" s="83"/>
      <c r="L52" s="83"/>
      <c r="M52" s="83"/>
      <c r="N52" s="83"/>
      <c r="O52" s="83"/>
      <c r="P52" s="83"/>
      <c r="Q52" s="83"/>
      <c r="R52" s="83"/>
      <c r="S52" s="83"/>
      <c r="T52" s="83"/>
      <c r="U52" s="83"/>
      <c r="V52" s="83"/>
      <c r="W52" s="83"/>
      <c r="X52" s="83"/>
      <c r="Y52" s="83"/>
      <c r="Z52" s="83"/>
      <c r="AA52" s="83"/>
      <c r="AB52" s="83"/>
      <c r="AC52" s="83"/>
      <c r="AD52" s="83"/>
    </row>
    <row r="71" spans="24:24">
      <c r="X71" s="83"/>
    </row>
    <row r="72" spans="24:24">
      <c r="X72" s="83"/>
    </row>
    <row r="73" spans="24:24">
      <c r="X73" s="83"/>
    </row>
    <row r="74" spans="24:24">
      <c r="X74" s="83"/>
    </row>
    <row r="75" spans="24:24">
      <c r="X75" s="83"/>
    </row>
    <row r="76" spans="24:24">
      <c r="X76" s="83"/>
    </row>
    <row r="77" spans="24:24">
      <c r="X77" s="83"/>
    </row>
    <row r="78" spans="24:24">
      <c r="X78" s="83"/>
    </row>
    <row r="88" spans="24:24">
      <c r="X88" s="83"/>
    </row>
    <row r="89" spans="24:24">
      <c r="X89" s="83"/>
    </row>
    <row r="90" spans="24:24">
      <c r="X90" s="83"/>
    </row>
    <row r="91" spans="24:24">
      <c r="X91" s="83"/>
    </row>
  </sheetData>
  <mergeCells count="3">
    <mergeCell ref="A1:P1"/>
    <mergeCell ref="A2:P4"/>
    <mergeCell ref="A40:Y40"/>
  </mergeCells>
  <printOptions horizontalCentered="1" verticalCentered="1"/>
  <pageMargins left="0.39370078740157483" right="0.39370078740157483" top="0.23622047244094491" bottom="0.23622047244094491" header="0.31496062992125984" footer="0.31496062992125984"/>
  <pageSetup scale="44" orientation="landscape" r:id="rId1"/>
  <drawing r:id="rId2"/>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9">
    <tabColor rgb="FFFFC000"/>
  </sheetPr>
  <dimension ref="A1"/>
  <sheetViews>
    <sheetView showGridLines="0" view="pageBreakPreview" zoomScaleNormal="100" zoomScaleSheetLayoutView="100" workbookViewId="0">
      <selection activeCell="O36" sqref="O36"/>
    </sheetView>
  </sheetViews>
  <sheetFormatPr baseColWidth="10" defaultColWidth="11.42578125" defaultRowHeight="15"/>
  <cols>
    <col min="1" max="6" width="11.42578125" style="67"/>
    <col min="7" max="7" width="13.42578125" style="67" customWidth="1"/>
    <col min="8" max="10" width="11.42578125" style="67"/>
    <col min="11" max="11" width="14" style="67" customWidth="1"/>
    <col min="12" max="12" width="13.140625" style="67" customWidth="1"/>
    <col min="13" max="13" width="11.42578125" style="67"/>
    <col min="14" max="14" width="17.28515625" style="67" bestFit="1" customWidth="1"/>
    <col min="15" max="15" width="19.7109375" style="67" customWidth="1"/>
    <col min="16" max="16384" width="11.42578125" style="67"/>
  </cols>
  <sheetData/>
  <pageMargins left="0.7" right="0.7" top="0.75" bottom="0.75" header="0.3" footer="0.3"/>
  <pageSetup scale="77" orientation="landscape" r:id="rId1"/>
  <drawing r:id="rId2"/>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0">
    <tabColor rgb="FFFFC000"/>
  </sheetPr>
  <dimension ref="A1"/>
  <sheetViews>
    <sheetView showGridLines="0" view="pageBreakPreview" zoomScale="115" zoomScaleNormal="100" zoomScaleSheetLayoutView="115" workbookViewId="0">
      <selection activeCell="N18" sqref="N18"/>
    </sheetView>
  </sheetViews>
  <sheetFormatPr baseColWidth="10" defaultColWidth="11.42578125" defaultRowHeight="15"/>
  <cols>
    <col min="1" max="6" width="11.42578125" style="67"/>
    <col min="7" max="7" width="13.42578125" style="67" customWidth="1"/>
    <col min="8" max="10" width="11.42578125" style="67"/>
    <col min="11" max="11" width="15.5703125" style="67" customWidth="1"/>
    <col min="12" max="12" width="13.140625" style="67" customWidth="1"/>
    <col min="13" max="16384" width="11.42578125" style="67"/>
  </cols>
  <sheetData/>
  <pageMargins left="0.7" right="0.7" top="0.75" bottom="0.75" header="0.3" footer="0.3"/>
  <pageSetup scale="77"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
    <tabColor theme="9" tint="-0.249977111117893"/>
    <pageSetUpPr fitToPage="1"/>
  </sheetPr>
  <dimension ref="A3:A29"/>
  <sheetViews>
    <sheetView showGridLines="0" view="pageBreakPreview" zoomScale="85" zoomScaleNormal="100" zoomScaleSheetLayoutView="85" workbookViewId="0">
      <pane ySplit="3" topLeftCell="A7" activePane="bottomLeft" state="frozen"/>
      <selection pane="bottomLeft" activeCell="N35" sqref="N35"/>
    </sheetView>
  </sheetViews>
  <sheetFormatPr baseColWidth="10" defaultColWidth="11.42578125" defaultRowHeight="15"/>
  <cols>
    <col min="1" max="1" width="16.28515625" style="67" customWidth="1"/>
    <col min="2" max="2" width="15.42578125" style="67" customWidth="1"/>
    <col min="3" max="3" width="11.42578125" style="67"/>
    <col min="4" max="4" width="16.42578125" style="67" customWidth="1"/>
    <col min="5" max="5" width="11.42578125" style="67"/>
    <col min="6" max="6" width="16" style="67" customWidth="1"/>
    <col min="7" max="7" width="17.28515625" style="67" customWidth="1"/>
    <col min="8" max="8" width="14.42578125" style="67" customWidth="1"/>
    <col min="9" max="9" width="9.42578125" style="67" customWidth="1"/>
    <col min="10" max="10" width="11.42578125" style="67"/>
    <col min="11" max="11" width="18.140625" style="67" customWidth="1"/>
    <col min="12" max="12" width="11.42578125" style="67" customWidth="1"/>
    <col min="13" max="16384" width="11.42578125" style="67"/>
  </cols>
  <sheetData>
    <row r="3" ht="39" customHeight="1"/>
    <row r="4" ht="39" customHeight="1"/>
    <row r="29" ht="15.75" customHeight="1"/>
  </sheetData>
  <pageMargins left="0.70866141732283472" right="0.70866141732283472" top="0.74803149606299213" bottom="0.74803149606299213" header="0.31496062992125984" footer="0.31496062992125984"/>
  <pageSetup scale="69"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
    <tabColor theme="9" tint="-0.249977111117893"/>
    <pageSetUpPr fitToPage="1"/>
  </sheetPr>
  <dimension ref="A1:P56"/>
  <sheetViews>
    <sheetView showGridLines="0" view="pageBreakPreview" zoomScale="55" zoomScaleNormal="100" zoomScaleSheetLayoutView="55" workbookViewId="0">
      <selection activeCell="S35" sqref="S35"/>
    </sheetView>
  </sheetViews>
  <sheetFormatPr baseColWidth="10" defaultColWidth="11.42578125" defaultRowHeight="20.25" customHeight="1"/>
  <cols>
    <col min="1" max="1" width="18" style="196" customWidth="1"/>
    <col min="2" max="2" width="33.7109375" style="67" customWidth="1"/>
    <col min="3" max="3" width="29.5703125" style="67" customWidth="1"/>
    <col min="4" max="4" width="28.5703125" style="67" customWidth="1"/>
    <col min="5" max="5" width="21.5703125" style="67" customWidth="1"/>
    <col min="6" max="6" width="25.7109375" style="67" customWidth="1"/>
    <col min="7" max="7" width="19.7109375" style="67" customWidth="1"/>
    <col min="8" max="8" width="15.42578125" style="67" customWidth="1"/>
    <col min="9" max="9" width="29.85546875" style="67" customWidth="1"/>
    <col min="10" max="12" width="18.42578125" style="67" customWidth="1"/>
    <col min="13" max="13" width="16.28515625" style="67" bestFit="1" customWidth="1"/>
    <col min="14" max="15" width="11.42578125" style="67"/>
    <col min="16" max="16" width="22" style="67" customWidth="1"/>
    <col min="17" max="16384" width="11.42578125" style="67"/>
  </cols>
  <sheetData>
    <row r="1" spans="1:16" ht="105" customHeight="1">
      <c r="A1" s="2185"/>
      <c r="B1" s="2185"/>
      <c r="C1" s="2185"/>
      <c r="D1" s="2185"/>
      <c r="E1" s="2185"/>
      <c r="F1" s="2185"/>
      <c r="G1" s="2185"/>
      <c r="H1" s="2185"/>
      <c r="I1" s="2185"/>
      <c r="J1" s="2185"/>
      <c r="K1" s="2185"/>
      <c r="L1" s="2185"/>
      <c r="M1" s="2185"/>
      <c r="N1" s="2185"/>
      <c r="O1" s="2185"/>
      <c r="P1" s="2185"/>
    </row>
    <row r="2" spans="1:16" s="31" customFormat="1" ht="16.5" customHeight="1">
      <c r="A2" s="246"/>
      <c r="B2" s="246"/>
      <c r="C2" s="246"/>
      <c r="D2" s="246"/>
      <c r="E2" s="246"/>
      <c r="F2" s="246"/>
      <c r="G2" s="246"/>
      <c r="H2" s="246"/>
      <c r="I2" s="246"/>
      <c r="J2" s="246"/>
      <c r="K2" s="246"/>
      <c r="L2" s="246"/>
      <c r="M2" s="246"/>
    </row>
    <row r="3" spans="1:16" ht="57" customHeight="1">
      <c r="A3" s="244" t="s">
        <v>0</v>
      </c>
      <c r="B3" s="242" t="s">
        <v>891</v>
      </c>
      <c r="C3" s="242" t="s">
        <v>473</v>
      </c>
      <c r="D3" s="244" t="s">
        <v>472</v>
      </c>
      <c r="F3" s="1820"/>
      <c r="H3" s="10"/>
      <c r="I3" s="10"/>
      <c r="J3" s="10"/>
      <c r="K3" s="10"/>
      <c r="L3" s="10"/>
    </row>
    <row r="4" spans="1:16" ht="20.25" customHeight="1">
      <c r="A4" s="271" t="s">
        <v>220</v>
      </c>
      <c r="B4" s="442">
        <f>+'III.1.4.Afil. SFS'!E3</f>
        <v>253374</v>
      </c>
      <c r="C4" s="443">
        <v>9020226</v>
      </c>
      <c r="D4" s="444">
        <f t="shared" ref="D4:D18" si="0">B4/C4</f>
        <v>2.8089540106866501E-2</v>
      </c>
      <c r="E4" s="82"/>
      <c r="G4" s="748"/>
      <c r="H4" s="748"/>
      <c r="I4" s="748"/>
      <c r="J4" s="748"/>
      <c r="K4" s="748"/>
      <c r="L4" s="748"/>
      <c r="M4" s="748"/>
      <c r="N4" s="748"/>
      <c r="O4" s="748"/>
      <c r="P4" s="748"/>
    </row>
    <row r="5" spans="1:16" ht="20.25" customHeight="1">
      <c r="A5" s="271" t="s">
        <v>219</v>
      </c>
      <c r="B5" s="971">
        <f>+'III.1.4.Afil. SFS'!E4</f>
        <v>514040</v>
      </c>
      <c r="C5" s="445">
        <v>9123786.5</v>
      </c>
      <c r="D5" s="446">
        <f>B5/C5</f>
        <v>5.6340643218689958E-2</v>
      </c>
      <c r="E5" s="451"/>
      <c r="G5" s="748"/>
      <c r="H5" s="748"/>
      <c r="I5" s="748"/>
      <c r="J5" s="748"/>
      <c r="K5" s="748"/>
      <c r="L5" s="748"/>
      <c r="M5" s="748"/>
      <c r="N5" s="748"/>
      <c r="O5" s="748"/>
      <c r="P5" s="748"/>
    </row>
    <row r="6" spans="1:16" ht="20.25" customHeight="1">
      <c r="A6" s="271" t="s">
        <v>152</v>
      </c>
      <c r="B6" s="971">
        <f>+'III.1.4.Afil. SFS'!E5</f>
        <v>2559117</v>
      </c>
      <c r="C6" s="445">
        <v>9226223</v>
      </c>
      <c r="D6" s="446">
        <f t="shared" si="0"/>
        <v>0.27737428414639448</v>
      </c>
      <c r="E6" s="82"/>
      <c r="G6" s="748"/>
      <c r="H6" s="748"/>
      <c r="I6" s="748"/>
      <c r="J6" s="748"/>
      <c r="K6" s="748"/>
      <c r="L6" s="748"/>
      <c r="M6" s="748"/>
      <c r="N6" s="748"/>
      <c r="O6" s="748"/>
      <c r="P6" s="748"/>
    </row>
    <row r="7" spans="1:16" ht="20.25" customHeight="1">
      <c r="A7" s="271" t="s">
        <v>194</v>
      </c>
      <c r="B7" s="971">
        <f>+'III.1.4.Afil. SFS'!E6</f>
        <v>2917157</v>
      </c>
      <c r="C7" s="445">
        <v>9327818</v>
      </c>
      <c r="D7" s="446">
        <f t="shared" si="0"/>
        <v>0.31273734114452062</v>
      </c>
      <c r="E7" s="82"/>
      <c r="F7" s="83"/>
      <c r="G7" s="83"/>
      <c r="H7" s="83"/>
      <c r="I7" s="83"/>
      <c r="J7" s="83"/>
      <c r="K7" s="83"/>
      <c r="L7" s="83"/>
      <c r="M7" s="83"/>
      <c r="N7" s="83"/>
      <c r="O7" s="83"/>
      <c r="P7" s="83"/>
    </row>
    <row r="8" spans="1:16" ht="20.25" customHeight="1">
      <c r="A8" s="271" t="s">
        <v>195</v>
      </c>
      <c r="B8" s="971">
        <f>+'III.1.4.Afil. SFS'!E7</f>
        <v>3507428</v>
      </c>
      <c r="C8" s="445">
        <v>9428533.4999999963</v>
      </c>
      <c r="D8" s="446">
        <f t="shared" si="0"/>
        <v>0.37200143585426104</v>
      </c>
      <c r="E8" s="449"/>
      <c r="F8" s="82"/>
      <c r="G8" s="82"/>
      <c r="H8" s="82"/>
      <c r="I8" s="82"/>
      <c r="J8" s="82"/>
      <c r="K8" s="82"/>
      <c r="L8" s="82"/>
      <c r="M8" s="82"/>
      <c r="N8" s="82"/>
      <c r="O8" s="82"/>
      <c r="P8" s="82"/>
    </row>
    <row r="9" spans="1:16" ht="20.25" customHeight="1">
      <c r="A9" s="271" t="s">
        <v>169</v>
      </c>
      <c r="B9" s="971">
        <f>+'III.1.4.Afil. SFS'!E8</f>
        <v>4405446</v>
      </c>
      <c r="C9" s="445">
        <v>9529297.5000000037</v>
      </c>
      <c r="D9" s="446">
        <f t="shared" si="0"/>
        <v>0.46230543227347015</v>
      </c>
      <c r="E9" s="82"/>
      <c r="F9" s="450"/>
      <c r="G9" s="450"/>
      <c r="H9" s="450"/>
      <c r="I9" s="450"/>
      <c r="J9" s="450"/>
      <c r="K9" s="450"/>
      <c r="L9" s="450"/>
      <c r="M9" s="450"/>
      <c r="N9" s="450"/>
      <c r="O9" s="450"/>
      <c r="P9" s="450"/>
    </row>
    <row r="10" spans="1:16" ht="20.25" customHeight="1">
      <c r="A10" s="271" t="s">
        <v>196</v>
      </c>
      <c r="B10" s="971">
        <f>+'III.1.4.Afil. SFS'!E9</f>
        <v>4550576</v>
      </c>
      <c r="C10" s="445">
        <v>9630258.5</v>
      </c>
      <c r="D10" s="446">
        <f t="shared" si="0"/>
        <v>0.47252895651762616</v>
      </c>
      <c r="E10" s="82"/>
      <c r="G10" s="748"/>
      <c r="H10" s="748"/>
      <c r="I10" s="748"/>
      <c r="J10" s="748"/>
      <c r="K10" s="748"/>
      <c r="L10" s="748"/>
      <c r="M10" s="748"/>
      <c r="N10" s="748"/>
      <c r="O10" s="748"/>
      <c r="P10" s="748"/>
    </row>
    <row r="11" spans="1:16" ht="20.25" customHeight="1">
      <c r="A11" s="272" t="s">
        <v>425</v>
      </c>
      <c r="B11" s="971">
        <f>+'III.1.4.Afil. SFS'!E10</f>
        <v>5022465</v>
      </c>
      <c r="C11" s="447">
        <v>9730638.5</v>
      </c>
      <c r="D11" s="448">
        <f t="shared" si="0"/>
        <v>0.51614958257877941</v>
      </c>
      <c r="E11" s="82"/>
      <c r="F11" s="82"/>
      <c r="G11" s="82"/>
      <c r="H11" s="82"/>
      <c r="I11" s="82"/>
      <c r="J11" s="82"/>
      <c r="K11" s="82"/>
      <c r="L11" s="82"/>
      <c r="M11" s="82"/>
      <c r="N11" s="82"/>
      <c r="O11" s="82"/>
      <c r="P11" s="82"/>
    </row>
    <row r="12" spans="1:16" ht="20.25" customHeight="1">
      <c r="A12" s="272" t="s">
        <v>490</v>
      </c>
      <c r="B12" s="971">
        <f>+'III.1.4.Afil. SFS'!E11</f>
        <v>5638332</v>
      </c>
      <c r="C12" s="447">
        <v>9830624</v>
      </c>
      <c r="D12" s="448">
        <f t="shared" si="0"/>
        <v>0.57354772189435788</v>
      </c>
      <c r="E12" s="82"/>
      <c r="F12" s="82"/>
      <c r="G12" s="82"/>
      <c r="H12" s="82"/>
      <c r="I12" s="82"/>
      <c r="J12" s="82"/>
      <c r="K12" s="82"/>
      <c r="L12" s="82"/>
      <c r="M12" s="82"/>
      <c r="N12" s="82"/>
      <c r="O12" s="82"/>
      <c r="P12" s="82"/>
    </row>
    <row r="13" spans="1:16" ht="20.25" customHeight="1">
      <c r="A13" s="272" t="s">
        <v>495</v>
      </c>
      <c r="B13" s="971">
        <f>+'III.1.4.Afil. SFS'!E12</f>
        <v>6187715</v>
      </c>
      <c r="C13" s="447">
        <v>9930374</v>
      </c>
      <c r="D13" s="448">
        <f t="shared" si="0"/>
        <v>0.6231099654454102</v>
      </c>
      <c r="E13" s="82"/>
      <c r="F13" s="82"/>
      <c r="G13" s="82"/>
      <c r="H13" s="82"/>
      <c r="I13" s="82"/>
      <c r="J13" s="82"/>
      <c r="K13" s="82"/>
      <c r="L13" s="82"/>
      <c r="M13" s="82"/>
      <c r="N13" s="82"/>
      <c r="O13" s="82"/>
      <c r="P13" s="82"/>
    </row>
    <row r="14" spans="1:16" s="748" customFormat="1" ht="20.25" customHeight="1">
      <c r="A14" s="271" t="s">
        <v>791</v>
      </c>
      <c r="B14" s="971">
        <f>+'III.1.4.Afil. SFS'!E13</f>
        <v>6687807</v>
      </c>
      <c r="C14" s="972">
        <v>10028012</v>
      </c>
      <c r="D14" s="448">
        <f t="shared" si="0"/>
        <v>0.66691254458012217</v>
      </c>
      <c r="E14" s="82"/>
      <c r="F14" s="82"/>
      <c r="G14" s="82"/>
      <c r="H14" s="82"/>
      <c r="I14" s="82"/>
      <c r="J14" s="82"/>
      <c r="K14" s="82"/>
      <c r="L14" s="82"/>
      <c r="M14" s="82"/>
      <c r="N14" s="82"/>
      <c r="O14" s="82"/>
      <c r="P14" s="82"/>
    </row>
    <row r="15" spans="1:16" s="748" customFormat="1" ht="20.25" customHeight="1">
      <c r="A15" s="271" t="s">
        <v>883</v>
      </c>
      <c r="B15" s="971">
        <f>+'III.1.4.Afil. SFS'!E14</f>
        <v>6981303</v>
      </c>
      <c r="C15" s="972">
        <v>10123139</v>
      </c>
      <c r="D15" s="448">
        <f t="shared" si="0"/>
        <v>0.68963816460487204</v>
      </c>
      <c r="E15" s="82"/>
      <c r="F15" s="82"/>
      <c r="G15" s="82"/>
      <c r="H15" s="82"/>
      <c r="I15" s="82"/>
      <c r="J15" s="82"/>
      <c r="K15" s="82"/>
      <c r="L15" s="82"/>
      <c r="M15" s="82"/>
      <c r="N15" s="82"/>
      <c r="O15" s="82"/>
      <c r="P15" s="82"/>
    </row>
    <row r="16" spans="1:16" s="748" customFormat="1" ht="20.25" customHeight="1">
      <c r="A16" s="271" t="s">
        <v>909</v>
      </c>
      <c r="B16" s="971">
        <v>7523996</v>
      </c>
      <c r="C16" s="972">
        <v>10217441</v>
      </c>
      <c r="D16" s="448">
        <f t="shared" si="0"/>
        <v>0.73638751620880416</v>
      </c>
      <c r="E16" s="82"/>
      <c r="F16" s="82"/>
      <c r="G16" s="82"/>
      <c r="H16" s="82"/>
      <c r="I16" s="82"/>
      <c r="J16" s="82"/>
      <c r="K16" s="82"/>
      <c r="L16" s="82"/>
      <c r="M16" s="82"/>
      <c r="N16" s="82"/>
      <c r="O16" s="82"/>
      <c r="P16" s="82"/>
    </row>
    <row r="17" spans="1:16" s="748" customFormat="1" ht="20.25" customHeight="1">
      <c r="A17" s="271" t="s">
        <v>980</v>
      </c>
      <c r="B17" s="971">
        <f>+'III.1.4.Afil. SFS'!E17</f>
        <v>7876066.1819038643</v>
      </c>
      <c r="C17" s="972">
        <v>10310703</v>
      </c>
      <c r="D17" s="448">
        <f>B17/C17</f>
        <v>0.76387285929037663</v>
      </c>
      <c r="E17" s="82"/>
      <c r="F17" s="82"/>
      <c r="G17" s="82"/>
      <c r="H17" s="82"/>
      <c r="I17" s="82"/>
      <c r="J17" s="82"/>
      <c r="K17" s="82"/>
      <c r="L17" s="82"/>
      <c r="M17" s="82"/>
      <c r="N17" s="82"/>
      <c r="O17" s="82"/>
      <c r="P17" s="82"/>
    </row>
    <row r="18" spans="1:16" ht="22.5" customHeight="1">
      <c r="A18" s="973" t="s">
        <v>1039</v>
      </c>
      <c r="B18" s="1858">
        <f>+'III.1.4.Afil. SFS'!E17</f>
        <v>7876066.1819038643</v>
      </c>
      <c r="C18" s="1457">
        <v>10318422</v>
      </c>
      <c r="D18" s="448">
        <f t="shared" si="0"/>
        <v>0.7633014216615549</v>
      </c>
      <c r="E18" s="83"/>
      <c r="F18" s="83"/>
      <c r="G18" s="83"/>
      <c r="H18" s="83"/>
      <c r="I18" s="83"/>
      <c r="J18" s="83"/>
      <c r="K18" s="83"/>
      <c r="L18" s="83"/>
      <c r="M18" s="83"/>
    </row>
    <row r="19" spans="1:16" ht="90" customHeight="1">
      <c r="A19" s="2186" t="s">
        <v>942</v>
      </c>
      <c r="B19" s="2186"/>
      <c r="C19" s="2186"/>
      <c r="D19" s="2186"/>
      <c r="E19" s="554"/>
      <c r="F19" s="83"/>
      <c r="G19" s="83"/>
      <c r="H19" s="83"/>
      <c r="I19" s="83"/>
      <c r="J19" s="83"/>
      <c r="K19" s="83"/>
      <c r="L19" s="83"/>
      <c r="M19" s="83"/>
    </row>
    <row r="20" spans="1:16" ht="20.25" customHeight="1">
      <c r="A20" s="169"/>
      <c r="B20" s="11"/>
      <c r="C20" s="83"/>
      <c r="D20" s="83"/>
      <c r="E20" s="83"/>
      <c r="F20" s="83"/>
      <c r="G20" s="83"/>
      <c r="H20" s="83"/>
      <c r="I20" s="83"/>
      <c r="J20" s="83"/>
      <c r="K20" s="83"/>
      <c r="L20" s="83"/>
      <c r="M20" s="83"/>
    </row>
    <row r="22" spans="1:16" ht="20.25" customHeight="1">
      <c r="F22"/>
    </row>
    <row r="47" ht="27.75" customHeight="1"/>
    <row r="48" ht="24" customHeight="1"/>
    <row r="49" spans="1:7" ht="80.25" customHeight="1"/>
    <row r="50" spans="1:7" ht="25.5" customHeight="1"/>
    <row r="51" spans="1:7" ht="25.5" customHeight="1"/>
    <row r="52" spans="1:7" ht="25.5" customHeight="1"/>
    <row r="53" spans="1:7" ht="27.75" customHeight="1">
      <c r="A53" s="2184"/>
      <c r="B53" s="2184"/>
      <c r="C53" s="2184"/>
      <c r="D53" s="2184"/>
      <c r="E53" s="113"/>
      <c r="F53" s="113"/>
      <c r="G53" s="113"/>
    </row>
    <row r="54" spans="1:7" ht="24" customHeight="1">
      <c r="A54" s="2184"/>
      <c r="B54" s="2184"/>
      <c r="C54" s="2184"/>
      <c r="D54" s="2184"/>
      <c r="E54" s="113"/>
      <c r="F54" s="113"/>
      <c r="G54" s="113"/>
    </row>
    <row r="55" spans="1:7" ht="24" customHeight="1"/>
    <row r="56" spans="1:7" ht="26.25" customHeight="1"/>
  </sheetData>
  <mergeCells count="3">
    <mergeCell ref="A53:D54"/>
    <mergeCell ref="A1:P1"/>
    <mergeCell ref="A19:D19"/>
  </mergeCells>
  <conditionalFormatting sqref="B18:C18">
    <cfRule type="cellIs" dxfId="39" priority="1" operator="equal">
      <formula>0</formula>
    </cfRule>
    <cfRule type="cellIs" dxfId="38" priority="2" operator="equal">
      <formula>0</formula>
    </cfRule>
  </conditionalFormatting>
  <printOptions horizontalCentered="1" verticalCentered="1"/>
  <pageMargins left="0.39370078740157483" right="0.39370078740157483" top="0.39370078740157483" bottom="0.23622047244094491" header="0.23622047244094491" footer="0.31496062992125984"/>
  <pageSetup scale="38"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
    <tabColor theme="9" tint="-0.249977111117893"/>
    <pageSetUpPr fitToPage="1"/>
  </sheetPr>
  <dimension ref="A1:Y97"/>
  <sheetViews>
    <sheetView showGridLines="0" view="pageBreakPreview" zoomScale="55" zoomScaleNormal="100" zoomScaleSheetLayoutView="55" zoomScalePageLayoutView="62" workbookViewId="0">
      <selection activeCell="I5" sqref="I5"/>
    </sheetView>
  </sheetViews>
  <sheetFormatPr baseColWidth="10" defaultColWidth="11.42578125" defaultRowHeight="15"/>
  <cols>
    <col min="1" max="1" width="22" style="67" customWidth="1"/>
    <col min="2" max="5" width="31.7109375" style="67" customWidth="1"/>
    <col min="6" max="7" width="26.28515625" style="67" customWidth="1"/>
    <col min="8" max="9" width="26.28515625" style="748" customWidth="1"/>
    <col min="10" max="10" width="40.85546875" style="67" customWidth="1"/>
    <col min="11" max="11" width="24.7109375" style="67" customWidth="1"/>
    <col min="12" max="12" width="20.42578125" style="67" customWidth="1"/>
    <col min="13" max="13" width="14.7109375" style="67" customWidth="1"/>
    <col min="14" max="14" width="25.42578125" style="67" customWidth="1"/>
    <col min="15" max="15" width="25" style="67" customWidth="1"/>
    <col min="16" max="18" width="11.42578125" style="67"/>
    <col min="19" max="19" width="18.7109375" style="67" bestFit="1" customWidth="1"/>
    <col min="20" max="16384" width="11.42578125" style="67"/>
  </cols>
  <sheetData>
    <row r="1" spans="1:14" ht="113.25" customHeight="1">
      <c r="A1" s="2190"/>
      <c r="B1" s="2190"/>
      <c r="C1" s="2190"/>
      <c r="D1" s="2190"/>
      <c r="E1" s="2190"/>
      <c r="F1" s="2190"/>
      <c r="G1" s="2190"/>
      <c r="H1" s="2190"/>
      <c r="I1" s="2190"/>
      <c r="J1" s="2190"/>
    </row>
    <row r="2" spans="1:14" ht="83.25" customHeight="1">
      <c r="A2" s="1511" t="s">
        <v>207</v>
      </c>
      <c r="B2" s="1512" t="s">
        <v>189</v>
      </c>
      <c r="C2" s="1513" t="s">
        <v>497</v>
      </c>
      <c r="D2" s="1514" t="s">
        <v>954</v>
      </c>
      <c r="E2" s="1515" t="s">
        <v>946</v>
      </c>
      <c r="F2" s="2166" t="s">
        <v>204</v>
      </c>
      <c r="G2" s="2167" t="s">
        <v>205</v>
      </c>
      <c r="H2" s="2168" t="s">
        <v>1060</v>
      </c>
      <c r="I2" s="2169"/>
      <c r="J2" s="195"/>
      <c r="K2" s="18"/>
      <c r="L2" s="18"/>
      <c r="M2" s="18"/>
      <c r="N2" s="18"/>
    </row>
    <row r="3" spans="1:14" s="528" customFormat="1" ht="21" customHeight="1">
      <c r="A3" s="1516" t="s">
        <v>20</v>
      </c>
      <c r="B3" s="1720">
        <v>0</v>
      </c>
      <c r="C3" s="1721">
        <f>+'III.3.2. Afil anual SFS RS '!E4</f>
        <v>253374</v>
      </c>
      <c r="D3" s="1722">
        <v>0</v>
      </c>
      <c r="E3" s="2162">
        <f>B3+C3+D3</f>
        <v>253374</v>
      </c>
      <c r="F3" s="2163">
        <v>0</v>
      </c>
      <c r="G3" s="2164">
        <f t="shared" ref="G3:G17" si="0">C3/E3</f>
        <v>1</v>
      </c>
      <c r="H3" s="2165">
        <v>0</v>
      </c>
      <c r="I3" s="1737"/>
      <c r="J3" s="700"/>
      <c r="K3" s="703"/>
      <c r="L3" s="703"/>
      <c r="M3" s="703"/>
      <c r="N3" s="703"/>
    </row>
    <row r="4" spans="1:14" s="528" customFormat="1" ht="21" customHeight="1">
      <c r="A4" s="1517" t="s">
        <v>21</v>
      </c>
      <c r="B4" s="1723">
        <v>0</v>
      </c>
      <c r="C4" s="1724">
        <f>+'III.3.2. Afil anual SFS RS '!E5</f>
        <v>514040</v>
      </c>
      <c r="D4" s="1725">
        <v>0</v>
      </c>
      <c r="E4" s="1591">
        <f t="shared" ref="E4:E17" si="1">B4+C4+D4</f>
        <v>514040</v>
      </c>
      <c r="F4" s="1735">
        <v>0</v>
      </c>
      <c r="G4" s="1736">
        <f t="shared" si="0"/>
        <v>1</v>
      </c>
      <c r="H4" s="1738">
        <v>0</v>
      </c>
      <c r="I4" s="1737"/>
      <c r="J4" s="700"/>
      <c r="K4" s="703"/>
      <c r="L4" s="703"/>
      <c r="M4" s="703"/>
      <c r="N4" s="703"/>
    </row>
    <row r="5" spans="1:14" s="528" customFormat="1" ht="21" customHeight="1">
      <c r="A5" s="1517" t="s">
        <v>22</v>
      </c>
      <c r="B5" s="1726">
        <v>1477181</v>
      </c>
      <c r="C5" s="1724">
        <f>+'III.3.2. Afil anual SFS RS '!E6</f>
        <v>1081936</v>
      </c>
      <c r="D5" s="1725">
        <v>0</v>
      </c>
      <c r="E5" s="1591">
        <f t="shared" si="1"/>
        <v>2559117</v>
      </c>
      <c r="F5" s="1739">
        <f t="shared" ref="F5:F17" si="2">B5/E5</f>
        <v>0.57722292493856275</v>
      </c>
      <c r="G5" s="1736">
        <f t="shared" si="0"/>
        <v>0.42277707506143719</v>
      </c>
      <c r="H5" s="1738">
        <v>0</v>
      </c>
      <c r="I5" s="1737"/>
      <c r="J5" s="700"/>
      <c r="K5" s="703"/>
      <c r="L5" s="703"/>
      <c r="M5" s="703"/>
      <c r="N5" s="703"/>
    </row>
    <row r="6" spans="1:14" s="528" customFormat="1" ht="21" customHeight="1">
      <c r="A6" s="1517" t="s">
        <v>23</v>
      </c>
      <c r="B6" s="1726">
        <v>1692259</v>
      </c>
      <c r="C6" s="1724">
        <f>+'III.3.2. Afil anual SFS RS '!E7</f>
        <v>1224898</v>
      </c>
      <c r="D6" s="1725">
        <v>0</v>
      </c>
      <c r="E6" s="1591">
        <f t="shared" si="1"/>
        <v>2917157</v>
      </c>
      <c r="F6" s="1739">
        <f t="shared" si="2"/>
        <v>0.58010556168214467</v>
      </c>
      <c r="G6" s="1736">
        <f t="shared" si="0"/>
        <v>0.41989443831785539</v>
      </c>
      <c r="H6" s="1738">
        <v>0</v>
      </c>
      <c r="I6" s="1737"/>
      <c r="J6" s="700"/>
      <c r="K6" s="703"/>
      <c r="L6" s="703"/>
      <c r="M6" s="703"/>
      <c r="N6" s="703"/>
    </row>
    <row r="7" spans="1:14" s="528" customFormat="1" ht="21" customHeight="1">
      <c r="A7" s="1517" t="s">
        <v>24</v>
      </c>
      <c r="B7" s="1726">
        <v>2088299</v>
      </c>
      <c r="C7" s="1724">
        <f>+'III.3.2. Afil anual SFS RS '!E8</f>
        <v>1404225</v>
      </c>
      <c r="D7" s="1724">
        <v>14904</v>
      </c>
      <c r="E7" s="1591">
        <f t="shared" si="1"/>
        <v>3507428</v>
      </c>
      <c r="F7" s="1739">
        <f t="shared" si="2"/>
        <v>0.5953932625274132</v>
      </c>
      <c r="G7" s="1736">
        <f t="shared" si="0"/>
        <v>0.40035746991812804</v>
      </c>
      <c r="H7" s="1741">
        <f t="shared" ref="H7:H17" si="3">+D7/E7</f>
        <v>4.2492675544587091E-3</v>
      </c>
      <c r="I7" s="1740"/>
      <c r="J7" s="700"/>
      <c r="K7" s="703"/>
      <c r="L7" s="703"/>
      <c r="M7" s="703"/>
      <c r="N7" s="703"/>
    </row>
    <row r="8" spans="1:14" s="528" customFormat="1" ht="21" customHeight="1">
      <c r="A8" s="1517" t="s">
        <v>168</v>
      </c>
      <c r="B8" s="1726">
        <v>2364083</v>
      </c>
      <c r="C8" s="1724">
        <f>+'III.3.2. Afil anual SFS RS '!E9</f>
        <v>2013786</v>
      </c>
      <c r="D8" s="1724">
        <v>27577</v>
      </c>
      <c r="E8" s="1591">
        <f t="shared" si="1"/>
        <v>4405446</v>
      </c>
      <c r="F8" s="1739">
        <f t="shared" si="2"/>
        <v>0.53662739255003922</v>
      </c>
      <c r="G8" s="1736">
        <f t="shared" si="0"/>
        <v>0.45711285531589763</v>
      </c>
      <c r="H8" s="1741">
        <f t="shared" si="3"/>
        <v>6.2597521340631576E-3</v>
      </c>
      <c r="I8" s="1740"/>
      <c r="J8" s="700"/>
      <c r="K8" s="703"/>
      <c r="L8" s="703"/>
      <c r="M8" s="703"/>
      <c r="N8" s="703"/>
    </row>
    <row r="9" spans="1:14" s="528" customFormat="1" ht="21" customHeight="1">
      <c r="A9" s="1517" t="s">
        <v>203</v>
      </c>
      <c r="B9" s="1726">
        <v>2517423</v>
      </c>
      <c r="C9" s="1724">
        <f>+'III.3.2. Afil anual SFS RS '!E10</f>
        <v>2003427</v>
      </c>
      <c r="D9" s="1724">
        <v>29726</v>
      </c>
      <c r="E9" s="1591">
        <f t="shared" si="1"/>
        <v>4550576</v>
      </c>
      <c r="F9" s="1739">
        <f t="shared" si="2"/>
        <v>0.55320974751328178</v>
      </c>
      <c r="G9" s="1736">
        <f t="shared" si="0"/>
        <v>0.44025789262721904</v>
      </c>
      <c r="H9" s="1741">
        <f t="shared" si="3"/>
        <v>6.5323598594991053E-3</v>
      </c>
      <c r="I9" s="1740"/>
      <c r="J9" s="700"/>
      <c r="K9" s="703"/>
      <c r="L9" s="703"/>
      <c r="M9" s="703"/>
      <c r="N9" s="703"/>
    </row>
    <row r="10" spans="1:14" s="528" customFormat="1" ht="21" customHeight="1">
      <c r="A10" s="1517" t="s">
        <v>424</v>
      </c>
      <c r="B10" s="1726">
        <v>2688411</v>
      </c>
      <c r="C10" s="1724">
        <f>+'III.3.2. Afil anual SFS RS '!E11</f>
        <v>2303351</v>
      </c>
      <c r="D10" s="1724">
        <v>30703</v>
      </c>
      <c r="E10" s="1591">
        <f t="shared" si="1"/>
        <v>5022465</v>
      </c>
      <c r="F10" s="1739">
        <f t="shared" si="2"/>
        <v>0.53527719954245578</v>
      </c>
      <c r="G10" s="1736">
        <f t="shared" si="0"/>
        <v>0.45860966676721493</v>
      </c>
      <c r="H10" s="1741">
        <f t="shared" si="3"/>
        <v>6.1131336903293499E-3</v>
      </c>
      <c r="I10" s="1740"/>
      <c r="J10" s="700"/>
      <c r="K10" s="703"/>
      <c r="L10" s="703"/>
      <c r="M10" s="703"/>
      <c r="N10" s="703"/>
    </row>
    <row r="11" spans="1:14" s="528" customFormat="1" ht="21" customHeight="1">
      <c r="A11" s="1517" t="s">
        <v>488</v>
      </c>
      <c r="B11" s="1726">
        <v>2859306</v>
      </c>
      <c r="C11" s="1724">
        <f>+'III.3.2. Afil anual SFS RS '!E12</f>
        <v>2751753</v>
      </c>
      <c r="D11" s="1724">
        <v>27273</v>
      </c>
      <c r="E11" s="1591">
        <f t="shared" si="1"/>
        <v>5638332</v>
      </c>
      <c r="F11" s="1739">
        <f t="shared" si="2"/>
        <v>0.50711912672045567</v>
      </c>
      <c r="G11" s="1736">
        <f t="shared" si="0"/>
        <v>0.48804380444429307</v>
      </c>
      <c r="H11" s="1741">
        <f t="shared" si="3"/>
        <v>4.8370688352512761E-3</v>
      </c>
      <c r="I11" s="1740"/>
      <c r="J11" s="700"/>
      <c r="K11" s="703"/>
      <c r="L11" s="703"/>
      <c r="M11" s="703"/>
      <c r="N11" s="703"/>
    </row>
    <row r="12" spans="1:14" s="528" customFormat="1" ht="21" customHeight="1">
      <c r="A12" s="1517" t="s">
        <v>496</v>
      </c>
      <c r="B12" s="1726">
        <v>3141599</v>
      </c>
      <c r="C12" s="1724">
        <f>+'III.3.2. Afil anual SFS RS '!E13</f>
        <v>3015646</v>
      </c>
      <c r="D12" s="1724">
        <v>30470</v>
      </c>
      <c r="E12" s="1591">
        <f t="shared" si="1"/>
        <v>6187715</v>
      </c>
      <c r="F12" s="1739">
        <f t="shared" si="2"/>
        <v>0.5077155298846181</v>
      </c>
      <c r="G12" s="1736">
        <f t="shared" si="0"/>
        <v>0.48736019677700088</v>
      </c>
      <c r="H12" s="1741">
        <f t="shared" si="3"/>
        <v>4.9242733383809698E-3</v>
      </c>
      <c r="I12" s="1740"/>
      <c r="J12" s="700"/>
      <c r="K12" s="703"/>
      <c r="L12" s="703"/>
      <c r="M12" s="703"/>
      <c r="N12" s="703"/>
    </row>
    <row r="13" spans="1:14" s="528" customFormat="1" ht="21" customHeight="1">
      <c r="A13" s="1517" t="s">
        <v>829</v>
      </c>
      <c r="B13" s="1726">
        <v>3339838</v>
      </c>
      <c r="C13" s="1724">
        <v>3317405</v>
      </c>
      <c r="D13" s="1724">
        <v>30564</v>
      </c>
      <c r="E13" s="1591">
        <f t="shared" si="1"/>
        <v>6687807</v>
      </c>
      <c r="F13" s="1739">
        <f t="shared" si="2"/>
        <v>0.49939210267281936</v>
      </c>
      <c r="G13" s="1736">
        <f t="shared" si="0"/>
        <v>0.49603778936802451</v>
      </c>
      <c r="H13" s="1741">
        <f t="shared" si="3"/>
        <v>4.5701079591561177E-3</v>
      </c>
      <c r="I13" s="1740"/>
      <c r="J13" s="700"/>
      <c r="K13" s="703"/>
      <c r="L13" s="703"/>
      <c r="M13" s="703"/>
      <c r="N13" s="703"/>
    </row>
    <row r="14" spans="1:14" s="528" customFormat="1" ht="21" customHeight="1">
      <c r="A14" s="1517" t="s">
        <v>884</v>
      </c>
      <c r="B14" s="1726">
        <v>3591288</v>
      </c>
      <c r="C14" s="1724">
        <v>3347068</v>
      </c>
      <c r="D14" s="1724">
        <v>42947</v>
      </c>
      <c r="E14" s="1591">
        <f t="shared" si="1"/>
        <v>6981303</v>
      </c>
      <c r="F14" s="1739">
        <f t="shared" si="2"/>
        <v>0.51441514571133784</v>
      </c>
      <c r="G14" s="1736">
        <f t="shared" si="0"/>
        <v>0.47943313733840232</v>
      </c>
      <c r="H14" s="1741">
        <f t="shared" si="3"/>
        <v>6.1517169502598584E-3</v>
      </c>
      <c r="I14" s="1740"/>
      <c r="J14" s="705"/>
      <c r="K14" s="703"/>
      <c r="L14" s="703"/>
      <c r="M14" s="703"/>
      <c r="N14" s="703"/>
    </row>
    <row r="15" spans="1:14" s="528" customFormat="1" ht="21" customHeight="1">
      <c r="A15" s="1517" t="s">
        <v>949</v>
      </c>
      <c r="B15" s="1726">
        <v>3902592</v>
      </c>
      <c r="C15" s="1724">
        <v>3546688</v>
      </c>
      <c r="D15" s="1724">
        <v>73619</v>
      </c>
      <c r="E15" s="1591">
        <f t="shared" si="1"/>
        <v>7522899</v>
      </c>
      <c r="F15" s="1739">
        <f t="shared" si="2"/>
        <v>0.51876171672649063</v>
      </c>
      <c r="G15" s="1736">
        <f t="shared" si="0"/>
        <v>0.47145229518567244</v>
      </c>
      <c r="H15" s="1741">
        <f t="shared" si="3"/>
        <v>9.7859880878368825E-3</v>
      </c>
      <c r="I15" s="1740"/>
      <c r="J15" s="705"/>
      <c r="K15" s="703"/>
      <c r="L15" s="703"/>
      <c r="M15" s="703"/>
      <c r="N15" s="703"/>
    </row>
    <row r="16" spans="1:14" s="528" customFormat="1" ht="21" customHeight="1">
      <c r="A16" s="1517" t="s">
        <v>1028</v>
      </c>
      <c r="B16" s="1726">
        <v>4153987</v>
      </c>
      <c r="C16" s="1724">
        <v>3620150</v>
      </c>
      <c r="D16" s="1724">
        <v>93328</v>
      </c>
      <c r="E16" s="1591">
        <f t="shared" si="1"/>
        <v>7867465</v>
      </c>
      <c r="F16" s="1739">
        <f t="shared" si="2"/>
        <v>0.52799561230968295</v>
      </c>
      <c r="G16" s="1736">
        <f t="shared" si="0"/>
        <v>0.46014186272198226</v>
      </c>
      <c r="H16" s="1741">
        <f t="shared" si="3"/>
        <v>1.1862524968334781E-2</v>
      </c>
      <c r="I16" s="1740"/>
      <c r="J16" s="705"/>
      <c r="K16" s="703"/>
      <c r="L16" s="703"/>
      <c r="M16" s="703"/>
      <c r="N16" s="703"/>
    </row>
    <row r="17" spans="1:25" s="528" customFormat="1" ht="21" customHeight="1">
      <c r="A17" s="1717" t="s">
        <v>1040</v>
      </c>
      <c r="B17" s="1821">
        <v>4155766</v>
      </c>
      <c r="C17" s="1760">
        <v>3622285</v>
      </c>
      <c r="D17" s="1760">
        <v>98015.181903864286</v>
      </c>
      <c r="E17" s="1718">
        <f t="shared" si="1"/>
        <v>7876066.1819038643</v>
      </c>
      <c r="F17" s="1742">
        <f t="shared" si="2"/>
        <v>0.52764488058116288</v>
      </c>
      <c r="G17" s="1743">
        <f t="shared" si="0"/>
        <v>0.45991043197714637</v>
      </c>
      <c r="H17" s="1744">
        <f t="shared" si="3"/>
        <v>1.2444687441690756E-2</v>
      </c>
      <c r="I17" s="1740"/>
      <c r="J17" s="700"/>
      <c r="K17" s="703"/>
    </row>
    <row r="18" spans="1:25" s="528" customFormat="1" ht="34.5" customHeight="1">
      <c r="A18" s="2188" t="s">
        <v>1026</v>
      </c>
      <c r="B18" s="2189"/>
      <c r="C18" s="2189"/>
      <c r="D18" s="2189"/>
      <c r="E18" s="2189"/>
      <c r="F18" s="2189"/>
      <c r="G18" s="2189"/>
      <c r="H18" s="2189"/>
      <c r="I18" s="2140"/>
      <c r="J18" s="1592"/>
      <c r="K18" s="703"/>
    </row>
    <row r="19" spans="1:25" ht="25.5" customHeight="1">
      <c r="K19" s="18"/>
    </row>
    <row r="20" spans="1:25" ht="25.5" customHeight="1">
      <c r="A20" s="25"/>
      <c r="B20" s="25"/>
      <c r="C20" s="25"/>
      <c r="D20" s="25"/>
      <c r="E20" s="25"/>
      <c r="F20" s="25"/>
      <c r="G20" s="25"/>
      <c r="H20" s="25"/>
      <c r="I20" s="25"/>
      <c r="J20" s="25"/>
      <c r="K20" s="25"/>
    </row>
    <row r="21" spans="1:25" ht="25.5" customHeight="1">
      <c r="A21" s="25"/>
      <c r="B21" s="25"/>
      <c r="C21" s="25"/>
      <c r="D21" s="25"/>
      <c r="E21" s="25"/>
      <c r="F21" s="25"/>
      <c r="G21" s="25"/>
      <c r="H21" s="25"/>
      <c r="I21" s="25"/>
      <c r="J21" s="25"/>
      <c r="K21" s="25"/>
      <c r="Y21" s="67" t="s">
        <v>25</v>
      </c>
    </row>
    <row r="22" spans="1:25" ht="25.5" customHeight="1">
      <c r="A22" s="25"/>
      <c r="B22" s="25"/>
      <c r="C22" s="25"/>
      <c r="D22" s="25"/>
      <c r="E22" s="25"/>
      <c r="F22" s="25"/>
      <c r="G22" s="25"/>
      <c r="H22" s="25"/>
      <c r="I22" s="25"/>
      <c r="J22" s="25"/>
      <c r="K22" s="25"/>
      <c r="L22" s="25"/>
      <c r="M22" s="25"/>
      <c r="N22" s="25"/>
    </row>
    <row r="23" spans="1:25" ht="25.5" customHeight="1">
      <c r="A23" s="25"/>
      <c r="B23" s="25"/>
      <c r="C23" s="25"/>
      <c r="D23" s="25"/>
      <c r="E23" s="25"/>
      <c r="F23" s="25"/>
      <c r="G23" s="25"/>
      <c r="H23" s="25"/>
      <c r="I23" s="25"/>
      <c r="J23" s="25"/>
      <c r="K23" s="25"/>
      <c r="L23" s="25"/>
      <c r="M23" s="25"/>
      <c r="N23" s="25"/>
    </row>
    <row r="24" spans="1:25" ht="25.5" customHeight="1">
      <c r="A24" s="25"/>
      <c r="B24" s="25"/>
      <c r="C24" s="25"/>
      <c r="D24" s="25"/>
      <c r="E24" s="25"/>
      <c r="F24" s="25"/>
      <c r="G24" s="25"/>
      <c r="H24" s="25"/>
      <c r="I24" s="25"/>
      <c r="J24" s="25"/>
      <c r="K24" s="25"/>
      <c r="L24" s="25"/>
      <c r="M24" s="25"/>
      <c r="N24" s="25"/>
    </row>
    <row r="25" spans="1:25" ht="25.5" customHeight="1">
      <c r="A25" s="25"/>
      <c r="B25" s="25"/>
      <c r="C25" s="25"/>
      <c r="D25" s="25"/>
      <c r="E25" s="25"/>
      <c r="F25" s="25"/>
      <c r="G25" s="25"/>
      <c r="H25" s="25"/>
      <c r="I25" s="25"/>
      <c r="J25" s="25"/>
      <c r="K25" s="25"/>
      <c r="L25" s="25"/>
      <c r="M25" s="25"/>
      <c r="N25" s="25"/>
    </row>
    <row r="26" spans="1:25" ht="25.5" customHeight="1">
      <c r="A26" s="25"/>
      <c r="B26" s="25"/>
      <c r="C26" s="25"/>
      <c r="D26" s="25"/>
      <c r="E26" s="25"/>
      <c r="F26" s="25"/>
      <c r="G26" s="25"/>
      <c r="H26" s="25"/>
      <c r="I26" s="25"/>
      <c r="J26" s="25"/>
      <c r="K26" s="25"/>
      <c r="L26" s="25"/>
      <c r="M26" s="25"/>
      <c r="N26" s="25"/>
    </row>
    <row r="27" spans="1:25" ht="25.5" customHeight="1">
      <c r="A27" s="25"/>
      <c r="B27" s="25"/>
      <c r="C27" s="25"/>
      <c r="D27" s="25"/>
      <c r="E27" s="25"/>
      <c r="F27" s="25"/>
      <c r="G27" s="25"/>
      <c r="H27" s="25"/>
      <c r="I27" s="25"/>
      <c r="J27" s="25"/>
      <c r="K27" s="25"/>
      <c r="L27" s="25"/>
      <c r="M27" s="25"/>
      <c r="N27" s="25"/>
    </row>
    <row r="28" spans="1:25" ht="25.5" customHeight="1">
      <c r="A28" s="25"/>
      <c r="B28" s="25"/>
      <c r="C28" s="25"/>
      <c r="D28" s="25"/>
      <c r="E28" s="25"/>
      <c r="F28" s="25"/>
      <c r="G28" s="25"/>
      <c r="H28" s="25"/>
      <c r="I28" s="25"/>
      <c r="J28" s="25"/>
      <c r="K28" s="25"/>
      <c r="L28" s="25"/>
      <c r="M28" s="25"/>
      <c r="N28" s="25"/>
    </row>
    <row r="29" spans="1:25" ht="25.5" customHeight="1">
      <c r="A29" s="25"/>
      <c r="B29" s="25"/>
      <c r="C29" s="25"/>
      <c r="D29" s="25"/>
      <c r="E29" s="25"/>
      <c r="F29" s="25"/>
      <c r="G29" s="25"/>
      <c r="H29" s="25"/>
      <c r="I29" s="25"/>
      <c r="J29" s="25"/>
      <c r="K29" s="25"/>
      <c r="L29" s="25"/>
      <c r="M29" s="25"/>
      <c r="N29" s="25"/>
    </row>
    <row r="30" spans="1:25" ht="25.5" customHeight="1">
      <c r="A30" s="25"/>
      <c r="B30" s="25"/>
      <c r="C30" s="25"/>
      <c r="D30" s="25"/>
      <c r="E30" s="25"/>
      <c r="F30" s="25"/>
      <c r="G30" s="25"/>
      <c r="H30" s="25"/>
      <c r="I30" s="25"/>
      <c r="J30" s="25"/>
      <c r="K30" s="25"/>
      <c r="L30" s="25"/>
      <c r="M30" s="25"/>
      <c r="N30" s="25"/>
    </row>
    <row r="31" spans="1:25" ht="25.5" customHeight="1">
      <c r="A31" s="25"/>
      <c r="B31" s="25"/>
      <c r="C31" s="25"/>
      <c r="D31" s="25"/>
      <c r="E31" s="25"/>
      <c r="F31" s="25"/>
      <c r="G31" s="25"/>
      <c r="H31" s="25"/>
      <c r="I31" s="25"/>
      <c r="J31" s="25"/>
      <c r="K31" s="25"/>
      <c r="L31" s="25"/>
      <c r="M31" s="25"/>
      <c r="N31" s="25"/>
    </row>
    <row r="32" spans="1:25" ht="25.5" customHeight="1">
      <c r="A32" s="25"/>
      <c r="B32" s="25"/>
      <c r="C32" s="25"/>
      <c r="D32" s="25"/>
      <c r="E32" s="25"/>
      <c r="F32" s="25"/>
      <c r="G32" s="25"/>
      <c r="H32" s="25"/>
      <c r="I32" s="25"/>
      <c r="J32" s="25"/>
      <c r="K32" s="25"/>
      <c r="L32" s="25"/>
      <c r="M32" s="25"/>
      <c r="N32" s="25"/>
    </row>
    <row r="33" spans="1:20" ht="25.5" customHeight="1">
      <c r="A33" s="25"/>
      <c r="B33" s="25"/>
      <c r="C33" s="25"/>
      <c r="D33" s="25"/>
      <c r="E33" s="25"/>
      <c r="F33" s="25"/>
      <c r="G33" s="25"/>
      <c r="H33" s="25"/>
      <c r="I33" s="25"/>
      <c r="J33" s="25"/>
      <c r="K33" s="25"/>
      <c r="L33" s="25"/>
      <c r="M33" s="25"/>
      <c r="N33" s="25"/>
      <c r="O33" s="67" t="s">
        <v>25</v>
      </c>
    </row>
    <row r="34" spans="1:20" ht="25.5" customHeight="1">
      <c r="A34" s="25"/>
      <c r="B34" s="25"/>
      <c r="C34" s="25"/>
      <c r="D34" s="25"/>
      <c r="E34" s="25"/>
      <c r="F34" s="25"/>
      <c r="G34" s="25"/>
      <c r="H34" s="25"/>
      <c r="I34" s="25"/>
      <c r="J34" s="25"/>
      <c r="K34" s="25"/>
      <c r="L34" s="25"/>
      <c r="M34" s="25"/>
      <c r="N34" s="25"/>
    </row>
    <row r="35" spans="1:20" ht="25.5" customHeight="1">
      <c r="A35" s="25"/>
      <c r="B35" s="25"/>
      <c r="C35" s="25"/>
      <c r="D35" s="25"/>
      <c r="E35" s="25"/>
      <c r="F35" s="25"/>
      <c r="G35" s="25"/>
      <c r="H35" s="25"/>
      <c r="I35" s="25"/>
      <c r="J35" s="25"/>
      <c r="K35" s="25"/>
      <c r="L35" s="25"/>
      <c r="M35" s="25"/>
      <c r="N35" s="25"/>
    </row>
    <row r="36" spans="1:20" ht="25.5" customHeight="1">
      <c r="A36" s="25"/>
      <c r="B36" s="25"/>
      <c r="C36" s="25"/>
      <c r="D36" s="25"/>
      <c r="E36" s="25"/>
      <c r="F36" s="25"/>
      <c r="G36" s="25"/>
      <c r="H36" s="25"/>
      <c r="I36" s="25"/>
      <c r="J36" s="25"/>
      <c r="K36" s="25"/>
      <c r="L36" s="25"/>
      <c r="M36" s="25"/>
      <c r="N36" s="25"/>
    </row>
    <row r="37" spans="1:20" ht="25.5" customHeight="1">
      <c r="A37" s="25"/>
      <c r="B37" s="25"/>
      <c r="C37" s="25"/>
      <c r="D37" s="25"/>
      <c r="E37" s="25"/>
      <c r="F37" s="25"/>
      <c r="G37" s="25"/>
      <c r="H37" s="25"/>
      <c r="I37" s="25"/>
      <c r="J37" s="25"/>
      <c r="K37" s="25"/>
      <c r="L37" s="25"/>
      <c r="M37" s="25"/>
      <c r="N37" s="25"/>
    </row>
    <row r="38" spans="1:20" ht="25.5" customHeight="1">
      <c r="A38" s="25"/>
      <c r="B38" s="25"/>
      <c r="C38" s="25"/>
      <c r="D38" s="25"/>
      <c r="E38" s="25"/>
      <c r="F38" s="25"/>
      <c r="G38" s="25"/>
      <c r="H38" s="25"/>
      <c r="I38" s="25"/>
      <c r="J38" s="25"/>
      <c r="K38" s="25"/>
      <c r="L38" s="25"/>
      <c r="M38" s="25"/>
      <c r="N38" s="25"/>
    </row>
    <row r="39" spans="1:20" ht="25.5" customHeight="1">
      <c r="A39" s="25"/>
      <c r="B39" s="25"/>
      <c r="C39" s="25"/>
      <c r="D39" s="25"/>
      <c r="E39" s="25"/>
      <c r="F39" s="25"/>
      <c r="G39" s="25"/>
      <c r="H39" s="25"/>
      <c r="I39" s="25"/>
      <c r="J39" s="25"/>
      <c r="K39" s="25"/>
      <c r="L39" s="25"/>
      <c r="M39" s="25"/>
      <c r="N39" s="25"/>
    </row>
    <row r="40" spans="1:20" ht="25.5" customHeight="1">
      <c r="A40" s="25"/>
      <c r="B40" s="25"/>
      <c r="C40" s="25"/>
      <c r="D40" s="25"/>
      <c r="E40" s="25"/>
      <c r="F40" s="25"/>
      <c r="G40" s="25"/>
      <c r="H40" s="25"/>
      <c r="I40" s="25"/>
      <c r="J40" s="25"/>
      <c r="K40" s="25"/>
      <c r="L40" s="25"/>
      <c r="M40" s="25"/>
      <c r="N40" s="25"/>
    </row>
    <row r="41" spans="1:20">
      <c r="K41" s="82"/>
      <c r="L41" s="82"/>
      <c r="M41" s="82"/>
      <c r="N41" s="82"/>
      <c r="O41" s="83"/>
      <c r="P41" s="83"/>
      <c r="Q41" s="83"/>
      <c r="R41" s="83"/>
      <c r="S41" s="83"/>
      <c r="T41" s="83"/>
    </row>
    <row r="42" spans="1:20">
      <c r="K42" s="82"/>
      <c r="L42" s="82"/>
      <c r="M42" s="82"/>
      <c r="N42" s="82"/>
      <c r="O42" s="83"/>
      <c r="P42" s="83"/>
      <c r="Q42" s="83"/>
      <c r="R42" s="83"/>
      <c r="S42" s="83"/>
      <c r="T42" s="83"/>
    </row>
    <row r="43" spans="1:20">
      <c r="K43" s="82"/>
      <c r="L43" s="82"/>
      <c r="M43" s="82"/>
      <c r="N43" s="82"/>
      <c r="O43" s="83"/>
      <c r="P43" s="83"/>
      <c r="Q43" s="83"/>
      <c r="R43" s="83"/>
      <c r="S43" s="83"/>
      <c r="T43" s="83"/>
    </row>
    <row r="44" spans="1:20">
      <c r="K44" s="82"/>
      <c r="L44" s="82"/>
      <c r="M44" s="82"/>
      <c r="N44" s="82"/>
      <c r="O44" s="83"/>
      <c r="P44" s="83"/>
      <c r="Q44" s="83"/>
      <c r="R44" s="83"/>
      <c r="S44" s="83"/>
      <c r="T44" s="83"/>
    </row>
    <row r="45" spans="1:20" ht="51" customHeight="1">
      <c r="K45" s="82"/>
      <c r="L45" s="82"/>
      <c r="M45" s="82"/>
      <c r="N45" s="82"/>
      <c r="O45" s="83"/>
      <c r="P45" s="83"/>
      <c r="Q45" s="83"/>
      <c r="R45" s="83"/>
      <c r="S45" s="83"/>
      <c r="T45" s="83"/>
    </row>
    <row r="46" spans="1:20" ht="78" customHeight="1">
      <c r="A46" s="2187"/>
      <c r="B46" s="2187"/>
      <c r="C46" s="2187"/>
      <c r="D46" s="2187"/>
      <c r="E46" s="2187"/>
      <c r="F46" s="2187"/>
      <c r="G46" s="2187"/>
      <c r="H46" s="2187"/>
      <c r="I46" s="2187"/>
      <c r="J46" s="2187"/>
      <c r="K46" s="2187"/>
      <c r="L46" s="2187"/>
      <c r="M46" s="2187"/>
      <c r="N46" s="2187"/>
      <c r="O46" s="2187"/>
      <c r="P46" s="2187"/>
      <c r="Q46" s="2187"/>
      <c r="R46" s="83"/>
      <c r="S46" s="83"/>
      <c r="T46" s="83"/>
    </row>
    <row r="47" spans="1:20">
      <c r="K47" s="83"/>
      <c r="L47" s="83"/>
      <c r="M47" s="83"/>
      <c r="N47" s="83"/>
      <c r="O47" s="83"/>
    </row>
    <row r="48" spans="1:20">
      <c r="K48" s="83"/>
      <c r="L48" s="83"/>
      <c r="M48" s="83"/>
      <c r="N48" s="83"/>
      <c r="O48" s="83"/>
    </row>
    <row r="49" spans="2:22">
      <c r="K49" s="83"/>
      <c r="L49" s="83"/>
      <c r="M49" s="83"/>
      <c r="N49" s="83"/>
      <c r="O49" s="83"/>
    </row>
    <row r="50" spans="2:22">
      <c r="K50" s="83"/>
      <c r="L50" s="83"/>
      <c r="M50" s="83"/>
      <c r="N50" s="83"/>
      <c r="O50" s="83"/>
    </row>
    <row r="51" spans="2:22">
      <c r="K51" s="83"/>
      <c r="L51" s="83"/>
      <c r="M51" s="83"/>
      <c r="N51" s="83"/>
      <c r="O51" s="83"/>
    </row>
    <row r="52" spans="2:22">
      <c r="K52" s="83"/>
      <c r="L52" s="83"/>
      <c r="M52" s="83"/>
      <c r="N52" s="83"/>
      <c r="O52" s="83"/>
      <c r="P52" s="83"/>
      <c r="Q52" s="83"/>
      <c r="R52" s="83"/>
      <c r="S52" s="83"/>
      <c r="T52" s="83"/>
      <c r="U52" s="83"/>
      <c r="V52" s="83"/>
    </row>
    <row r="53" spans="2:22">
      <c r="K53" s="83"/>
      <c r="L53" s="83"/>
      <c r="M53" s="83"/>
      <c r="N53" s="83"/>
      <c r="O53" s="83"/>
      <c r="P53" s="83"/>
      <c r="Q53" s="83"/>
      <c r="R53" s="83"/>
      <c r="S53" s="83"/>
      <c r="T53" s="83"/>
      <c r="U53" s="83"/>
      <c r="V53" s="83"/>
    </row>
    <row r="54" spans="2:22">
      <c r="K54" s="83"/>
      <c r="L54" s="83"/>
      <c r="M54" s="83"/>
      <c r="N54" s="83"/>
      <c r="O54" s="83"/>
      <c r="P54" s="83"/>
      <c r="Q54" s="83"/>
      <c r="R54" s="83"/>
      <c r="S54" s="83"/>
      <c r="T54" s="83"/>
      <c r="U54" s="83"/>
      <c r="V54" s="83"/>
    </row>
    <row r="55" spans="2:22">
      <c r="K55" s="83"/>
      <c r="L55" s="83"/>
      <c r="M55" s="83"/>
      <c r="N55" s="83"/>
      <c r="O55" s="83"/>
      <c r="P55" s="83"/>
      <c r="Q55" s="83"/>
      <c r="R55" s="83"/>
      <c r="S55" s="83"/>
      <c r="T55" s="83"/>
      <c r="U55" s="83"/>
      <c r="V55" s="83"/>
    </row>
    <row r="56" spans="2:22">
      <c r="K56" s="83"/>
      <c r="L56" s="83"/>
      <c r="M56" s="83"/>
      <c r="N56" s="83"/>
      <c r="O56" s="83"/>
      <c r="P56" s="83"/>
      <c r="Q56" s="83"/>
      <c r="R56" s="83"/>
      <c r="S56" s="83"/>
      <c r="T56" s="83"/>
      <c r="U56" s="83"/>
      <c r="V56" s="83"/>
    </row>
    <row r="57" spans="2:22">
      <c r="K57" s="83"/>
      <c r="L57" s="83"/>
      <c r="M57" s="83"/>
      <c r="N57" s="83"/>
      <c r="O57" s="83"/>
      <c r="P57" s="83"/>
      <c r="Q57" s="83"/>
      <c r="R57" s="83"/>
      <c r="S57" s="83"/>
      <c r="T57" s="83"/>
      <c r="U57" s="83"/>
      <c r="V57" s="83"/>
    </row>
    <row r="58" spans="2:22">
      <c r="B58" s="83"/>
      <c r="C58" s="83"/>
      <c r="D58" s="83"/>
      <c r="E58" s="83"/>
      <c r="F58" s="83"/>
      <c r="G58" s="83"/>
      <c r="H58" s="83"/>
      <c r="I58" s="83"/>
      <c r="J58" s="83"/>
      <c r="K58" s="83"/>
      <c r="L58" s="83"/>
      <c r="M58" s="83"/>
      <c r="N58" s="83"/>
      <c r="O58" s="83"/>
      <c r="P58" s="83"/>
      <c r="Q58" s="83"/>
      <c r="R58" s="83"/>
      <c r="S58" s="83"/>
      <c r="T58" s="83"/>
      <c r="U58" s="83"/>
      <c r="V58" s="83"/>
    </row>
    <row r="77" spans="16:16">
      <c r="P77" s="83"/>
    </row>
    <row r="78" spans="16:16">
      <c r="P78" s="83"/>
    </row>
    <row r="79" spans="16:16">
      <c r="P79" s="83"/>
    </row>
    <row r="80" spans="16:16">
      <c r="P80" s="83"/>
    </row>
    <row r="81" spans="16:16">
      <c r="P81" s="83"/>
    </row>
    <row r="82" spans="16:16">
      <c r="P82" s="83"/>
    </row>
    <row r="83" spans="16:16">
      <c r="P83" s="83"/>
    </row>
    <row r="84" spans="16:16">
      <c r="P84" s="83"/>
    </row>
    <row r="94" spans="16:16">
      <c r="P94" s="83"/>
    </row>
    <row r="95" spans="16:16">
      <c r="P95" s="83"/>
    </row>
    <row r="96" spans="16:16">
      <c r="P96" s="83"/>
    </row>
    <row r="97" spans="16:16">
      <c r="P97" s="83"/>
    </row>
  </sheetData>
  <mergeCells count="3">
    <mergeCell ref="A46:Q46"/>
    <mergeCell ref="A18:H18"/>
    <mergeCell ref="A1:J1"/>
  </mergeCells>
  <conditionalFormatting sqref="B17:D17">
    <cfRule type="cellIs" dxfId="37"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44"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2">
    <tabColor theme="9" tint="-0.249977111117893"/>
    <pageSetUpPr fitToPage="1"/>
  </sheetPr>
  <dimension ref="A1:V59"/>
  <sheetViews>
    <sheetView showGridLines="0" view="pageBreakPreview" zoomScale="55" zoomScaleNormal="100" zoomScaleSheetLayoutView="55" zoomScalePageLayoutView="62" workbookViewId="0">
      <selection activeCell="L7" sqref="L7"/>
    </sheetView>
  </sheetViews>
  <sheetFormatPr baseColWidth="10" defaultColWidth="11.42578125" defaultRowHeight="15"/>
  <cols>
    <col min="1" max="1" width="22.42578125" style="67" customWidth="1"/>
    <col min="2" max="2" width="21.140625" style="67" customWidth="1"/>
    <col min="3" max="3" width="22.42578125" style="1508" customWidth="1"/>
    <col min="4" max="4" width="25" style="1508" customWidth="1"/>
    <col min="5" max="5" width="27.5703125" style="67" customWidth="1"/>
    <col min="6" max="7" width="20.42578125" style="67" customWidth="1"/>
    <col min="8" max="8" width="20.42578125" style="748" customWidth="1"/>
    <col min="9" max="9" width="19" style="67" customWidth="1"/>
    <col min="10" max="10" width="16.140625" style="67" customWidth="1"/>
    <col min="11" max="11" width="17.7109375" style="67" customWidth="1"/>
    <col min="12" max="12" width="15.28515625" style="67" customWidth="1"/>
    <col min="13" max="13" width="18.42578125" style="67" customWidth="1"/>
    <col min="14" max="14" width="17" style="67" customWidth="1"/>
    <col min="15" max="15" width="19.140625" style="67" customWidth="1"/>
    <col min="16" max="16" width="14.5703125" style="67" customWidth="1"/>
    <col min="17" max="16384" width="11.42578125" style="67"/>
  </cols>
  <sheetData>
    <row r="1" spans="1:16" ht="86.25" customHeight="1">
      <c r="A1" s="2191"/>
      <c r="B1" s="2191"/>
      <c r="C1" s="2191"/>
      <c r="D1" s="2191"/>
      <c r="E1" s="2191"/>
      <c r="F1" s="2191"/>
      <c r="G1" s="2191"/>
      <c r="H1" s="2191"/>
      <c r="I1" s="2191"/>
      <c r="J1" s="2191"/>
      <c r="K1" s="2191"/>
      <c r="L1" s="2191"/>
      <c r="M1" s="2191"/>
      <c r="N1" s="2191"/>
      <c r="O1" s="2191"/>
    </row>
    <row r="2" spans="1:16" ht="24" customHeight="1">
      <c r="A2" s="152"/>
      <c r="B2" s="152"/>
      <c r="C2" s="1507"/>
      <c r="D2" s="1507"/>
      <c r="E2" s="152"/>
      <c r="F2" s="152"/>
      <c r="G2" s="152"/>
      <c r="H2" s="1507"/>
      <c r="I2" s="152"/>
      <c r="J2" s="152"/>
      <c r="K2" s="152"/>
      <c r="L2" s="152"/>
      <c r="M2" s="152"/>
      <c r="N2" s="152"/>
      <c r="O2" s="152"/>
    </row>
    <row r="3" spans="1:16" ht="75.75" customHeight="1">
      <c r="A3" s="264" t="s">
        <v>207</v>
      </c>
      <c r="B3" s="1341" t="s">
        <v>485</v>
      </c>
      <c r="C3" s="1341" t="s">
        <v>639</v>
      </c>
      <c r="D3" s="1341" t="s">
        <v>1059</v>
      </c>
      <c r="E3" s="244" t="s">
        <v>486</v>
      </c>
      <c r="F3" s="503" t="s">
        <v>204</v>
      </c>
      <c r="G3" s="2179" t="s">
        <v>205</v>
      </c>
      <c r="H3" s="243" t="s">
        <v>374</v>
      </c>
      <c r="I3" s="195"/>
      <c r="J3" s="195"/>
      <c r="K3" s="195"/>
      <c r="L3" s="195"/>
      <c r="M3" s="195"/>
      <c r="N3" s="195"/>
      <c r="O3" s="195"/>
      <c r="P3" s="52"/>
    </row>
    <row r="4" spans="1:16" s="528" customFormat="1" ht="22.5" customHeight="1">
      <c r="A4" s="271" t="s">
        <v>20</v>
      </c>
      <c r="B4" s="2170">
        <v>0</v>
      </c>
      <c r="C4" s="2171">
        <v>266531</v>
      </c>
      <c r="D4" s="2171">
        <v>0</v>
      </c>
      <c r="E4" s="2172">
        <f>+D4+C4+B4</f>
        <v>266531</v>
      </c>
      <c r="F4" s="2173">
        <v>0</v>
      </c>
      <c r="G4" s="2174">
        <f t="shared" ref="G4:G18" si="0">C4/E4</f>
        <v>1</v>
      </c>
      <c r="H4" s="2175">
        <v>0</v>
      </c>
      <c r="I4" s="700"/>
      <c r="J4" s="700"/>
      <c r="K4" s="700"/>
      <c r="L4" s="1842"/>
      <c r="M4" s="193"/>
      <c r="N4" s="193"/>
      <c r="O4" s="701"/>
      <c r="P4" s="702"/>
    </row>
    <row r="5" spans="1:16" s="528" customFormat="1" ht="22.5" customHeight="1">
      <c r="A5" s="271" t="s">
        <v>21</v>
      </c>
      <c r="B5" s="1509">
        <v>0</v>
      </c>
      <c r="C5" s="1510">
        <v>513416</v>
      </c>
      <c r="D5" s="1510">
        <v>0</v>
      </c>
      <c r="E5" s="1711">
        <f>+D5+C5+B5</f>
        <v>513416</v>
      </c>
      <c r="F5" s="1712">
        <v>0</v>
      </c>
      <c r="G5" s="1713">
        <f t="shared" si="0"/>
        <v>1</v>
      </c>
      <c r="H5" s="1714">
        <v>0</v>
      </c>
      <c r="I5" s="700"/>
      <c r="J5" s="700"/>
      <c r="K5" s="700"/>
      <c r="L5" s="1843"/>
      <c r="M5" s="193"/>
      <c r="N5" s="1843"/>
      <c r="O5" s="701"/>
      <c r="P5" s="702"/>
    </row>
    <row r="6" spans="1:16" s="528" customFormat="1" ht="22.5" customHeight="1">
      <c r="A6" s="271" t="s">
        <v>22</v>
      </c>
      <c r="B6" s="1509">
        <v>1599467</v>
      </c>
      <c r="C6" s="1510">
        <v>1081936</v>
      </c>
      <c r="D6" s="1510">
        <v>0</v>
      </c>
      <c r="E6" s="1711">
        <f t="shared" ref="E6:E18" si="1">+D6+C6+B6</f>
        <v>2681403</v>
      </c>
      <c r="F6" s="1715">
        <f t="shared" ref="F6:F18" si="2">B6/E6</f>
        <v>0.59650377060068926</v>
      </c>
      <c r="G6" s="1716">
        <f t="shared" si="0"/>
        <v>0.40349622939931074</v>
      </c>
      <c r="H6" s="1714">
        <v>0</v>
      </c>
      <c r="I6" s="700"/>
      <c r="J6" s="700"/>
      <c r="K6" s="700"/>
      <c r="L6" s="1843"/>
      <c r="M6" s="193"/>
      <c r="N6" s="193"/>
      <c r="O6" s="701"/>
      <c r="P6" s="702"/>
    </row>
    <row r="7" spans="1:16" s="528" customFormat="1" ht="22.5" customHeight="1">
      <c r="A7" s="271" t="s">
        <v>23</v>
      </c>
      <c r="B7" s="1509">
        <v>1729671</v>
      </c>
      <c r="C7" s="1510">
        <v>1224643</v>
      </c>
      <c r="D7" s="1510">
        <v>0</v>
      </c>
      <c r="E7" s="1711">
        <f t="shared" si="1"/>
        <v>2954314</v>
      </c>
      <c r="F7" s="1715">
        <f t="shared" si="2"/>
        <v>0.5854729727442648</v>
      </c>
      <c r="G7" s="1716">
        <f t="shared" si="0"/>
        <v>0.41452702725573515</v>
      </c>
      <c r="H7" s="1714">
        <v>0</v>
      </c>
      <c r="I7" s="700"/>
      <c r="J7" s="700"/>
      <c r="K7" s="700"/>
      <c r="L7" s="1843"/>
      <c r="M7" s="193"/>
      <c r="N7" s="193"/>
      <c r="O7" s="701"/>
      <c r="P7" s="702"/>
    </row>
    <row r="8" spans="1:16" s="528" customFormat="1" ht="22.5" customHeight="1">
      <c r="A8" s="271" t="s">
        <v>24</v>
      </c>
      <c r="B8" s="1509">
        <v>2096232</v>
      </c>
      <c r="C8" s="1510">
        <v>1346166</v>
      </c>
      <c r="D8" s="1510">
        <v>14904</v>
      </c>
      <c r="E8" s="1711">
        <f t="shared" si="1"/>
        <v>3457302</v>
      </c>
      <c r="F8" s="1715">
        <f t="shared" si="2"/>
        <v>0.60632018840124469</v>
      </c>
      <c r="G8" s="1716">
        <f t="shared" si="0"/>
        <v>0.38936893566139147</v>
      </c>
      <c r="H8" s="2176">
        <f>+D8/E8</f>
        <v>4.3108759373638754E-3</v>
      </c>
      <c r="I8" s="700"/>
      <c r="J8" s="700"/>
      <c r="K8" s="700"/>
      <c r="M8" s="193"/>
      <c r="N8" s="193"/>
      <c r="O8" s="701"/>
      <c r="P8" s="702"/>
    </row>
    <row r="9" spans="1:16" s="528" customFormat="1" ht="22.5" customHeight="1">
      <c r="A9" s="271" t="s">
        <v>168</v>
      </c>
      <c r="B9" s="1509">
        <v>2417992</v>
      </c>
      <c r="C9" s="1510">
        <v>1847833</v>
      </c>
      <c r="D9" s="1510">
        <v>27577</v>
      </c>
      <c r="E9" s="1711">
        <f t="shared" si="1"/>
        <v>4293402</v>
      </c>
      <c r="F9" s="1715">
        <f t="shared" si="2"/>
        <v>0.56318788690180888</v>
      </c>
      <c r="G9" s="1716">
        <f t="shared" si="0"/>
        <v>0.43038900154236664</v>
      </c>
      <c r="H9" s="2176">
        <f t="shared" ref="H9:H18" si="3">+D9/E9</f>
        <v>6.4231115558244954E-3</v>
      </c>
      <c r="I9" s="700"/>
      <c r="J9" s="700"/>
      <c r="K9" s="700"/>
      <c r="L9" s="1843"/>
      <c r="M9" s="193"/>
      <c r="N9" s="193"/>
      <c r="O9" s="701"/>
      <c r="P9" s="702"/>
    </row>
    <row r="10" spans="1:16" s="528" customFormat="1" ht="22.5" customHeight="1">
      <c r="A10" s="271" t="s">
        <v>203</v>
      </c>
      <c r="B10" s="1509">
        <v>2586943</v>
      </c>
      <c r="C10" s="1510">
        <v>1996335</v>
      </c>
      <c r="D10" s="1510">
        <v>29726</v>
      </c>
      <c r="E10" s="1711">
        <f t="shared" si="1"/>
        <v>4613004</v>
      </c>
      <c r="F10" s="1715">
        <f t="shared" si="2"/>
        <v>0.56079357399213181</v>
      </c>
      <c r="G10" s="1716">
        <f t="shared" si="0"/>
        <v>0.43276246888144904</v>
      </c>
      <c r="H10" s="2176">
        <f t="shared" si="3"/>
        <v>6.4439571264191401E-3</v>
      </c>
      <c r="I10" s="700"/>
      <c r="J10" s="700"/>
      <c r="K10" s="700"/>
      <c r="L10" s="704"/>
      <c r="M10" s="193"/>
      <c r="N10" s="193"/>
      <c r="O10" s="193"/>
      <c r="P10" s="702"/>
    </row>
    <row r="11" spans="1:16" s="528" customFormat="1" ht="22.5" customHeight="1">
      <c r="A11" s="271" t="s">
        <v>424</v>
      </c>
      <c r="B11" s="1509">
        <v>2747735</v>
      </c>
      <c r="C11" s="1510">
        <v>2294356</v>
      </c>
      <c r="D11" s="1510">
        <v>30703</v>
      </c>
      <c r="E11" s="1711">
        <f t="shared" si="1"/>
        <v>5072794</v>
      </c>
      <c r="F11" s="1715">
        <f t="shared" si="2"/>
        <v>0.5416610648885013</v>
      </c>
      <c r="G11" s="1716">
        <f t="shared" si="0"/>
        <v>0.45228645200258477</v>
      </c>
      <c r="H11" s="2176">
        <f t="shared" si="3"/>
        <v>6.0524831089139438E-3</v>
      </c>
      <c r="I11" s="700"/>
      <c r="J11" s="700"/>
      <c r="K11" s="700"/>
      <c r="L11" s="1844"/>
      <c r="N11" s="1710"/>
      <c r="O11" s="193"/>
      <c r="P11" s="702"/>
    </row>
    <row r="12" spans="1:16" s="528" customFormat="1" ht="22.5" customHeight="1">
      <c r="A12" s="271" t="s">
        <v>488</v>
      </c>
      <c r="B12" s="1509">
        <v>2965326</v>
      </c>
      <c r="C12" s="1510">
        <v>2646899</v>
      </c>
      <c r="D12" s="1510">
        <v>27273</v>
      </c>
      <c r="E12" s="1711">
        <f t="shared" si="1"/>
        <v>5639498</v>
      </c>
      <c r="F12" s="1715">
        <f t="shared" si="2"/>
        <v>0.52581382243596864</v>
      </c>
      <c r="G12" s="1716">
        <f t="shared" si="0"/>
        <v>0.46935010882174266</v>
      </c>
      <c r="H12" s="2176">
        <f t="shared" si="3"/>
        <v>4.8360687422887641E-3</v>
      </c>
      <c r="I12" s="700"/>
      <c r="J12" s="700"/>
      <c r="K12" s="700"/>
      <c r="L12" s="704"/>
      <c r="M12" s="193"/>
      <c r="N12" s="193"/>
      <c r="O12" s="193"/>
      <c r="P12" s="702"/>
    </row>
    <row r="13" spans="1:16" s="528" customFormat="1" ht="22.5" customHeight="1">
      <c r="A13" s="271" t="s">
        <v>496</v>
      </c>
      <c r="B13" s="1509">
        <v>3224947</v>
      </c>
      <c r="C13" s="1510">
        <v>3015646</v>
      </c>
      <c r="D13" s="1510">
        <v>30470</v>
      </c>
      <c r="E13" s="1711">
        <f t="shared" si="1"/>
        <v>6271063</v>
      </c>
      <c r="F13" s="1715">
        <f t="shared" si="2"/>
        <v>0.5142584279571103</v>
      </c>
      <c r="G13" s="1716">
        <f t="shared" si="0"/>
        <v>0.48088274667309194</v>
      </c>
      <c r="H13" s="2176">
        <f t="shared" si="3"/>
        <v>4.8588253697977521E-3</v>
      </c>
      <c r="I13" s="700"/>
      <c r="J13" s="700"/>
      <c r="K13" s="700" t="s">
        <v>25</v>
      </c>
      <c r="L13" s="704"/>
      <c r="M13" s="193"/>
      <c r="N13" s="193"/>
      <c r="O13" s="193"/>
      <c r="P13" s="702"/>
    </row>
    <row r="14" spans="1:16" s="528" customFormat="1" ht="22.5" customHeight="1">
      <c r="A14" s="271" t="s">
        <v>829</v>
      </c>
      <c r="B14" s="1509">
        <v>3407061</v>
      </c>
      <c r="C14" s="1510">
        <v>3110557</v>
      </c>
      <c r="D14" s="1510">
        <v>30564</v>
      </c>
      <c r="E14" s="1711">
        <f t="shared" si="1"/>
        <v>6548182</v>
      </c>
      <c r="F14" s="1715">
        <f t="shared" si="2"/>
        <v>0.52030639954723312</v>
      </c>
      <c r="G14" s="1716">
        <f t="shared" si="0"/>
        <v>0.47502604539702775</v>
      </c>
      <c r="H14" s="2176">
        <f t="shared" si="3"/>
        <v>4.667555055739135E-3</v>
      </c>
      <c r="I14" s="700"/>
      <c r="J14" s="705"/>
      <c r="K14" s="700"/>
      <c r="L14" s="704"/>
      <c r="M14" s="193"/>
      <c r="N14" s="193"/>
      <c r="O14" s="193"/>
      <c r="P14" s="702"/>
    </row>
    <row r="15" spans="1:16" s="528" customFormat="1" ht="22.5" customHeight="1">
      <c r="A15" s="272" t="s">
        <v>884</v>
      </c>
      <c r="B15" s="1801">
        <v>3699816</v>
      </c>
      <c r="C15" s="1802">
        <v>3353566</v>
      </c>
      <c r="D15" s="1802">
        <v>42947</v>
      </c>
      <c r="E15" s="1711">
        <f t="shared" si="1"/>
        <v>7096329</v>
      </c>
      <c r="F15" s="1803">
        <f t="shared" si="2"/>
        <v>0.52137041560502617</v>
      </c>
      <c r="G15" s="1804">
        <f t="shared" si="0"/>
        <v>0.4725775820145881</v>
      </c>
      <c r="H15" s="2176">
        <f t="shared" si="3"/>
        <v>6.0520023803856899E-3</v>
      </c>
      <c r="I15" s="700"/>
      <c r="J15" s="705"/>
      <c r="K15" s="700"/>
      <c r="L15" s="704"/>
      <c r="M15" s="193"/>
      <c r="N15" s="193"/>
      <c r="O15" s="193"/>
      <c r="P15" s="702"/>
    </row>
    <row r="16" spans="1:16" s="528" customFormat="1" ht="22.5" customHeight="1">
      <c r="A16" s="272" t="s">
        <v>949</v>
      </c>
      <c r="B16" s="1801">
        <v>4020299</v>
      </c>
      <c r="C16" s="1802">
        <v>3545383</v>
      </c>
      <c r="D16" s="1802">
        <v>73619</v>
      </c>
      <c r="E16" s="1711">
        <f t="shared" si="1"/>
        <v>7639301</v>
      </c>
      <c r="F16" s="1803">
        <f t="shared" si="2"/>
        <v>0.52626529573844516</v>
      </c>
      <c r="G16" s="1804">
        <f t="shared" si="0"/>
        <v>0.46409782779864284</v>
      </c>
      <c r="H16" s="2176">
        <f t="shared" si="3"/>
        <v>9.6368764629119856E-3</v>
      </c>
      <c r="I16" s="700"/>
      <c r="J16" s="705"/>
      <c r="K16" s="700"/>
      <c r="L16" s="704"/>
      <c r="M16" s="193"/>
      <c r="N16" s="193"/>
      <c r="O16" s="193"/>
      <c r="P16" s="702"/>
    </row>
    <row r="17" spans="1:22" s="528" customFormat="1" ht="22.5" customHeight="1">
      <c r="A17" s="272" t="s">
        <v>1025</v>
      </c>
      <c r="B17" s="1801">
        <v>4240469</v>
      </c>
      <c r="C17" s="1802">
        <v>3591049</v>
      </c>
      <c r="D17" s="1802">
        <v>93328</v>
      </c>
      <c r="E17" s="1711">
        <f t="shared" si="1"/>
        <v>7924846</v>
      </c>
      <c r="F17" s="1803">
        <f t="shared" si="2"/>
        <v>0.53508535055444606</v>
      </c>
      <c r="G17" s="1804">
        <f t="shared" si="0"/>
        <v>0.45313801681445925</v>
      </c>
      <c r="H17" s="2176">
        <f t="shared" si="3"/>
        <v>1.1776632631094661E-2</v>
      </c>
      <c r="I17" s="700"/>
      <c r="J17" s="705"/>
      <c r="K17" s="700"/>
      <c r="L17" s="704"/>
      <c r="M17" s="193"/>
      <c r="N17" s="193"/>
      <c r="O17" s="193"/>
      <c r="P17" s="702"/>
    </row>
    <row r="18" spans="1:22" s="528" customFormat="1" ht="22.5" customHeight="1">
      <c r="A18" s="529" t="s">
        <v>1040</v>
      </c>
      <c r="B18" s="1878">
        <v>4246900</v>
      </c>
      <c r="C18" s="1879">
        <v>3620150</v>
      </c>
      <c r="D18" s="1879">
        <f>+'III.1.4.Afil. SFS'!D17</f>
        <v>98015.181903864286</v>
      </c>
      <c r="E18" s="2177">
        <f t="shared" si="1"/>
        <v>7965065.1819038643</v>
      </c>
      <c r="F18" s="1805">
        <f t="shared" si="2"/>
        <v>0.53319086573813534</v>
      </c>
      <c r="G18" s="1806">
        <f t="shared" si="0"/>
        <v>0.45450349963547781</v>
      </c>
      <c r="H18" s="2178">
        <f t="shared" si="3"/>
        <v>1.2305634626386827E-2</v>
      </c>
      <c r="I18" s="1510"/>
      <c r="J18" s="705"/>
      <c r="K18" s="700"/>
      <c r="L18" s="704"/>
      <c r="M18" s="193"/>
      <c r="N18" s="193"/>
      <c r="O18" s="193"/>
      <c r="P18" s="702"/>
    </row>
    <row r="19" spans="1:22" ht="24.75" customHeight="1">
      <c r="A19" s="2192" t="s">
        <v>1005</v>
      </c>
      <c r="B19" s="2193"/>
      <c r="C19" s="2193"/>
      <c r="D19" s="2193"/>
      <c r="E19" s="2193"/>
      <c r="F19" s="2193"/>
      <c r="G19" s="2193"/>
      <c r="H19" s="2193"/>
      <c r="I19" s="2193"/>
      <c r="J19" s="2193"/>
      <c r="K19" s="2193"/>
      <c r="L19" s="2193"/>
      <c r="M19" s="2193"/>
      <c r="N19" s="2193"/>
      <c r="O19" s="2193"/>
      <c r="P19" s="52"/>
    </row>
    <row r="20" spans="1:22" ht="25.5" customHeight="1">
      <c r="A20" s="25"/>
      <c r="B20" s="25"/>
      <c r="C20" s="756"/>
      <c r="D20" s="756"/>
      <c r="E20" s="25"/>
      <c r="F20" s="25"/>
      <c r="G20" s="25"/>
      <c r="H20" s="25"/>
      <c r="I20" s="25"/>
      <c r="J20" s="25"/>
      <c r="K20" s="25"/>
      <c r="L20" s="25"/>
      <c r="M20" s="25"/>
      <c r="N20" s="25"/>
      <c r="O20" s="25"/>
      <c r="P20" s="52"/>
    </row>
    <row r="21" spans="1:22" ht="25.5" customHeight="1">
      <c r="A21" s="25"/>
      <c r="B21" s="25"/>
      <c r="C21" s="756"/>
      <c r="D21" s="756"/>
      <c r="E21" s="25"/>
      <c r="F21" s="25"/>
      <c r="G21" s="25"/>
      <c r="H21" s="25"/>
      <c r="I21" s="25"/>
      <c r="J21" s="25"/>
      <c r="K21" s="25"/>
      <c r="L21" s="25"/>
      <c r="M21" s="25"/>
      <c r="N21" s="25"/>
      <c r="O21" s="25"/>
      <c r="P21" s="52"/>
    </row>
    <row r="22" spans="1:22" ht="25.5" customHeight="1">
      <c r="A22" s="25"/>
      <c r="B22" s="25"/>
      <c r="C22" s="756"/>
      <c r="D22" s="756"/>
      <c r="E22" s="25"/>
      <c r="F22" s="25"/>
      <c r="G22" s="25"/>
      <c r="H22" s="25"/>
      <c r="I22" s="25"/>
      <c r="J22" s="25"/>
      <c r="K22" s="25"/>
      <c r="L22" s="25"/>
      <c r="M22" s="25"/>
      <c r="N22" s="25"/>
      <c r="O22" s="25"/>
      <c r="P22" s="52"/>
      <c r="V22" s="67" t="s">
        <v>25</v>
      </c>
    </row>
    <row r="23" spans="1:22" ht="25.5" customHeight="1">
      <c r="A23" s="25"/>
      <c r="B23" s="25"/>
      <c r="C23" s="756"/>
      <c r="D23" s="756"/>
      <c r="E23" s="25"/>
      <c r="F23" s="25"/>
      <c r="G23" s="25"/>
      <c r="H23" s="25"/>
      <c r="I23" s="25"/>
      <c r="J23" s="25"/>
      <c r="K23" s="25"/>
      <c r="L23" s="25"/>
      <c r="M23" s="25"/>
      <c r="N23" s="25"/>
      <c r="O23" s="25"/>
      <c r="P23" s="52"/>
    </row>
    <row r="24" spans="1:22" ht="25.5" customHeight="1">
      <c r="A24" s="25"/>
      <c r="B24" s="25"/>
      <c r="C24" s="756"/>
      <c r="D24" s="756"/>
      <c r="E24" s="25"/>
      <c r="F24" s="25"/>
      <c r="G24" s="25"/>
      <c r="H24" s="25"/>
      <c r="I24" s="25"/>
      <c r="J24" s="25"/>
      <c r="K24" s="25"/>
      <c r="L24" s="25"/>
      <c r="M24" s="25"/>
      <c r="N24" s="25"/>
      <c r="O24" s="25"/>
      <c r="P24" s="52"/>
    </row>
    <row r="25" spans="1:22" ht="25.5" customHeight="1">
      <c r="A25" s="25"/>
      <c r="B25" s="25"/>
      <c r="C25" s="756"/>
      <c r="D25" s="756"/>
      <c r="E25" s="25"/>
      <c r="F25" s="25"/>
      <c r="G25" s="25"/>
      <c r="H25" s="25"/>
      <c r="I25" s="25"/>
      <c r="J25" s="25"/>
      <c r="K25" s="25"/>
      <c r="L25" s="25"/>
      <c r="M25" s="25"/>
      <c r="N25" s="25"/>
      <c r="O25" s="25"/>
      <c r="P25" s="52"/>
    </row>
    <row r="26" spans="1:22" ht="25.5" customHeight="1">
      <c r="A26" s="25"/>
      <c r="B26" s="25"/>
      <c r="C26" s="756"/>
      <c r="D26" s="756"/>
      <c r="E26" s="25"/>
      <c r="F26" s="25"/>
      <c r="G26" s="25"/>
      <c r="H26" s="25"/>
      <c r="I26" s="25"/>
      <c r="J26" s="25"/>
      <c r="K26" s="25"/>
      <c r="L26" s="25"/>
      <c r="M26" s="25"/>
      <c r="N26" s="25"/>
      <c r="O26" s="25"/>
      <c r="P26" s="52"/>
    </row>
    <row r="27" spans="1:22" ht="25.5" customHeight="1">
      <c r="A27" s="25"/>
      <c r="B27" s="25"/>
      <c r="C27" s="756"/>
      <c r="D27" s="756"/>
      <c r="E27" s="25"/>
      <c r="F27" s="25"/>
      <c r="G27" s="25"/>
      <c r="H27" s="25"/>
      <c r="I27" s="25"/>
      <c r="J27" s="25"/>
      <c r="K27" s="25"/>
      <c r="L27" s="25"/>
      <c r="M27" s="25"/>
      <c r="N27" s="25"/>
      <c r="O27" s="25"/>
      <c r="P27" s="52"/>
    </row>
    <row r="28" spans="1:22" ht="25.5" customHeight="1">
      <c r="A28" s="25"/>
      <c r="B28" s="25"/>
      <c r="C28" s="756"/>
      <c r="D28" s="756"/>
      <c r="E28" s="25"/>
      <c r="F28" s="25"/>
      <c r="G28" s="25"/>
      <c r="H28" s="25"/>
      <c r="I28" s="25"/>
      <c r="J28" s="25"/>
      <c r="K28" s="25"/>
      <c r="L28" s="25"/>
      <c r="M28" s="25"/>
      <c r="N28" s="25"/>
      <c r="O28" s="25"/>
      <c r="P28" s="52"/>
    </row>
    <row r="29" spans="1:22" ht="25.5" customHeight="1">
      <c r="A29" s="25"/>
      <c r="B29" s="25"/>
      <c r="C29" s="756"/>
      <c r="D29" s="756"/>
      <c r="E29" s="25"/>
      <c r="F29" s="25"/>
      <c r="G29" s="25"/>
      <c r="H29" s="25"/>
      <c r="I29" s="25"/>
      <c r="J29" s="25"/>
      <c r="K29" s="25"/>
      <c r="L29" s="25"/>
      <c r="M29" s="25"/>
      <c r="N29" s="25"/>
      <c r="O29" s="25"/>
      <c r="P29" s="25"/>
    </row>
    <row r="30" spans="1:22" ht="25.5" customHeight="1">
      <c r="A30" s="25"/>
      <c r="B30" s="25"/>
      <c r="C30" s="756"/>
      <c r="D30" s="756"/>
      <c r="E30" s="25"/>
      <c r="F30" s="25"/>
      <c r="G30" s="25"/>
      <c r="H30" s="25"/>
      <c r="I30" s="25"/>
      <c r="J30" s="25"/>
      <c r="K30" s="25"/>
      <c r="L30" s="25"/>
      <c r="M30" s="25"/>
      <c r="N30" s="25"/>
      <c r="O30" s="25"/>
      <c r="P30" s="25"/>
    </row>
    <row r="31" spans="1:22" ht="25.5" customHeight="1">
      <c r="A31" s="25"/>
      <c r="B31" s="25"/>
      <c r="C31" s="756"/>
      <c r="D31" s="756"/>
      <c r="E31" s="25"/>
      <c r="F31" s="25"/>
      <c r="G31" s="25"/>
      <c r="H31" s="25"/>
      <c r="I31" s="25"/>
      <c r="J31" s="25"/>
      <c r="K31" s="25"/>
      <c r="L31" s="25"/>
      <c r="M31" s="25"/>
      <c r="N31" s="25"/>
      <c r="O31" s="25"/>
      <c r="P31" s="25"/>
    </row>
    <row r="32" spans="1:22" ht="25.5" customHeight="1">
      <c r="A32" s="25"/>
      <c r="B32" s="25"/>
      <c r="C32" s="756"/>
      <c r="D32" s="756"/>
      <c r="E32" s="25"/>
      <c r="F32" s="25"/>
      <c r="G32" s="25"/>
      <c r="H32" s="25"/>
      <c r="I32" s="25"/>
      <c r="J32" s="25"/>
      <c r="K32" s="25"/>
      <c r="L32" s="25"/>
      <c r="M32" s="25"/>
      <c r="N32" s="25"/>
      <c r="O32" s="25"/>
      <c r="P32" s="25"/>
    </row>
    <row r="33" spans="1:17" ht="25.5" customHeight="1">
      <c r="A33" s="25"/>
      <c r="B33" s="25"/>
      <c r="C33" s="756"/>
      <c r="D33" s="756"/>
      <c r="E33" s="25"/>
      <c r="F33" s="25"/>
      <c r="G33" s="25"/>
      <c r="H33" s="25"/>
      <c r="I33" s="25"/>
      <c r="J33" s="25"/>
      <c r="K33" s="25"/>
      <c r="L33" s="25"/>
      <c r="M33" s="25"/>
      <c r="N33" s="25"/>
      <c r="O33" s="25"/>
      <c r="P33" s="25"/>
    </row>
    <row r="34" spans="1:17" ht="25.5" customHeight="1">
      <c r="A34" s="25"/>
      <c r="B34" s="25"/>
      <c r="C34" s="756"/>
      <c r="D34" s="756"/>
      <c r="E34" s="25"/>
      <c r="F34" s="25"/>
      <c r="G34" s="25"/>
      <c r="H34" s="25"/>
      <c r="I34" s="25"/>
      <c r="J34" s="25"/>
      <c r="K34" s="25"/>
      <c r="L34" s="25"/>
      <c r="M34" s="25"/>
      <c r="N34" s="25"/>
      <c r="O34" s="25"/>
      <c r="P34" s="25"/>
    </row>
    <row r="35" spans="1:17" ht="25.5" customHeight="1">
      <c r="A35" s="25"/>
      <c r="B35" s="25"/>
      <c r="C35" s="756"/>
      <c r="D35" s="756"/>
      <c r="E35" s="25"/>
      <c r="F35" s="25"/>
      <c r="G35" s="25"/>
      <c r="H35" s="25"/>
      <c r="I35" s="25"/>
      <c r="J35" s="25"/>
      <c r="K35" s="25"/>
      <c r="L35" s="25"/>
      <c r="M35" s="25"/>
      <c r="N35" s="25"/>
      <c r="O35" s="25"/>
      <c r="P35" s="25"/>
    </row>
    <row r="36" spans="1:17" ht="25.5" customHeight="1">
      <c r="A36" s="25"/>
      <c r="B36" s="25"/>
      <c r="C36" s="756"/>
      <c r="D36" s="756"/>
      <c r="E36" s="25"/>
      <c r="F36" s="25"/>
      <c r="G36" s="25"/>
      <c r="H36" s="25"/>
      <c r="I36" s="25"/>
      <c r="J36" s="25"/>
      <c r="K36" s="25"/>
      <c r="L36" s="25"/>
      <c r="M36" s="25"/>
      <c r="N36" s="25"/>
      <c r="O36" s="25"/>
      <c r="P36" s="25"/>
    </row>
    <row r="37" spans="1:17" ht="25.5" customHeight="1">
      <c r="A37" s="25"/>
      <c r="B37" s="25"/>
      <c r="C37" s="756"/>
      <c r="D37" s="756"/>
      <c r="E37" s="25"/>
      <c r="F37" s="25"/>
      <c r="G37" s="25"/>
      <c r="H37" s="25"/>
      <c r="I37" s="25"/>
      <c r="J37" s="25"/>
      <c r="K37" s="25"/>
      <c r="L37" s="25"/>
      <c r="M37" s="25"/>
      <c r="N37" s="25"/>
      <c r="O37" s="25"/>
      <c r="P37" s="25"/>
    </row>
    <row r="38" spans="1:17" ht="25.5" customHeight="1">
      <c r="A38" s="25"/>
      <c r="B38" s="25"/>
      <c r="C38" s="756"/>
      <c r="D38" s="756"/>
      <c r="E38" s="25"/>
      <c r="F38" s="25"/>
      <c r="G38" s="25"/>
      <c r="H38" s="25"/>
      <c r="I38" s="25"/>
      <c r="J38" s="25"/>
      <c r="K38" s="25"/>
      <c r="L38" s="25"/>
      <c r="M38" s="25"/>
      <c r="N38" s="25"/>
      <c r="O38" s="25"/>
      <c r="P38" s="25"/>
    </row>
    <row r="39" spans="1:17" ht="25.5" customHeight="1">
      <c r="A39" s="25"/>
      <c r="B39" s="25"/>
      <c r="C39" s="756"/>
      <c r="D39" s="756"/>
      <c r="E39" s="25"/>
      <c r="F39" s="25"/>
      <c r="G39" s="25"/>
      <c r="H39" s="25"/>
      <c r="I39" s="25"/>
      <c r="J39" s="25"/>
      <c r="K39" s="25"/>
      <c r="L39" s="25"/>
      <c r="M39" s="25"/>
      <c r="N39" s="25"/>
      <c r="O39" s="25"/>
      <c r="P39" s="25"/>
    </row>
    <row r="40" spans="1:17" ht="25.5" customHeight="1">
      <c r="A40" s="25"/>
      <c r="B40" s="25"/>
      <c r="C40" s="756"/>
      <c r="D40" s="756"/>
      <c r="E40" s="25"/>
      <c r="F40" s="25"/>
      <c r="G40" s="25"/>
      <c r="H40" s="25"/>
      <c r="I40" s="25"/>
      <c r="J40" s="25"/>
      <c r="K40" s="25"/>
      <c r="L40" s="25"/>
      <c r="M40" s="25"/>
      <c r="N40" s="25"/>
      <c r="O40" s="25"/>
      <c r="P40" s="25"/>
    </row>
    <row r="41" spans="1:17" ht="25.5" customHeight="1">
      <c r="A41" s="25"/>
      <c r="B41" s="25"/>
      <c r="C41" s="756"/>
      <c r="D41" s="756"/>
      <c r="E41" s="25"/>
      <c r="F41" s="25"/>
      <c r="G41" s="25"/>
      <c r="H41" s="25"/>
      <c r="I41" s="25"/>
      <c r="J41" s="25"/>
      <c r="K41" s="25"/>
      <c r="L41" s="25"/>
      <c r="M41" s="25"/>
      <c r="N41" s="25"/>
      <c r="O41" s="25"/>
      <c r="P41" s="25"/>
    </row>
    <row r="42" spans="1:17">
      <c r="Q42" s="83"/>
    </row>
    <row r="43" spans="1:17">
      <c r="Q43" s="83"/>
    </row>
    <row r="44" spans="1:17">
      <c r="Q44" s="83"/>
    </row>
    <row r="45" spans="1:17">
      <c r="Q45" s="83"/>
    </row>
    <row r="46" spans="1:17" ht="51" customHeight="1">
      <c r="Q46" s="83"/>
    </row>
    <row r="47" spans="1:17" ht="78" customHeight="1">
      <c r="A47" s="259"/>
      <c r="B47" s="259"/>
      <c r="C47" s="1518"/>
      <c r="D47" s="1518"/>
      <c r="E47" s="259"/>
      <c r="F47" s="259"/>
      <c r="G47" s="259"/>
      <c r="H47" s="1506"/>
      <c r="I47" s="259"/>
      <c r="J47" s="259"/>
      <c r="K47" s="259"/>
      <c r="L47" s="259"/>
      <c r="M47" s="259"/>
      <c r="N47" s="259"/>
      <c r="O47" s="259"/>
      <c r="P47" s="259"/>
      <c r="Q47" s="83"/>
    </row>
    <row r="53" spans="2:19">
      <c r="Q53" s="83"/>
      <c r="R53" s="83"/>
      <c r="S53" s="83"/>
    </row>
    <row r="54" spans="2:19">
      <c r="Q54" s="83"/>
      <c r="R54" s="83"/>
      <c r="S54" s="83"/>
    </row>
    <row r="55" spans="2:19">
      <c r="Q55" s="83"/>
      <c r="R55" s="83"/>
      <c r="S55" s="83"/>
    </row>
    <row r="56" spans="2:19">
      <c r="Q56" s="83"/>
      <c r="R56" s="83"/>
      <c r="S56" s="83"/>
    </row>
    <row r="57" spans="2:19">
      <c r="Q57" s="83"/>
      <c r="R57" s="83"/>
      <c r="S57" s="83"/>
    </row>
    <row r="58" spans="2:19">
      <c r="Q58" s="83"/>
      <c r="R58" s="83"/>
      <c r="S58" s="83"/>
    </row>
    <row r="59" spans="2:19">
      <c r="B59" s="83"/>
      <c r="C59" s="757"/>
      <c r="D59" s="757"/>
      <c r="E59" s="83"/>
      <c r="F59" s="83"/>
      <c r="G59" s="83"/>
      <c r="H59" s="83"/>
      <c r="I59" s="83"/>
      <c r="J59" s="83"/>
      <c r="K59" s="83"/>
      <c r="L59" s="83"/>
      <c r="M59" s="83"/>
      <c r="N59" s="83"/>
      <c r="O59" s="83"/>
      <c r="P59" s="83"/>
      <c r="Q59" s="83"/>
      <c r="R59" s="83"/>
      <c r="S59" s="83"/>
    </row>
  </sheetData>
  <mergeCells count="2">
    <mergeCell ref="A1:O1"/>
    <mergeCell ref="A19:O19"/>
  </mergeCells>
  <conditionalFormatting sqref="B18:D18">
    <cfRule type="cellIs" dxfId="36"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43"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tabColor theme="2" tint="-0.499984740745262"/>
    <pageSetUpPr fitToPage="1"/>
  </sheetPr>
  <dimension ref="A1:XFD204"/>
  <sheetViews>
    <sheetView showGridLines="0" view="pageBreakPreview" zoomScaleNormal="100" zoomScaleSheetLayoutView="100" workbookViewId="0">
      <pane ySplit="3" topLeftCell="A131" activePane="bottomLeft" state="frozen"/>
      <selection pane="bottomLeft" activeCell="C147" sqref="C147"/>
    </sheetView>
  </sheetViews>
  <sheetFormatPr baseColWidth="10" defaultRowHeight="15"/>
  <cols>
    <col min="1" max="1" width="122.5703125" style="1929" customWidth="1"/>
    <col min="2" max="2" width="13" style="67" customWidth="1"/>
    <col min="3" max="16384" width="11.42578125" style="67"/>
  </cols>
  <sheetData>
    <row r="1" spans="1:1">
      <c r="A1" s="1928" t="s">
        <v>826</v>
      </c>
    </row>
    <row r="2" spans="1:1" ht="24" customHeight="1"/>
    <row r="4" spans="1:1" ht="5.25" customHeight="1"/>
    <row r="5" spans="1:1">
      <c r="A5" s="42" t="s">
        <v>643</v>
      </c>
    </row>
    <row r="6" spans="1:1" ht="3" customHeight="1">
      <c r="A6" s="42"/>
    </row>
    <row r="7" spans="1:1">
      <c r="A7" s="1930" t="s">
        <v>644</v>
      </c>
    </row>
    <row r="8" spans="1:1">
      <c r="A8" s="1930" t="s">
        <v>645</v>
      </c>
    </row>
    <row r="9" spans="1:1" ht="14.25" customHeight="1">
      <c r="A9" s="1930" t="s">
        <v>646</v>
      </c>
    </row>
    <row r="10" spans="1:1" ht="15" customHeight="1">
      <c r="A10" s="1930" t="s">
        <v>647</v>
      </c>
    </row>
    <row r="11" spans="1:1" ht="6" customHeight="1" collapsed="1"/>
    <row r="12" spans="1:1" ht="15.75" customHeight="1">
      <c r="A12" s="724" t="s">
        <v>648</v>
      </c>
    </row>
    <row r="13" spans="1:1" ht="20.25" customHeight="1">
      <c r="A13" s="1930" t="s">
        <v>649</v>
      </c>
    </row>
    <row r="14" spans="1:1">
      <c r="A14" s="1930" t="s">
        <v>650</v>
      </c>
    </row>
    <row r="15" spans="1:1">
      <c r="A15" s="1930" t="s">
        <v>651</v>
      </c>
    </row>
    <row r="16" spans="1:1">
      <c r="A16" s="1930" t="s">
        <v>652</v>
      </c>
    </row>
    <row r="17" spans="1:1">
      <c r="A17" s="1930" t="s">
        <v>653</v>
      </c>
    </row>
    <row r="18" spans="1:1" collapsed="1">
      <c r="A18" s="1930" t="s">
        <v>654</v>
      </c>
    </row>
    <row r="19" spans="1:1" ht="4.5" customHeight="1">
      <c r="A19" s="1931"/>
    </row>
    <row r="20" spans="1:1">
      <c r="A20" s="724" t="s">
        <v>655</v>
      </c>
    </row>
    <row r="21" spans="1:1" ht="3.75" customHeight="1">
      <c r="A21" s="724"/>
    </row>
    <row r="22" spans="1:1">
      <c r="A22" s="725" t="s">
        <v>656</v>
      </c>
    </row>
    <row r="23" spans="1:1" ht="6" customHeight="1">
      <c r="A23" s="725"/>
    </row>
    <row r="24" spans="1:1">
      <c r="A24" s="1932" t="s">
        <v>657</v>
      </c>
    </row>
    <row r="25" spans="1:1">
      <c r="A25" s="1932" t="s">
        <v>658</v>
      </c>
    </row>
    <row r="26" spans="1:1">
      <c r="A26" s="1932" t="s">
        <v>659</v>
      </c>
    </row>
    <row r="27" spans="1:1">
      <c r="A27" s="1932" t="s">
        <v>660</v>
      </c>
    </row>
    <row r="28" spans="1:1">
      <c r="A28" s="1932" t="s">
        <v>661</v>
      </c>
    </row>
    <row r="29" spans="1:1">
      <c r="A29" s="1932" t="s">
        <v>662</v>
      </c>
    </row>
    <row r="30" spans="1:1">
      <c r="A30" s="1932" t="s">
        <v>663</v>
      </c>
    </row>
    <row r="31" spans="1:1" ht="6.75" customHeight="1"/>
    <row r="32" spans="1:1">
      <c r="A32" s="725" t="s">
        <v>664</v>
      </c>
    </row>
    <row r="33" spans="1:1" ht="3.75" customHeight="1"/>
    <row r="34" spans="1:1" s="726" customFormat="1">
      <c r="A34" s="1932" t="s">
        <v>665</v>
      </c>
    </row>
    <row r="35" spans="1:1">
      <c r="A35" s="1932" t="s">
        <v>666</v>
      </c>
    </row>
    <row r="36" spans="1:1">
      <c r="A36" s="1932" t="s">
        <v>667</v>
      </c>
    </row>
    <row r="37" spans="1:1">
      <c r="A37" s="1932" t="s">
        <v>668</v>
      </c>
    </row>
    <row r="38" spans="1:1">
      <c r="A38" s="1932" t="s">
        <v>669</v>
      </c>
    </row>
    <row r="39" spans="1:1">
      <c r="A39" s="1932" t="s">
        <v>670</v>
      </c>
    </row>
    <row r="40" spans="1:1" ht="7.5" customHeight="1">
      <c r="A40" s="1933"/>
    </row>
    <row r="41" spans="1:1">
      <c r="A41" s="725" t="s">
        <v>671</v>
      </c>
    </row>
    <row r="42" spans="1:1" ht="6" customHeight="1"/>
    <row r="43" spans="1:1">
      <c r="A43" s="1932" t="s">
        <v>672</v>
      </c>
    </row>
    <row r="44" spans="1:1">
      <c r="A44" s="1932" t="s">
        <v>673</v>
      </c>
    </row>
    <row r="45" spans="1:1">
      <c r="A45" s="1932" t="s">
        <v>674</v>
      </c>
    </row>
    <row r="46" spans="1:1">
      <c r="A46" s="1932" t="s">
        <v>675</v>
      </c>
    </row>
    <row r="47" spans="1:1">
      <c r="A47" s="1932" t="s">
        <v>676</v>
      </c>
    </row>
    <row r="48" spans="1:1">
      <c r="A48" s="1932" t="s">
        <v>677</v>
      </c>
    </row>
    <row r="49" spans="1:1" ht="6.75" customHeight="1"/>
    <row r="50" spans="1:1" ht="21.75" customHeight="1">
      <c r="A50" s="725" t="s">
        <v>678</v>
      </c>
    </row>
    <row r="51" spans="1:1" ht="6.75" customHeight="1"/>
    <row r="52" spans="1:1">
      <c r="A52" s="1932" t="s">
        <v>679</v>
      </c>
    </row>
    <row r="53" spans="1:1">
      <c r="A53" s="1932" t="s">
        <v>680</v>
      </c>
    </row>
    <row r="54" spans="1:1">
      <c r="A54" s="1932" t="s">
        <v>681</v>
      </c>
    </row>
    <row r="55" spans="1:1">
      <c r="A55" s="1932" t="s">
        <v>682</v>
      </c>
    </row>
    <row r="57" spans="1:1">
      <c r="A57" s="725" t="s">
        <v>683</v>
      </c>
    </row>
    <row r="58" spans="1:1" ht="14.25" customHeight="1"/>
    <row r="59" spans="1:1">
      <c r="A59" s="1932" t="s">
        <v>684</v>
      </c>
    </row>
    <row r="60" spans="1:1">
      <c r="A60" s="1932" t="s">
        <v>685</v>
      </c>
    </row>
    <row r="61" spans="1:1">
      <c r="A61" s="1932" t="s">
        <v>686</v>
      </c>
    </row>
    <row r="62" spans="1:1">
      <c r="A62" s="1932" t="s">
        <v>687</v>
      </c>
    </row>
    <row r="63" spans="1:1">
      <c r="A63" s="1932" t="s">
        <v>688</v>
      </c>
    </row>
    <row r="64" spans="1:1">
      <c r="A64" s="1932" t="s">
        <v>689</v>
      </c>
    </row>
    <row r="65" spans="1:1">
      <c r="A65" s="1932" t="s">
        <v>690</v>
      </c>
    </row>
    <row r="66" spans="1:1">
      <c r="A66" s="1932" t="s">
        <v>691</v>
      </c>
    </row>
    <row r="67" spans="1:1">
      <c r="A67" s="1932" t="s">
        <v>692</v>
      </c>
    </row>
    <row r="68" spans="1:1">
      <c r="A68" s="1932" t="s">
        <v>693</v>
      </c>
    </row>
    <row r="69" spans="1:1" s="60" customFormat="1">
      <c r="A69" s="1934" t="s">
        <v>694</v>
      </c>
    </row>
    <row r="70" spans="1:1">
      <c r="A70" s="1932" t="s">
        <v>695</v>
      </c>
    </row>
    <row r="71" spans="1:1">
      <c r="A71" s="1932" t="s">
        <v>696</v>
      </c>
    </row>
    <row r="72" spans="1:1">
      <c r="A72" s="1932" t="s">
        <v>697</v>
      </c>
    </row>
    <row r="73" spans="1:1">
      <c r="A73" s="1932" t="s">
        <v>698</v>
      </c>
    </row>
    <row r="75" spans="1:1">
      <c r="A75" s="725" t="s">
        <v>699</v>
      </c>
    </row>
    <row r="76" spans="1:1" ht="7.5" customHeight="1"/>
    <row r="77" spans="1:1">
      <c r="A77" s="1932" t="s">
        <v>700</v>
      </c>
    </row>
    <row r="78" spans="1:1">
      <c r="A78" s="1932" t="s">
        <v>701</v>
      </c>
    </row>
    <row r="79" spans="1:1">
      <c r="A79" s="1932" t="s">
        <v>702</v>
      </c>
    </row>
    <row r="80" spans="1:1">
      <c r="A80" s="1932" t="s">
        <v>703</v>
      </c>
    </row>
    <row r="81" spans="1:16384">
      <c r="A81" s="1932" t="s">
        <v>704</v>
      </c>
    </row>
    <row r="82" spans="1:16384" ht="14.25" customHeight="1">
      <c r="A82" s="1932" t="s">
        <v>705</v>
      </c>
    </row>
    <row r="83" spans="1:16384" ht="9" customHeight="1">
      <c r="A83" s="1933"/>
    </row>
    <row r="84" spans="1:16384">
      <c r="A84" s="724" t="s">
        <v>706</v>
      </c>
    </row>
    <row r="85" spans="1:16384" ht="6" customHeight="1">
      <c r="A85" s="724"/>
    </row>
    <row r="86" spans="1:16384">
      <c r="A86" s="725" t="s">
        <v>707</v>
      </c>
    </row>
    <row r="87" spans="1:16384" ht="21" customHeight="1">
      <c r="A87" s="1932" t="s">
        <v>708</v>
      </c>
    </row>
    <row r="88" spans="1:16384">
      <c r="A88" s="1932" t="s">
        <v>709</v>
      </c>
    </row>
    <row r="89" spans="1:16384">
      <c r="A89" s="1932" t="s">
        <v>710</v>
      </c>
    </row>
    <row r="90" spans="1:16384">
      <c r="A90" s="1932" t="s">
        <v>711</v>
      </c>
    </row>
    <row r="91" spans="1:16384">
      <c r="A91" s="1932" t="s">
        <v>712</v>
      </c>
    </row>
    <row r="92" spans="1:16384">
      <c r="A92" s="1932" t="s">
        <v>713</v>
      </c>
    </row>
    <row r="93" spans="1:16384">
      <c r="A93" s="1933"/>
    </row>
    <row r="94" spans="1:16384">
      <c r="A94" s="725" t="s">
        <v>714</v>
      </c>
    </row>
    <row r="95" spans="1:16384" ht="6" customHeight="1"/>
    <row r="96" spans="1:16384" ht="13.5" customHeight="1">
      <c r="A96" s="1932" t="s">
        <v>715</v>
      </c>
      <c r="B96" s="727"/>
      <c r="C96" s="727"/>
      <c r="D96" s="727"/>
      <c r="E96" s="727"/>
      <c r="F96" s="727"/>
      <c r="G96" s="727"/>
      <c r="H96" s="727"/>
      <c r="I96" s="727"/>
      <c r="J96" s="727"/>
      <c r="K96" s="727"/>
      <c r="L96" s="727"/>
      <c r="M96" s="727"/>
      <c r="N96" s="727"/>
      <c r="O96" s="727"/>
      <c r="P96" s="727"/>
      <c r="Q96" s="727"/>
      <c r="R96" s="727" t="s">
        <v>709</v>
      </c>
      <c r="S96" s="727" t="s">
        <v>709</v>
      </c>
      <c r="T96" s="727" t="s">
        <v>709</v>
      </c>
      <c r="U96" s="727" t="s">
        <v>709</v>
      </c>
      <c r="V96" s="727" t="s">
        <v>709</v>
      </c>
      <c r="W96" s="727" t="s">
        <v>709</v>
      </c>
      <c r="X96" s="727" t="s">
        <v>709</v>
      </c>
      <c r="Y96" s="727" t="s">
        <v>709</v>
      </c>
      <c r="Z96" s="727" t="s">
        <v>709</v>
      </c>
      <c r="AA96" s="727" t="s">
        <v>709</v>
      </c>
      <c r="AB96" s="727" t="s">
        <v>709</v>
      </c>
      <c r="AC96" s="727" t="s">
        <v>709</v>
      </c>
      <c r="AD96" s="727" t="s">
        <v>709</v>
      </c>
      <c r="AE96" s="727" t="s">
        <v>709</v>
      </c>
      <c r="AF96" s="727" t="s">
        <v>709</v>
      </c>
      <c r="AG96" s="727" t="s">
        <v>709</v>
      </c>
      <c r="AH96" s="727" t="s">
        <v>709</v>
      </c>
      <c r="AI96" s="727" t="s">
        <v>709</v>
      </c>
      <c r="AJ96" s="727" t="s">
        <v>709</v>
      </c>
      <c r="AK96" s="727" t="s">
        <v>709</v>
      </c>
      <c r="AL96" s="727" t="s">
        <v>709</v>
      </c>
      <c r="AM96" s="727" t="s">
        <v>709</v>
      </c>
      <c r="AN96" s="727" t="s">
        <v>709</v>
      </c>
      <c r="AO96" s="727" t="s">
        <v>709</v>
      </c>
      <c r="AP96" s="727" t="s">
        <v>709</v>
      </c>
      <c r="AQ96" s="727" t="s">
        <v>709</v>
      </c>
      <c r="AR96" s="727" t="s">
        <v>709</v>
      </c>
      <c r="AS96" s="727" t="s">
        <v>709</v>
      </c>
      <c r="AT96" s="727" t="s">
        <v>709</v>
      </c>
      <c r="AU96" s="727" t="s">
        <v>709</v>
      </c>
      <c r="AV96" s="727" t="s">
        <v>709</v>
      </c>
      <c r="AW96" s="727" t="s">
        <v>709</v>
      </c>
      <c r="AX96" s="727" t="s">
        <v>709</v>
      </c>
      <c r="AY96" s="727" t="s">
        <v>709</v>
      </c>
      <c r="AZ96" s="727" t="s">
        <v>709</v>
      </c>
      <c r="BA96" s="727" t="s">
        <v>709</v>
      </c>
      <c r="BB96" s="727" t="s">
        <v>709</v>
      </c>
      <c r="BC96" s="727" t="s">
        <v>709</v>
      </c>
      <c r="BD96" s="727" t="s">
        <v>709</v>
      </c>
      <c r="BE96" s="727" t="s">
        <v>709</v>
      </c>
      <c r="BF96" s="727" t="s">
        <v>709</v>
      </c>
      <c r="BG96" s="727" t="s">
        <v>709</v>
      </c>
      <c r="BH96" s="727" t="s">
        <v>709</v>
      </c>
      <c r="BI96" s="727" t="s">
        <v>709</v>
      </c>
      <c r="BJ96" s="727" t="s">
        <v>709</v>
      </c>
      <c r="BK96" s="727" t="s">
        <v>709</v>
      </c>
      <c r="BL96" s="727" t="s">
        <v>709</v>
      </c>
      <c r="BM96" s="727" t="s">
        <v>709</v>
      </c>
      <c r="BN96" s="727" t="s">
        <v>709</v>
      </c>
      <c r="BO96" s="727" t="s">
        <v>709</v>
      </c>
      <c r="BP96" s="727" t="s">
        <v>709</v>
      </c>
      <c r="BQ96" s="727" t="s">
        <v>709</v>
      </c>
      <c r="BR96" s="727" t="s">
        <v>709</v>
      </c>
      <c r="BS96" s="727" t="s">
        <v>709</v>
      </c>
      <c r="BT96" s="727" t="s">
        <v>709</v>
      </c>
      <c r="BU96" s="727" t="s">
        <v>709</v>
      </c>
      <c r="BV96" s="727" t="s">
        <v>709</v>
      </c>
      <c r="BW96" s="727" t="s">
        <v>709</v>
      </c>
      <c r="BX96" s="727" t="s">
        <v>709</v>
      </c>
      <c r="BY96" s="727" t="s">
        <v>709</v>
      </c>
      <c r="BZ96" s="727" t="s">
        <v>709</v>
      </c>
      <c r="CA96" s="727" t="s">
        <v>709</v>
      </c>
      <c r="CB96" s="727" t="s">
        <v>709</v>
      </c>
      <c r="CC96" s="727" t="s">
        <v>709</v>
      </c>
      <c r="CD96" s="727" t="s">
        <v>709</v>
      </c>
      <c r="CE96" s="727" t="s">
        <v>709</v>
      </c>
      <c r="CF96" s="727" t="s">
        <v>709</v>
      </c>
      <c r="CG96" s="727" t="s">
        <v>709</v>
      </c>
      <c r="CH96" s="727" t="s">
        <v>709</v>
      </c>
      <c r="CI96" s="727" t="s">
        <v>709</v>
      </c>
      <c r="CJ96" s="727" t="s">
        <v>709</v>
      </c>
      <c r="CK96" s="727" t="s">
        <v>709</v>
      </c>
      <c r="CL96" s="727" t="s">
        <v>709</v>
      </c>
      <c r="CM96" s="727" t="s">
        <v>709</v>
      </c>
      <c r="CN96" s="727" t="s">
        <v>709</v>
      </c>
      <c r="CO96" s="727" t="s">
        <v>709</v>
      </c>
      <c r="CP96" s="727" t="s">
        <v>709</v>
      </c>
      <c r="CQ96" s="727" t="s">
        <v>709</v>
      </c>
      <c r="CR96" s="727" t="s">
        <v>709</v>
      </c>
      <c r="CS96" s="727" t="s">
        <v>709</v>
      </c>
      <c r="CT96" s="727" t="s">
        <v>709</v>
      </c>
      <c r="CU96" s="727" t="s">
        <v>709</v>
      </c>
      <c r="CV96" s="727" t="s">
        <v>709</v>
      </c>
      <c r="CW96" s="727" t="s">
        <v>709</v>
      </c>
      <c r="CX96" s="727" t="s">
        <v>709</v>
      </c>
      <c r="CY96" s="727" t="s">
        <v>709</v>
      </c>
      <c r="CZ96" s="727" t="s">
        <v>709</v>
      </c>
      <c r="DA96" s="727" t="s">
        <v>709</v>
      </c>
      <c r="DB96" s="727" t="s">
        <v>709</v>
      </c>
      <c r="DC96" s="727" t="s">
        <v>709</v>
      </c>
      <c r="DD96" s="727" t="s">
        <v>709</v>
      </c>
      <c r="DE96" s="727" t="s">
        <v>709</v>
      </c>
      <c r="DF96" s="727" t="s">
        <v>709</v>
      </c>
      <c r="DG96" s="727" t="s">
        <v>709</v>
      </c>
      <c r="DH96" s="727" t="s">
        <v>709</v>
      </c>
      <c r="DI96" s="727" t="s">
        <v>709</v>
      </c>
      <c r="DJ96" s="727" t="s">
        <v>709</v>
      </c>
      <c r="DK96" s="727" t="s">
        <v>709</v>
      </c>
      <c r="DL96" s="727" t="s">
        <v>709</v>
      </c>
      <c r="DM96" s="727" t="s">
        <v>709</v>
      </c>
      <c r="DN96" s="727" t="s">
        <v>709</v>
      </c>
      <c r="DO96" s="727" t="s">
        <v>709</v>
      </c>
      <c r="DP96" s="727" t="s">
        <v>709</v>
      </c>
      <c r="DQ96" s="727" t="s">
        <v>709</v>
      </c>
      <c r="DR96" s="727" t="s">
        <v>709</v>
      </c>
      <c r="DS96" s="727" t="s">
        <v>709</v>
      </c>
      <c r="DT96" s="727" t="s">
        <v>709</v>
      </c>
      <c r="DU96" s="727" t="s">
        <v>709</v>
      </c>
      <c r="DV96" s="727" t="s">
        <v>709</v>
      </c>
      <c r="DW96" s="727" t="s">
        <v>709</v>
      </c>
      <c r="DX96" s="727" t="s">
        <v>709</v>
      </c>
      <c r="DY96" s="727" t="s">
        <v>709</v>
      </c>
      <c r="DZ96" s="727" t="s">
        <v>709</v>
      </c>
      <c r="EA96" s="727" t="s">
        <v>709</v>
      </c>
      <c r="EB96" s="727" t="s">
        <v>709</v>
      </c>
      <c r="EC96" s="727" t="s">
        <v>709</v>
      </c>
      <c r="ED96" s="727" t="s">
        <v>709</v>
      </c>
      <c r="EE96" s="727" t="s">
        <v>709</v>
      </c>
      <c r="EF96" s="727" t="s">
        <v>709</v>
      </c>
      <c r="EG96" s="727" t="s">
        <v>709</v>
      </c>
      <c r="EH96" s="727" t="s">
        <v>709</v>
      </c>
      <c r="EI96" s="727" t="s">
        <v>709</v>
      </c>
      <c r="EJ96" s="727" t="s">
        <v>709</v>
      </c>
      <c r="EK96" s="727" t="s">
        <v>709</v>
      </c>
      <c r="EL96" s="727" t="s">
        <v>709</v>
      </c>
      <c r="EM96" s="727" t="s">
        <v>709</v>
      </c>
      <c r="EN96" s="727" t="s">
        <v>709</v>
      </c>
      <c r="EO96" s="727" t="s">
        <v>709</v>
      </c>
      <c r="EP96" s="727" t="s">
        <v>709</v>
      </c>
      <c r="EQ96" s="727" t="s">
        <v>709</v>
      </c>
      <c r="ER96" s="727" t="s">
        <v>709</v>
      </c>
      <c r="ES96" s="727" t="s">
        <v>709</v>
      </c>
      <c r="ET96" s="727" t="s">
        <v>709</v>
      </c>
      <c r="EU96" s="727" t="s">
        <v>709</v>
      </c>
      <c r="EV96" s="727" t="s">
        <v>709</v>
      </c>
      <c r="EW96" s="727" t="s">
        <v>709</v>
      </c>
      <c r="EX96" s="727" t="s">
        <v>709</v>
      </c>
      <c r="EY96" s="727" t="s">
        <v>709</v>
      </c>
      <c r="EZ96" s="727" t="s">
        <v>709</v>
      </c>
      <c r="FA96" s="727" t="s">
        <v>709</v>
      </c>
      <c r="FB96" s="727" t="s">
        <v>709</v>
      </c>
      <c r="FC96" s="727" t="s">
        <v>709</v>
      </c>
      <c r="FD96" s="727" t="s">
        <v>709</v>
      </c>
      <c r="FE96" s="727" t="s">
        <v>709</v>
      </c>
      <c r="FF96" s="727" t="s">
        <v>709</v>
      </c>
      <c r="FG96" s="727" t="s">
        <v>709</v>
      </c>
      <c r="FH96" s="727" t="s">
        <v>709</v>
      </c>
      <c r="FI96" s="727" t="s">
        <v>709</v>
      </c>
      <c r="FJ96" s="727" t="s">
        <v>709</v>
      </c>
      <c r="FK96" s="727" t="s">
        <v>709</v>
      </c>
      <c r="FL96" s="727" t="s">
        <v>709</v>
      </c>
      <c r="FM96" s="727" t="s">
        <v>709</v>
      </c>
      <c r="FN96" s="727" t="s">
        <v>709</v>
      </c>
      <c r="FO96" s="727" t="s">
        <v>709</v>
      </c>
      <c r="FP96" s="727" t="s">
        <v>709</v>
      </c>
      <c r="FQ96" s="727" t="s">
        <v>709</v>
      </c>
      <c r="FR96" s="727" t="s">
        <v>709</v>
      </c>
      <c r="FS96" s="727" t="s">
        <v>709</v>
      </c>
      <c r="FT96" s="727" t="s">
        <v>709</v>
      </c>
      <c r="FU96" s="727" t="s">
        <v>709</v>
      </c>
      <c r="FV96" s="727" t="s">
        <v>709</v>
      </c>
      <c r="FW96" s="727" t="s">
        <v>709</v>
      </c>
      <c r="FX96" s="727" t="s">
        <v>709</v>
      </c>
      <c r="FY96" s="727" t="s">
        <v>709</v>
      </c>
      <c r="FZ96" s="727" t="s">
        <v>709</v>
      </c>
      <c r="GA96" s="727" t="s">
        <v>709</v>
      </c>
      <c r="GB96" s="727" t="s">
        <v>709</v>
      </c>
      <c r="GC96" s="727" t="s">
        <v>709</v>
      </c>
      <c r="GD96" s="727" t="s">
        <v>709</v>
      </c>
      <c r="GE96" s="727" t="s">
        <v>709</v>
      </c>
      <c r="GF96" s="727" t="s">
        <v>709</v>
      </c>
      <c r="GG96" s="727" t="s">
        <v>709</v>
      </c>
      <c r="GH96" s="727" t="s">
        <v>709</v>
      </c>
      <c r="GI96" s="727" t="s">
        <v>709</v>
      </c>
      <c r="GJ96" s="727" t="s">
        <v>709</v>
      </c>
      <c r="GK96" s="727" t="s">
        <v>709</v>
      </c>
      <c r="GL96" s="727" t="s">
        <v>709</v>
      </c>
      <c r="GM96" s="727" t="s">
        <v>709</v>
      </c>
      <c r="GN96" s="727" t="s">
        <v>709</v>
      </c>
      <c r="GO96" s="727" t="s">
        <v>709</v>
      </c>
      <c r="GP96" s="727" t="s">
        <v>709</v>
      </c>
      <c r="GQ96" s="727" t="s">
        <v>709</v>
      </c>
      <c r="GR96" s="727" t="s">
        <v>709</v>
      </c>
      <c r="GS96" s="727" t="s">
        <v>709</v>
      </c>
      <c r="GT96" s="727" t="s">
        <v>709</v>
      </c>
      <c r="GU96" s="727" t="s">
        <v>709</v>
      </c>
      <c r="GV96" s="727" t="s">
        <v>709</v>
      </c>
      <c r="GW96" s="727" t="s">
        <v>709</v>
      </c>
      <c r="GX96" s="727" t="s">
        <v>709</v>
      </c>
      <c r="GY96" s="727" t="s">
        <v>709</v>
      </c>
      <c r="GZ96" s="727" t="s">
        <v>709</v>
      </c>
      <c r="HA96" s="727" t="s">
        <v>709</v>
      </c>
      <c r="HB96" s="727" t="s">
        <v>709</v>
      </c>
      <c r="HC96" s="727" t="s">
        <v>709</v>
      </c>
      <c r="HD96" s="727" t="s">
        <v>709</v>
      </c>
      <c r="HE96" s="727" t="s">
        <v>709</v>
      </c>
      <c r="HF96" s="727" t="s">
        <v>709</v>
      </c>
      <c r="HG96" s="727" t="s">
        <v>709</v>
      </c>
      <c r="HH96" s="727" t="s">
        <v>709</v>
      </c>
      <c r="HI96" s="727" t="s">
        <v>709</v>
      </c>
      <c r="HJ96" s="727" t="s">
        <v>709</v>
      </c>
      <c r="HK96" s="727" t="s">
        <v>709</v>
      </c>
      <c r="HL96" s="727" t="s">
        <v>709</v>
      </c>
      <c r="HM96" s="727" t="s">
        <v>709</v>
      </c>
      <c r="HN96" s="727" t="s">
        <v>709</v>
      </c>
      <c r="HO96" s="727" t="s">
        <v>709</v>
      </c>
      <c r="HP96" s="727" t="s">
        <v>709</v>
      </c>
      <c r="HQ96" s="727" t="s">
        <v>709</v>
      </c>
      <c r="HR96" s="727" t="s">
        <v>709</v>
      </c>
      <c r="HS96" s="727" t="s">
        <v>709</v>
      </c>
      <c r="HT96" s="727" t="s">
        <v>709</v>
      </c>
      <c r="HU96" s="727" t="s">
        <v>709</v>
      </c>
      <c r="HV96" s="727" t="s">
        <v>709</v>
      </c>
      <c r="HW96" s="727" t="s">
        <v>709</v>
      </c>
      <c r="HX96" s="727" t="s">
        <v>709</v>
      </c>
      <c r="HY96" s="727" t="s">
        <v>709</v>
      </c>
      <c r="HZ96" s="727" t="s">
        <v>709</v>
      </c>
      <c r="IA96" s="727" t="s">
        <v>709</v>
      </c>
      <c r="IB96" s="727" t="s">
        <v>709</v>
      </c>
      <c r="IC96" s="727" t="s">
        <v>709</v>
      </c>
      <c r="ID96" s="727" t="s">
        <v>709</v>
      </c>
      <c r="IE96" s="727" t="s">
        <v>709</v>
      </c>
      <c r="IF96" s="727" t="s">
        <v>709</v>
      </c>
      <c r="IG96" s="727" t="s">
        <v>709</v>
      </c>
      <c r="IH96" s="727" t="s">
        <v>709</v>
      </c>
      <c r="II96" s="727" t="s">
        <v>709</v>
      </c>
      <c r="IJ96" s="727" t="s">
        <v>709</v>
      </c>
      <c r="IK96" s="727" t="s">
        <v>709</v>
      </c>
      <c r="IL96" s="727" t="s">
        <v>709</v>
      </c>
      <c r="IM96" s="727" t="s">
        <v>709</v>
      </c>
      <c r="IN96" s="727" t="s">
        <v>709</v>
      </c>
      <c r="IO96" s="727" t="s">
        <v>709</v>
      </c>
      <c r="IP96" s="727" t="s">
        <v>709</v>
      </c>
      <c r="IQ96" s="727" t="s">
        <v>709</v>
      </c>
      <c r="IR96" s="727" t="s">
        <v>709</v>
      </c>
      <c r="IS96" s="727" t="s">
        <v>709</v>
      </c>
      <c r="IT96" s="727" t="s">
        <v>709</v>
      </c>
      <c r="IU96" s="727" t="s">
        <v>709</v>
      </c>
      <c r="IV96" s="727" t="s">
        <v>709</v>
      </c>
      <c r="IW96" s="727" t="s">
        <v>709</v>
      </c>
      <c r="IX96" s="727" t="s">
        <v>709</v>
      </c>
      <c r="IY96" s="727" t="s">
        <v>709</v>
      </c>
      <c r="IZ96" s="727" t="s">
        <v>709</v>
      </c>
      <c r="JA96" s="727" t="s">
        <v>709</v>
      </c>
      <c r="JB96" s="727" t="s">
        <v>709</v>
      </c>
      <c r="JC96" s="727" t="s">
        <v>709</v>
      </c>
      <c r="JD96" s="727" t="s">
        <v>709</v>
      </c>
      <c r="JE96" s="727" t="s">
        <v>709</v>
      </c>
      <c r="JF96" s="727" t="s">
        <v>709</v>
      </c>
      <c r="JG96" s="727" t="s">
        <v>709</v>
      </c>
      <c r="JH96" s="727" t="s">
        <v>709</v>
      </c>
      <c r="JI96" s="727" t="s">
        <v>709</v>
      </c>
      <c r="JJ96" s="727" t="s">
        <v>709</v>
      </c>
      <c r="JK96" s="727" t="s">
        <v>709</v>
      </c>
      <c r="JL96" s="727" t="s">
        <v>709</v>
      </c>
      <c r="JM96" s="727" t="s">
        <v>709</v>
      </c>
      <c r="JN96" s="727" t="s">
        <v>709</v>
      </c>
      <c r="JO96" s="727" t="s">
        <v>709</v>
      </c>
      <c r="JP96" s="727" t="s">
        <v>709</v>
      </c>
      <c r="JQ96" s="727" t="s">
        <v>709</v>
      </c>
      <c r="JR96" s="727" t="s">
        <v>709</v>
      </c>
      <c r="JS96" s="727" t="s">
        <v>709</v>
      </c>
      <c r="JT96" s="727" t="s">
        <v>709</v>
      </c>
      <c r="JU96" s="727" t="s">
        <v>709</v>
      </c>
      <c r="JV96" s="727" t="s">
        <v>709</v>
      </c>
      <c r="JW96" s="727" t="s">
        <v>709</v>
      </c>
      <c r="JX96" s="727" t="s">
        <v>709</v>
      </c>
      <c r="JY96" s="727" t="s">
        <v>709</v>
      </c>
      <c r="JZ96" s="727" t="s">
        <v>709</v>
      </c>
      <c r="KA96" s="727" t="s">
        <v>709</v>
      </c>
      <c r="KB96" s="727" t="s">
        <v>709</v>
      </c>
      <c r="KC96" s="727" t="s">
        <v>709</v>
      </c>
      <c r="KD96" s="727" t="s">
        <v>709</v>
      </c>
      <c r="KE96" s="727" t="s">
        <v>709</v>
      </c>
      <c r="KF96" s="727" t="s">
        <v>709</v>
      </c>
      <c r="KG96" s="727" t="s">
        <v>709</v>
      </c>
      <c r="KH96" s="727" t="s">
        <v>709</v>
      </c>
      <c r="KI96" s="727" t="s">
        <v>709</v>
      </c>
      <c r="KJ96" s="727" t="s">
        <v>709</v>
      </c>
      <c r="KK96" s="727" t="s">
        <v>709</v>
      </c>
      <c r="KL96" s="727" t="s">
        <v>709</v>
      </c>
      <c r="KM96" s="727" t="s">
        <v>709</v>
      </c>
      <c r="KN96" s="727" t="s">
        <v>709</v>
      </c>
      <c r="KO96" s="727" t="s">
        <v>709</v>
      </c>
      <c r="KP96" s="727" t="s">
        <v>709</v>
      </c>
      <c r="KQ96" s="727" t="s">
        <v>709</v>
      </c>
      <c r="KR96" s="727" t="s">
        <v>709</v>
      </c>
      <c r="KS96" s="727" t="s">
        <v>709</v>
      </c>
      <c r="KT96" s="727" t="s">
        <v>709</v>
      </c>
      <c r="KU96" s="727" t="s">
        <v>709</v>
      </c>
      <c r="KV96" s="727" t="s">
        <v>709</v>
      </c>
      <c r="KW96" s="727" t="s">
        <v>709</v>
      </c>
      <c r="KX96" s="727" t="s">
        <v>709</v>
      </c>
      <c r="KY96" s="727" t="s">
        <v>709</v>
      </c>
      <c r="KZ96" s="727" t="s">
        <v>709</v>
      </c>
      <c r="LA96" s="727" t="s">
        <v>709</v>
      </c>
      <c r="LB96" s="727" t="s">
        <v>709</v>
      </c>
      <c r="LC96" s="727" t="s">
        <v>709</v>
      </c>
      <c r="LD96" s="727" t="s">
        <v>709</v>
      </c>
      <c r="LE96" s="727" t="s">
        <v>709</v>
      </c>
      <c r="LF96" s="727" t="s">
        <v>709</v>
      </c>
      <c r="LG96" s="727" t="s">
        <v>709</v>
      </c>
      <c r="LH96" s="727" t="s">
        <v>709</v>
      </c>
      <c r="LI96" s="727" t="s">
        <v>709</v>
      </c>
      <c r="LJ96" s="727" t="s">
        <v>709</v>
      </c>
      <c r="LK96" s="727" t="s">
        <v>709</v>
      </c>
      <c r="LL96" s="727" t="s">
        <v>709</v>
      </c>
      <c r="LM96" s="727" t="s">
        <v>709</v>
      </c>
      <c r="LN96" s="727" t="s">
        <v>709</v>
      </c>
      <c r="LO96" s="727" t="s">
        <v>709</v>
      </c>
      <c r="LP96" s="727" t="s">
        <v>709</v>
      </c>
      <c r="LQ96" s="727" t="s">
        <v>709</v>
      </c>
      <c r="LR96" s="727" t="s">
        <v>709</v>
      </c>
      <c r="LS96" s="727" t="s">
        <v>709</v>
      </c>
      <c r="LT96" s="727" t="s">
        <v>709</v>
      </c>
      <c r="LU96" s="727" t="s">
        <v>709</v>
      </c>
      <c r="LV96" s="727" t="s">
        <v>709</v>
      </c>
      <c r="LW96" s="727" t="s">
        <v>709</v>
      </c>
      <c r="LX96" s="727" t="s">
        <v>709</v>
      </c>
      <c r="LY96" s="727" t="s">
        <v>709</v>
      </c>
      <c r="LZ96" s="727" t="s">
        <v>709</v>
      </c>
      <c r="MA96" s="727" t="s">
        <v>709</v>
      </c>
      <c r="MB96" s="727" t="s">
        <v>709</v>
      </c>
      <c r="MC96" s="727" t="s">
        <v>709</v>
      </c>
      <c r="MD96" s="727" t="s">
        <v>709</v>
      </c>
      <c r="ME96" s="727" t="s">
        <v>709</v>
      </c>
      <c r="MF96" s="727" t="s">
        <v>709</v>
      </c>
      <c r="MG96" s="727" t="s">
        <v>709</v>
      </c>
      <c r="MH96" s="727" t="s">
        <v>709</v>
      </c>
      <c r="MI96" s="727" t="s">
        <v>709</v>
      </c>
      <c r="MJ96" s="727" t="s">
        <v>709</v>
      </c>
      <c r="MK96" s="727" t="s">
        <v>709</v>
      </c>
      <c r="ML96" s="727" t="s">
        <v>709</v>
      </c>
      <c r="MM96" s="727" t="s">
        <v>709</v>
      </c>
      <c r="MN96" s="727" t="s">
        <v>709</v>
      </c>
      <c r="MO96" s="727" t="s">
        <v>709</v>
      </c>
      <c r="MP96" s="727" t="s">
        <v>709</v>
      </c>
      <c r="MQ96" s="727" t="s">
        <v>709</v>
      </c>
      <c r="MR96" s="727" t="s">
        <v>709</v>
      </c>
      <c r="MS96" s="727" t="s">
        <v>709</v>
      </c>
      <c r="MT96" s="727" t="s">
        <v>709</v>
      </c>
      <c r="MU96" s="727" t="s">
        <v>709</v>
      </c>
      <c r="MV96" s="727" t="s">
        <v>709</v>
      </c>
      <c r="MW96" s="727" t="s">
        <v>709</v>
      </c>
      <c r="MX96" s="727" t="s">
        <v>709</v>
      </c>
      <c r="MY96" s="727" t="s">
        <v>709</v>
      </c>
      <c r="MZ96" s="727" t="s">
        <v>709</v>
      </c>
      <c r="NA96" s="727" t="s">
        <v>709</v>
      </c>
      <c r="NB96" s="727" t="s">
        <v>709</v>
      </c>
      <c r="NC96" s="727" t="s">
        <v>709</v>
      </c>
      <c r="ND96" s="727" t="s">
        <v>709</v>
      </c>
      <c r="NE96" s="727" t="s">
        <v>709</v>
      </c>
      <c r="NF96" s="727" t="s">
        <v>709</v>
      </c>
      <c r="NG96" s="727" t="s">
        <v>709</v>
      </c>
      <c r="NH96" s="727" t="s">
        <v>709</v>
      </c>
      <c r="NI96" s="727" t="s">
        <v>709</v>
      </c>
      <c r="NJ96" s="727" t="s">
        <v>709</v>
      </c>
      <c r="NK96" s="727" t="s">
        <v>709</v>
      </c>
      <c r="NL96" s="727" t="s">
        <v>709</v>
      </c>
      <c r="NM96" s="727" t="s">
        <v>709</v>
      </c>
      <c r="NN96" s="727" t="s">
        <v>709</v>
      </c>
      <c r="NO96" s="727" t="s">
        <v>709</v>
      </c>
      <c r="NP96" s="727" t="s">
        <v>709</v>
      </c>
      <c r="NQ96" s="727" t="s">
        <v>709</v>
      </c>
      <c r="NR96" s="727" t="s">
        <v>709</v>
      </c>
      <c r="NS96" s="727" t="s">
        <v>709</v>
      </c>
      <c r="NT96" s="727" t="s">
        <v>709</v>
      </c>
      <c r="NU96" s="727" t="s">
        <v>709</v>
      </c>
      <c r="NV96" s="727" t="s">
        <v>709</v>
      </c>
      <c r="NW96" s="727" t="s">
        <v>709</v>
      </c>
      <c r="NX96" s="727" t="s">
        <v>709</v>
      </c>
      <c r="NY96" s="727" t="s">
        <v>709</v>
      </c>
      <c r="NZ96" s="727" t="s">
        <v>709</v>
      </c>
      <c r="OA96" s="727" t="s">
        <v>709</v>
      </c>
      <c r="OB96" s="727" t="s">
        <v>709</v>
      </c>
      <c r="OC96" s="727" t="s">
        <v>709</v>
      </c>
      <c r="OD96" s="727" t="s">
        <v>709</v>
      </c>
      <c r="OE96" s="727" t="s">
        <v>709</v>
      </c>
      <c r="OF96" s="727" t="s">
        <v>709</v>
      </c>
      <c r="OG96" s="727" t="s">
        <v>709</v>
      </c>
      <c r="OH96" s="727" t="s">
        <v>709</v>
      </c>
      <c r="OI96" s="727" t="s">
        <v>709</v>
      </c>
      <c r="OJ96" s="727" t="s">
        <v>709</v>
      </c>
      <c r="OK96" s="727" t="s">
        <v>709</v>
      </c>
      <c r="OL96" s="727" t="s">
        <v>709</v>
      </c>
      <c r="OM96" s="727" t="s">
        <v>709</v>
      </c>
      <c r="ON96" s="727" t="s">
        <v>709</v>
      </c>
      <c r="OO96" s="727" t="s">
        <v>709</v>
      </c>
      <c r="OP96" s="727" t="s">
        <v>709</v>
      </c>
      <c r="OQ96" s="727" t="s">
        <v>709</v>
      </c>
      <c r="OR96" s="727" t="s">
        <v>709</v>
      </c>
      <c r="OS96" s="727" t="s">
        <v>709</v>
      </c>
      <c r="OT96" s="727" t="s">
        <v>709</v>
      </c>
      <c r="OU96" s="727" t="s">
        <v>709</v>
      </c>
      <c r="OV96" s="727" t="s">
        <v>709</v>
      </c>
      <c r="OW96" s="727" t="s">
        <v>709</v>
      </c>
      <c r="OX96" s="727" t="s">
        <v>709</v>
      </c>
      <c r="OY96" s="727" t="s">
        <v>709</v>
      </c>
      <c r="OZ96" s="727" t="s">
        <v>709</v>
      </c>
      <c r="PA96" s="727" t="s">
        <v>709</v>
      </c>
      <c r="PB96" s="727" t="s">
        <v>709</v>
      </c>
      <c r="PC96" s="727" t="s">
        <v>709</v>
      </c>
      <c r="PD96" s="727" t="s">
        <v>709</v>
      </c>
      <c r="PE96" s="727" t="s">
        <v>709</v>
      </c>
      <c r="PF96" s="727" t="s">
        <v>709</v>
      </c>
      <c r="PG96" s="727" t="s">
        <v>709</v>
      </c>
      <c r="PH96" s="727" t="s">
        <v>709</v>
      </c>
      <c r="PI96" s="727" t="s">
        <v>709</v>
      </c>
      <c r="PJ96" s="727" t="s">
        <v>709</v>
      </c>
      <c r="PK96" s="727" t="s">
        <v>709</v>
      </c>
      <c r="PL96" s="727" t="s">
        <v>709</v>
      </c>
      <c r="PM96" s="727" t="s">
        <v>709</v>
      </c>
      <c r="PN96" s="727" t="s">
        <v>709</v>
      </c>
      <c r="PO96" s="727" t="s">
        <v>709</v>
      </c>
      <c r="PP96" s="727" t="s">
        <v>709</v>
      </c>
      <c r="PQ96" s="727" t="s">
        <v>709</v>
      </c>
      <c r="PR96" s="727" t="s">
        <v>709</v>
      </c>
      <c r="PS96" s="727" t="s">
        <v>709</v>
      </c>
      <c r="PT96" s="727" t="s">
        <v>709</v>
      </c>
      <c r="PU96" s="727" t="s">
        <v>709</v>
      </c>
      <c r="PV96" s="727" t="s">
        <v>709</v>
      </c>
      <c r="PW96" s="727" t="s">
        <v>709</v>
      </c>
      <c r="PX96" s="727" t="s">
        <v>709</v>
      </c>
      <c r="PY96" s="727" t="s">
        <v>709</v>
      </c>
      <c r="PZ96" s="727" t="s">
        <v>709</v>
      </c>
      <c r="QA96" s="727" t="s">
        <v>709</v>
      </c>
      <c r="QB96" s="727" t="s">
        <v>709</v>
      </c>
      <c r="QC96" s="727" t="s">
        <v>709</v>
      </c>
      <c r="QD96" s="727" t="s">
        <v>709</v>
      </c>
      <c r="QE96" s="727" t="s">
        <v>709</v>
      </c>
      <c r="QF96" s="727" t="s">
        <v>709</v>
      </c>
      <c r="QG96" s="727" t="s">
        <v>709</v>
      </c>
      <c r="QH96" s="727" t="s">
        <v>709</v>
      </c>
      <c r="QI96" s="727" t="s">
        <v>709</v>
      </c>
      <c r="QJ96" s="727" t="s">
        <v>709</v>
      </c>
      <c r="QK96" s="727" t="s">
        <v>709</v>
      </c>
      <c r="QL96" s="727" t="s">
        <v>709</v>
      </c>
      <c r="QM96" s="727" t="s">
        <v>709</v>
      </c>
      <c r="QN96" s="727" t="s">
        <v>709</v>
      </c>
      <c r="QO96" s="727" t="s">
        <v>709</v>
      </c>
      <c r="QP96" s="727" t="s">
        <v>709</v>
      </c>
      <c r="QQ96" s="727" t="s">
        <v>709</v>
      </c>
      <c r="QR96" s="727" t="s">
        <v>709</v>
      </c>
      <c r="QS96" s="727" t="s">
        <v>709</v>
      </c>
      <c r="QT96" s="727" t="s">
        <v>709</v>
      </c>
      <c r="QU96" s="727" t="s">
        <v>709</v>
      </c>
      <c r="QV96" s="727" t="s">
        <v>709</v>
      </c>
      <c r="QW96" s="727" t="s">
        <v>709</v>
      </c>
      <c r="QX96" s="727" t="s">
        <v>709</v>
      </c>
      <c r="QY96" s="727" t="s">
        <v>709</v>
      </c>
      <c r="QZ96" s="727" t="s">
        <v>709</v>
      </c>
      <c r="RA96" s="727" t="s">
        <v>709</v>
      </c>
      <c r="RB96" s="727" t="s">
        <v>709</v>
      </c>
      <c r="RC96" s="727" t="s">
        <v>709</v>
      </c>
      <c r="RD96" s="727" t="s">
        <v>709</v>
      </c>
      <c r="RE96" s="727" t="s">
        <v>709</v>
      </c>
      <c r="RF96" s="727" t="s">
        <v>709</v>
      </c>
      <c r="RG96" s="727" t="s">
        <v>709</v>
      </c>
      <c r="RH96" s="727" t="s">
        <v>709</v>
      </c>
      <c r="RI96" s="727" t="s">
        <v>709</v>
      </c>
      <c r="RJ96" s="727" t="s">
        <v>709</v>
      </c>
      <c r="RK96" s="727" t="s">
        <v>709</v>
      </c>
      <c r="RL96" s="727" t="s">
        <v>709</v>
      </c>
      <c r="RM96" s="727" t="s">
        <v>709</v>
      </c>
      <c r="RN96" s="727" t="s">
        <v>709</v>
      </c>
      <c r="RO96" s="727" t="s">
        <v>709</v>
      </c>
      <c r="RP96" s="727" t="s">
        <v>709</v>
      </c>
      <c r="RQ96" s="727" t="s">
        <v>709</v>
      </c>
      <c r="RR96" s="727" t="s">
        <v>709</v>
      </c>
      <c r="RS96" s="727" t="s">
        <v>709</v>
      </c>
      <c r="RT96" s="727" t="s">
        <v>709</v>
      </c>
      <c r="RU96" s="727" t="s">
        <v>709</v>
      </c>
      <c r="RV96" s="727" t="s">
        <v>709</v>
      </c>
      <c r="RW96" s="727" t="s">
        <v>709</v>
      </c>
      <c r="RX96" s="727" t="s">
        <v>709</v>
      </c>
      <c r="RY96" s="727" t="s">
        <v>709</v>
      </c>
      <c r="RZ96" s="727" t="s">
        <v>709</v>
      </c>
      <c r="SA96" s="727" t="s">
        <v>709</v>
      </c>
      <c r="SB96" s="727" t="s">
        <v>709</v>
      </c>
      <c r="SC96" s="727" t="s">
        <v>709</v>
      </c>
      <c r="SD96" s="727" t="s">
        <v>709</v>
      </c>
      <c r="SE96" s="727" t="s">
        <v>709</v>
      </c>
      <c r="SF96" s="727" t="s">
        <v>709</v>
      </c>
      <c r="SG96" s="727" t="s">
        <v>709</v>
      </c>
      <c r="SH96" s="727" t="s">
        <v>709</v>
      </c>
      <c r="SI96" s="727" t="s">
        <v>709</v>
      </c>
      <c r="SJ96" s="727" t="s">
        <v>709</v>
      </c>
      <c r="SK96" s="727" t="s">
        <v>709</v>
      </c>
      <c r="SL96" s="727" t="s">
        <v>709</v>
      </c>
      <c r="SM96" s="727" t="s">
        <v>709</v>
      </c>
      <c r="SN96" s="727" t="s">
        <v>709</v>
      </c>
      <c r="SO96" s="727" t="s">
        <v>709</v>
      </c>
      <c r="SP96" s="727" t="s">
        <v>709</v>
      </c>
      <c r="SQ96" s="727" t="s">
        <v>709</v>
      </c>
      <c r="SR96" s="727" t="s">
        <v>709</v>
      </c>
      <c r="SS96" s="727" t="s">
        <v>709</v>
      </c>
      <c r="ST96" s="727" t="s">
        <v>709</v>
      </c>
      <c r="SU96" s="727" t="s">
        <v>709</v>
      </c>
      <c r="SV96" s="727" t="s">
        <v>709</v>
      </c>
      <c r="SW96" s="727" t="s">
        <v>709</v>
      </c>
      <c r="SX96" s="727" t="s">
        <v>709</v>
      </c>
      <c r="SY96" s="727" t="s">
        <v>709</v>
      </c>
      <c r="SZ96" s="727" t="s">
        <v>709</v>
      </c>
      <c r="TA96" s="727" t="s">
        <v>709</v>
      </c>
      <c r="TB96" s="727" t="s">
        <v>709</v>
      </c>
      <c r="TC96" s="727" t="s">
        <v>709</v>
      </c>
      <c r="TD96" s="727" t="s">
        <v>709</v>
      </c>
      <c r="TE96" s="727" t="s">
        <v>709</v>
      </c>
      <c r="TF96" s="727" t="s">
        <v>709</v>
      </c>
      <c r="TG96" s="727" t="s">
        <v>709</v>
      </c>
      <c r="TH96" s="727" t="s">
        <v>709</v>
      </c>
      <c r="TI96" s="727" t="s">
        <v>709</v>
      </c>
      <c r="TJ96" s="727" t="s">
        <v>709</v>
      </c>
      <c r="TK96" s="727" t="s">
        <v>709</v>
      </c>
      <c r="TL96" s="727" t="s">
        <v>709</v>
      </c>
      <c r="TM96" s="727" t="s">
        <v>709</v>
      </c>
      <c r="TN96" s="727" t="s">
        <v>709</v>
      </c>
      <c r="TO96" s="727" t="s">
        <v>709</v>
      </c>
      <c r="TP96" s="727" t="s">
        <v>709</v>
      </c>
      <c r="TQ96" s="727" t="s">
        <v>709</v>
      </c>
      <c r="TR96" s="727" t="s">
        <v>709</v>
      </c>
      <c r="TS96" s="727" t="s">
        <v>709</v>
      </c>
      <c r="TT96" s="727" t="s">
        <v>709</v>
      </c>
      <c r="TU96" s="727" t="s">
        <v>709</v>
      </c>
      <c r="TV96" s="727" t="s">
        <v>709</v>
      </c>
      <c r="TW96" s="727" t="s">
        <v>709</v>
      </c>
      <c r="TX96" s="727" t="s">
        <v>709</v>
      </c>
      <c r="TY96" s="727" t="s">
        <v>709</v>
      </c>
      <c r="TZ96" s="727" t="s">
        <v>709</v>
      </c>
      <c r="UA96" s="727" t="s">
        <v>709</v>
      </c>
      <c r="UB96" s="727" t="s">
        <v>709</v>
      </c>
      <c r="UC96" s="727" t="s">
        <v>709</v>
      </c>
      <c r="UD96" s="727" t="s">
        <v>709</v>
      </c>
      <c r="UE96" s="727" t="s">
        <v>709</v>
      </c>
      <c r="UF96" s="727" t="s">
        <v>709</v>
      </c>
      <c r="UG96" s="727" t="s">
        <v>709</v>
      </c>
      <c r="UH96" s="727" t="s">
        <v>709</v>
      </c>
      <c r="UI96" s="727" t="s">
        <v>709</v>
      </c>
      <c r="UJ96" s="727" t="s">
        <v>709</v>
      </c>
      <c r="UK96" s="727" t="s">
        <v>709</v>
      </c>
      <c r="UL96" s="727" t="s">
        <v>709</v>
      </c>
      <c r="UM96" s="727" t="s">
        <v>709</v>
      </c>
      <c r="UN96" s="727" t="s">
        <v>709</v>
      </c>
      <c r="UO96" s="727" t="s">
        <v>709</v>
      </c>
      <c r="UP96" s="727" t="s">
        <v>709</v>
      </c>
      <c r="UQ96" s="727" t="s">
        <v>709</v>
      </c>
      <c r="UR96" s="727" t="s">
        <v>709</v>
      </c>
      <c r="US96" s="727" t="s">
        <v>709</v>
      </c>
      <c r="UT96" s="727" t="s">
        <v>709</v>
      </c>
      <c r="UU96" s="727" t="s">
        <v>709</v>
      </c>
      <c r="UV96" s="727" t="s">
        <v>709</v>
      </c>
      <c r="UW96" s="727" t="s">
        <v>709</v>
      </c>
      <c r="UX96" s="727" t="s">
        <v>709</v>
      </c>
      <c r="UY96" s="727" t="s">
        <v>709</v>
      </c>
      <c r="UZ96" s="727" t="s">
        <v>709</v>
      </c>
      <c r="VA96" s="727" t="s">
        <v>709</v>
      </c>
      <c r="VB96" s="727" t="s">
        <v>709</v>
      </c>
      <c r="VC96" s="727" t="s">
        <v>709</v>
      </c>
      <c r="VD96" s="727" t="s">
        <v>709</v>
      </c>
      <c r="VE96" s="727" t="s">
        <v>709</v>
      </c>
      <c r="VF96" s="727" t="s">
        <v>709</v>
      </c>
      <c r="VG96" s="727" t="s">
        <v>709</v>
      </c>
      <c r="VH96" s="727" t="s">
        <v>709</v>
      </c>
      <c r="VI96" s="727" t="s">
        <v>709</v>
      </c>
      <c r="VJ96" s="727" t="s">
        <v>709</v>
      </c>
      <c r="VK96" s="727" t="s">
        <v>709</v>
      </c>
      <c r="VL96" s="727" t="s">
        <v>709</v>
      </c>
      <c r="VM96" s="727" t="s">
        <v>709</v>
      </c>
      <c r="VN96" s="727" t="s">
        <v>709</v>
      </c>
      <c r="VO96" s="727" t="s">
        <v>709</v>
      </c>
      <c r="VP96" s="727" t="s">
        <v>709</v>
      </c>
      <c r="VQ96" s="727" t="s">
        <v>709</v>
      </c>
      <c r="VR96" s="727" t="s">
        <v>709</v>
      </c>
      <c r="VS96" s="727" t="s">
        <v>709</v>
      </c>
      <c r="VT96" s="727" t="s">
        <v>709</v>
      </c>
      <c r="VU96" s="727" t="s">
        <v>709</v>
      </c>
      <c r="VV96" s="727" t="s">
        <v>709</v>
      </c>
      <c r="VW96" s="727" t="s">
        <v>709</v>
      </c>
      <c r="VX96" s="727" t="s">
        <v>709</v>
      </c>
      <c r="VY96" s="727" t="s">
        <v>709</v>
      </c>
      <c r="VZ96" s="727" t="s">
        <v>709</v>
      </c>
      <c r="WA96" s="727" t="s">
        <v>709</v>
      </c>
      <c r="WB96" s="727" t="s">
        <v>709</v>
      </c>
      <c r="WC96" s="727" t="s">
        <v>709</v>
      </c>
      <c r="WD96" s="727" t="s">
        <v>709</v>
      </c>
      <c r="WE96" s="727" t="s">
        <v>709</v>
      </c>
      <c r="WF96" s="727" t="s">
        <v>709</v>
      </c>
      <c r="WG96" s="727" t="s">
        <v>709</v>
      </c>
      <c r="WH96" s="727" t="s">
        <v>709</v>
      </c>
      <c r="WI96" s="727" t="s">
        <v>709</v>
      </c>
      <c r="WJ96" s="727" t="s">
        <v>709</v>
      </c>
      <c r="WK96" s="727" t="s">
        <v>709</v>
      </c>
      <c r="WL96" s="727" t="s">
        <v>709</v>
      </c>
      <c r="WM96" s="727" t="s">
        <v>709</v>
      </c>
      <c r="WN96" s="727" t="s">
        <v>709</v>
      </c>
      <c r="WO96" s="727" t="s">
        <v>709</v>
      </c>
      <c r="WP96" s="727" t="s">
        <v>709</v>
      </c>
      <c r="WQ96" s="727" t="s">
        <v>709</v>
      </c>
      <c r="WR96" s="727" t="s">
        <v>709</v>
      </c>
      <c r="WS96" s="727" t="s">
        <v>709</v>
      </c>
      <c r="WT96" s="727" t="s">
        <v>709</v>
      </c>
      <c r="WU96" s="727" t="s">
        <v>709</v>
      </c>
      <c r="WV96" s="727" t="s">
        <v>709</v>
      </c>
      <c r="WW96" s="727" t="s">
        <v>709</v>
      </c>
      <c r="WX96" s="727" t="s">
        <v>709</v>
      </c>
      <c r="WY96" s="727" t="s">
        <v>709</v>
      </c>
      <c r="WZ96" s="727" t="s">
        <v>709</v>
      </c>
      <c r="XA96" s="727" t="s">
        <v>709</v>
      </c>
      <c r="XB96" s="727" t="s">
        <v>709</v>
      </c>
      <c r="XC96" s="727" t="s">
        <v>709</v>
      </c>
      <c r="XD96" s="727" t="s">
        <v>709</v>
      </c>
      <c r="XE96" s="727" t="s">
        <v>709</v>
      </c>
      <c r="XF96" s="727" t="s">
        <v>709</v>
      </c>
      <c r="XG96" s="727" t="s">
        <v>709</v>
      </c>
      <c r="XH96" s="727" t="s">
        <v>709</v>
      </c>
      <c r="XI96" s="727" t="s">
        <v>709</v>
      </c>
      <c r="XJ96" s="727" t="s">
        <v>709</v>
      </c>
      <c r="XK96" s="727" t="s">
        <v>709</v>
      </c>
      <c r="XL96" s="727" t="s">
        <v>709</v>
      </c>
      <c r="XM96" s="727" t="s">
        <v>709</v>
      </c>
      <c r="XN96" s="727" t="s">
        <v>709</v>
      </c>
      <c r="XO96" s="727" t="s">
        <v>709</v>
      </c>
      <c r="XP96" s="727" t="s">
        <v>709</v>
      </c>
      <c r="XQ96" s="727" t="s">
        <v>709</v>
      </c>
      <c r="XR96" s="727" t="s">
        <v>709</v>
      </c>
      <c r="XS96" s="727" t="s">
        <v>709</v>
      </c>
      <c r="XT96" s="727" t="s">
        <v>709</v>
      </c>
      <c r="XU96" s="727" t="s">
        <v>709</v>
      </c>
      <c r="XV96" s="727" t="s">
        <v>709</v>
      </c>
      <c r="XW96" s="727" t="s">
        <v>709</v>
      </c>
      <c r="XX96" s="727" t="s">
        <v>709</v>
      </c>
      <c r="XY96" s="727" t="s">
        <v>709</v>
      </c>
      <c r="XZ96" s="727" t="s">
        <v>709</v>
      </c>
      <c r="YA96" s="727" t="s">
        <v>709</v>
      </c>
      <c r="YB96" s="727" t="s">
        <v>709</v>
      </c>
      <c r="YC96" s="727" t="s">
        <v>709</v>
      </c>
      <c r="YD96" s="727" t="s">
        <v>709</v>
      </c>
      <c r="YE96" s="727" t="s">
        <v>709</v>
      </c>
      <c r="YF96" s="727" t="s">
        <v>709</v>
      </c>
      <c r="YG96" s="727" t="s">
        <v>709</v>
      </c>
      <c r="YH96" s="727" t="s">
        <v>709</v>
      </c>
      <c r="YI96" s="727" t="s">
        <v>709</v>
      </c>
      <c r="YJ96" s="727" t="s">
        <v>709</v>
      </c>
      <c r="YK96" s="727" t="s">
        <v>709</v>
      </c>
      <c r="YL96" s="727" t="s">
        <v>709</v>
      </c>
      <c r="YM96" s="727" t="s">
        <v>709</v>
      </c>
      <c r="YN96" s="727" t="s">
        <v>709</v>
      </c>
      <c r="YO96" s="727" t="s">
        <v>709</v>
      </c>
      <c r="YP96" s="727" t="s">
        <v>709</v>
      </c>
      <c r="YQ96" s="727" t="s">
        <v>709</v>
      </c>
      <c r="YR96" s="727" t="s">
        <v>709</v>
      </c>
      <c r="YS96" s="727" t="s">
        <v>709</v>
      </c>
      <c r="YT96" s="727" t="s">
        <v>709</v>
      </c>
      <c r="YU96" s="727" t="s">
        <v>709</v>
      </c>
      <c r="YV96" s="727" t="s">
        <v>709</v>
      </c>
      <c r="YW96" s="727" t="s">
        <v>709</v>
      </c>
      <c r="YX96" s="727" t="s">
        <v>709</v>
      </c>
      <c r="YY96" s="727" t="s">
        <v>709</v>
      </c>
      <c r="YZ96" s="727" t="s">
        <v>709</v>
      </c>
      <c r="ZA96" s="727" t="s">
        <v>709</v>
      </c>
      <c r="ZB96" s="727" t="s">
        <v>709</v>
      </c>
      <c r="ZC96" s="727" t="s">
        <v>709</v>
      </c>
      <c r="ZD96" s="727" t="s">
        <v>709</v>
      </c>
      <c r="ZE96" s="727" t="s">
        <v>709</v>
      </c>
      <c r="ZF96" s="727" t="s">
        <v>709</v>
      </c>
      <c r="ZG96" s="727" t="s">
        <v>709</v>
      </c>
      <c r="ZH96" s="727" t="s">
        <v>709</v>
      </c>
      <c r="ZI96" s="727" t="s">
        <v>709</v>
      </c>
      <c r="ZJ96" s="727" t="s">
        <v>709</v>
      </c>
      <c r="ZK96" s="727" t="s">
        <v>709</v>
      </c>
      <c r="ZL96" s="727" t="s">
        <v>709</v>
      </c>
      <c r="ZM96" s="727" t="s">
        <v>709</v>
      </c>
      <c r="ZN96" s="727" t="s">
        <v>709</v>
      </c>
      <c r="ZO96" s="727" t="s">
        <v>709</v>
      </c>
      <c r="ZP96" s="727" t="s">
        <v>709</v>
      </c>
      <c r="ZQ96" s="727" t="s">
        <v>709</v>
      </c>
      <c r="ZR96" s="727" t="s">
        <v>709</v>
      </c>
      <c r="ZS96" s="727" t="s">
        <v>709</v>
      </c>
      <c r="ZT96" s="727" t="s">
        <v>709</v>
      </c>
      <c r="ZU96" s="727" t="s">
        <v>709</v>
      </c>
      <c r="ZV96" s="727" t="s">
        <v>709</v>
      </c>
      <c r="ZW96" s="727" t="s">
        <v>709</v>
      </c>
      <c r="ZX96" s="727" t="s">
        <v>709</v>
      </c>
      <c r="ZY96" s="727" t="s">
        <v>709</v>
      </c>
      <c r="ZZ96" s="727" t="s">
        <v>709</v>
      </c>
      <c r="AAA96" s="727" t="s">
        <v>709</v>
      </c>
      <c r="AAB96" s="727" t="s">
        <v>709</v>
      </c>
      <c r="AAC96" s="727" t="s">
        <v>709</v>
      </c>
      <c r="AAD96" s="727" t="s">
        <v>709</v>
      </c>
      <c r="AAE96" s="727" t="s">
        <v>709</v>
      </c>
      <c r="AAF96" s="727" t="s">
        <v>709</v>
      </c>
      <c r="AAG96" s="727" t="s">
        <v>709</v>
      </c>
      <c r="AAH96" s="727" t="s">
        <v>709</v>
      </c>
      <c r="AAI96" s="727" t="s">
        <v>709</v>
      </c>
      <c r="AAJ96" s="727" t="s">
        <v>709</v>
      </c>
      <c r="AAK96" s="727" t="s">
        <v>709</v>
      </c>
      <c r="AAL96" s="727" t="s">
        <v>709</v>
      </c>
      <c r="AAM96" s="727" t="s">
        <v>709</v>
      </c>
      <c r="AAN96" s="727" t="s">
        <v>709</v>
      </c>
      <c r="AAO96" s="727" t="s">
        <v>709</v>
      </c>
      <c r="AAP96" s="727" t="s">
        <v>709</v>
      </c>
      <c r="AAQ96" s="727" t="s">
        <v>709</v>
      </c>
      <c r="AAR96" s="727" t="s">
        <v>709</v>
      </c>
      <c r="AAS96" s="727" t="s">
        <v>709</v>
      </c>
      <c r="AAT96" s="727" t="s">
        <v>709</v>
      </c>
      <c r="AAU96" s="727" t="s">
        <v>709</v>
      </c>
      <c r="AAV96" s="727" t="s">
        <v>709</v>
      </c>
      <c r="AAW96" s="727" t="s">
        <v>709</v>
      </c>
      <c r="AAX96" s="727" t="s">
        <v>709</v>
      </c>
      <c r="AAY96" s="727" t="s">
        <v>709</v>
      </c>
      <c r="AAZ96" s="727" t="s">
        <v>709</v>
      </c>
      <c r="ABA96" s="727" t="s">
        <v>709</v>
      </c>
      <c r="ABB96" s="727" t="s">
        <v>709</v>
      </c>
      <c r="ABC96" s="727" t="s">
        <v>709</v>
      </c>
      <c r="ABD96" s="727" t="s">
        <v>709</v>
      </c>
      <c r="ABE96" s="727" t="s">
        <v>709</v>
      </c>
      <c r="ABF96" s="727" t="s">
        <v>709</v>
      </c>
      <c r="ABG96" s="727" t="s">
        <v>709</v>
      </c>
      <c r="ABH96" s="727" t="s">
        <v>709</v>
      </c>
      <c r="ABI96" s="727" t="s">
        <v>709</v>
      </c>
      <c r="ABJ96" s="727" t="s">
        <v>709</v>
      </c>
      <c r="ABK96" s="727" t="s">
        <v>709</v>
      </c>
      <c r="ABL96" s="727" t="s">
        <v>709</v>
      </c>
      <c r="ABM96" s="727" t="s">
        <v>709</v>
      </c>
      <c r="ABN96" s="727" t="s">
        <v>709</v>
      </c>
      <c r="ABO96" s="727" t="s">
        <v>709</v>
      </c>
      <c r="ABP96" s="727" t="s">
        <v>709</v>
      </c>
      <c r="ABQ96" s="727" t="s">
        <v>709</v>
      </c>
      <c r="ABR96" s="727" t="s">
        <v>709</v>
      </c>
      <c r="ABS96" s="727" t="s">
        <v>709</v>
      </c>
      <c r="ABT96" s="727" t="s">
        <v>709</v>
      </c>
      <c r="ABU96" s="727" t="s">
        <v>709</v>
      </c>
      <c r="ABV96" s="727" t="s">
        <v>709</v>
      </c>
      <c r="ABW96" s="727" t="s">
        <v>709</v>
      </c>
      <c r="ABX96" s="727" t="s">
        <v>709</v>
      </c>
      <c r="ABY96" s="727" t="s">
        <v>709</v>
      </c>
      <c r="ABZ96" s="727" t="s">
        <v>709</v>
      </c>
      <c r="ACA96" s="727" t="s">
        <v>709</v>
      </c>
      <c r="ACB96" s="727" t="s">
        <v>709</v>
      </c>
      <c r="ACC96" s="727" t="s">
        <v>709</v>
      </c>
      <c r="ACD96" s="727" t="s">
        <v>709</v>
      </c>
      <c r="ACE96" s="727" t="s">
        <v>709</v>
      </c>
      <c r="ACF96" s="727" t="s">
        <v>709</v>
      </c>
      <c r="ACG96" s="727" t="s">
        <v>709</v>
      </c>
      <c r="ACH96" s="727" t="s">
        <v>709</v>
      </c>
      <c r="ACI96" s="727" t="s">
        <v>709</v>
      </c>
      <c r="ACJ96" s="727" t="s">
        <v>709</v>
      </c>
      <c r="ACK96" s="727" t="s">
        <v>709</v>
      </c>
      <c r="ACL96" s="727" t="s">
        <v>709</v>
      </c>
      <c r="ACM96" s="727" t="s">
        <v>709</v>
      </c>
      <c r="ACN96" s="727" t="s">
        <v>709</v>
      </c>
      <c r="ACO96" s="727" t="s">
        <v>709</v>
      </c>
      <c r="ACP96" s="727" t="s">
        <v>709</v>
      </c>
      <c r="ACQ96" s="727" t="s">
        <v>709</v>
      </c>
      <c r="ACR96" s="727" t="s">
        <v>709</v>
      </c>
      <c r="ACS96" s="727" t="s">
        <v>709</v>
      </c>
      <c r="ACT96" s="727" t="s">
        <v>709</v>
      </c>
      <c r="ACU96" s="727" t="s">
        <v>709</v>
      </c>
      <c r="ACV96" s="727" t="s">
        <v>709</v>
      </c>
      <c r="ACW96" s="727" t="s">
        <v>709</v>
      </c>
      <c r="ACX96" s="727" t="s">
        <v>709</v>
      </c>
      <c r="ACY96" s="727" t="s">
        <v>709</v>
      </c>
      <c r="ACZ96" s="727" t="s">
        <v>709</v>
      </c>
      <c r="ADA96" s="727" t="s">
        <v>709</v>
      </c>
      <c r="ADB96" s="727" t="s">
        <v>709</v>
      </c>
      <c r="ADC96" s="727" t="s">
        <v>709</v>
      </c>
      <c r="ADD96" s="727" t="s">
        <v>709</v>
      </c>
      <c r="ADE96" s="727" t="s">
        <v>709</v>
      </c>
      <c r="ADF96" s="727" t="s">
        <v>709</v>
      </c>
      <c r="ADG96" s="727" t="s">
        <v>709</v>
      </c>
      <c r="ADH96" s="727" t="s">
        <v>709</v>
      </c>
      <c r="ADI96" s="727" t="s">
        <v>709</v>
      </c>
      <c r="ADJ96" s="727" t="s">
        <v>709</v>
      </c>
      <c r="ADK96" s="727" t="s">
        <v>709</v>
      </c>
      <c r="ADL96" s="727" t="s">
        <v>709</v>
      </c>
      <c r="ADM96" s="727" t="s">
        <v>709</v>
      </c>
      <c r="ADN96" s="727" t="s">
        <v>709</v>
      </c>
      <c r="ADO96" s="727" t="s">
        <v>709</v>
      </c>
      <c r="ADP96" s="727" t="s">
        <v>709</v>
      </c>
      <c r="ADQ96" s="727" t="s">
        <v>709</v>
      </c>
      <c r="ADR96" s="727" t="s">
        <v>709</v>
      </c>
      <c r="ADS96" s="727" t="s">
        <v>709</v>
      </c>
      <c r="ADT96" s="727" t="s">
        <v>709</v>
      </c>
      <c r="ADU96" s="727" t="s">
        <v>709</v>
      </c>
      <c r="ADV96" s="727" t="s">
        <v>709</v>
      </c>
      <c r="ADW96" s="727" t="s">
        <v>709</v>
      </c>
      <c r="ADX96" s="727" t="s">
        <v>709</v>
      </c>
      <c r="ADY96" s="727" t="s">
        <v>709</v>
      </c>
      <c r="ADZ96" s="727" t="s">
        <v>709</v>
      </c>
      <c r="AEA96" s="727" t="s">
        <v>709</v>
      </c>
      <c r="AEB96" s="727" t="s">
        <v>709</v>
      </c>
      <c r="AEC96" s="727" t="s">
        <v>709</v>
      </c>
      <c r="AED96" s="727" t="s">
        <v>709</v>
      </c>
      <c r="AEE96" s="727" t="s">
        <v>709</v>
      </c>
      <c r="AEF96" s="727" t="s">
        <v>709</v>
      </c>
      <c r="AEG96" s="727" t="s">
        <v>709</v>
      </c>
      <c r="AEH96" s="727" t="s">
        <v>709</v>
      </c>
      <c r="AEI96" s="727" t="s">
        <v>709</v>
      </c>
      <c r="AEJ96" s="727" t="s">
        <v>709</v>
      </c>
      <c r="AEK96" s="727" t="s">
        <v>709</v>
      </c>
      <c r="AEL96" s="727" t="s">
        <v>709</v>
      </c>
      <c r="AEM96" s="727" t="s">
        <v>709</v>
      </c>
      <c r="AEN96" s="727" t="s">
        <v>709</v>
      </c>
      <c r="AEO96" s="727" t="s">
        <v>709</v>
      </c>
      <c r="AEP96" s="727" t="s">
        <v>709</v>
      </c>
      <c r="AEQ96" s="727" t="s">
        <v>709</v>
      </c>
      <c r="AER96" s="727" t="s">
        <v>709</v>
      </c>
      <c r="AES96" s="727" t="s">
        <v>709</v>
      </c>
      <c r="AET96" s="727" t="s">
        <v>709</v>
      </c>
      <c r="AEU96" s="727" t="s">
        <v>709</v>
      </c>
      <c r="AEV96" s="727" t="s">
        <v>709</v>
      </c>
      <c r="AEW96" s="727" t="s">
        <v>709</v>
      </c>
      <c r="AEX96" s="727" t="s">
        <v>709</v>
      </c>
      <c r="AEY96" s="727" t="s">
        <v>709</v>
      </c>
      <c r="AEZ96" s="727" t="s">
        <v>709</v>
      </c>
      <c r="AFA96" s="727" t="s">
        <v>709</v>
      </c>
      <c r="AFB96" s="727" t="s">
        <v>709</v>
      </c>
      <c r="AFC96" s="727" t="s">
        <v>709</v>
      </c>
      <c r="AFD96" s="727" t="s">
        <v>709</v>
      </c>
      <c r="AFE96" s="727" t="s">
        <v>709</v>
      </c>
      <c r="AFF96" s="727" t="s">
        <v>709</v>
      </c>
      <c r="AFG96" s="727" t="s">
        <v>709</v>
      </c>
      <c r="AFH96" s="727" t="s">
        <v>709</v>
      </c>
      <c r="AFI96" s="727" t="s">
        <v>709</v>
      </c>
      <c r="AFJ96" s="727" t="s">
        <v>709</v>
      </c>
      <c r="AFK96" s="727" t="s">
        <v>709</v>
      </c>
      <c r="AFL96" s="727" t="s">
        <v>709</v>
      </c>
      <c r="AFM96" s="727" t="s">
        <v>709</v>
      </c>
      <c r="AFN96" s="727" t="s">
        <v>709</v>
      </c>
      <c r="AFO96" s="727" t="s">
        <v>709</v>
      </c>
      <c r="AFP96" s="727" t="s">
        <v>709</v>
      </c>
      <c r="AFQ96" s="727" t="s">
        <v>709</v>
      </c>
      <c r="AFR96" s="727" t="s">
        <v>709</v>
      </c>
      <c r="AFS96" s="727" t="s">
        <v>709</v>
      </c>
      <c r="AFT96" s="727" t="s">
        <v>709</v>
      </c>
      <c r="AFU96" s="727" t="s">
        <v>709</v>
      </c>
      <c r="AFV96" s="727" t="s">
        <v>709</v>
      </c>
      <c r="AFW96" s="727" t="s">
        <v>709</v>
      </c>
      <c r="AFX96" s="727" t="s">
        <v>709</v>
      </c>
      <c r="AFY96" s="727" t="s">
        <v>709</v>
      </c>
      <c r="AFZ96" s="727" t="s">
        <v>709</v>
      </c>
      <c r="AGA96" s="727" t="s">
        <v>709</v>
      </c>
      <c r="AGB96" s="727" t="s">
        <v>709</v>
      </c>
      <c r="AGC96" s="727" t="s">
        <v>709</v>
      </c>
      <c r="AGD96" s="727" t="s">
        <v>709</v>
      </c>
      <c r="AGE96" s="727" t="s">
        <v>709</v>
      </c>
      <c r="AGF96" s="727" t="s">
        <v>709</v>
      </c>
      <c r="AGG96" s="727" t="s">
        <v>709</v>
      </c>
      <c r="AGH96" s="727" t="s">
        <v>709</v>
      </c>
      <c r="AGI96" s="727" t="s">
        <v>709</v>
      </c>
      <c r="AGJ96" s="727" t="s">
        <v>709</v>
      </c>
      <c r="AGK96" s="727" t="s">
        <v>709</v>
      </c>
      <c r="AGL96" s="727" t="s">
        <v>709</v>
      </c>
      <c r="AGM96" s="727" t="s">
        <v>709</v>
      </c>
      <c r="AGN96" s="727" t="s">
        <v>709</v>
      </c>
      <c r="AGO96" s="727" t="s">
        <v>709</v>
      </c>
      <c r="AGP96" s="727" t="s">
        <v>709</v>
      </c>
      <c r="AGQ96" s="727" t="s">
        <v>709</v>
      </c>
      <c r="AGR96" s="727" t="s">
        <v>709</v>
      </c>
      <c r="AGS96" s="727" t="s">
        <v>709</v>
      </c>
      <c r="AGT96" s="727" t="s">
        <v>709</v>
      </c>
      <c r="AGU96" s="727" t="s">
        <v>709</v>
      </c>
      <c r="AGV96" s="727" t="s">
        <v>709</v>
      </c>
      <c r="AGW96" s="727" t="s">
        <v>709</v>
      </c>
      <c r="AGX96" s="727" t="s">
        <v>709</v>
      </c>
      <c r="AGY96" s="727" t="s">
        <v>709</v>
      </c>
      <c r="AGZ96" s="727" t="s">
        <v>709</v>
      </c>
      <c r="AHA96" s="727" t="s">
        <v>709</v>
      </c>
      <c r="AHB96" s="727" t="s">
        <v>709</v>
      </c>
      <c r="AHC96" s="727" t="s">
        <v>709</v>
      </c>
      <c r="AHD96" s="727" t="s">
        <v>709</v>
      </c>
      <c r="AHE96" s="727" t="s">
        <v>709</v>
      </c>
      <c r="AHF96" s="727" t="s">
        <v>709</v>
      </c>
      <c r="AHG96" s="727" t="s">
        <v>709</v>
      </c>
      <c r="AHH96" s="727" t="s">
        <v>709</v>
      </c>
      <c r="AHI96" s="727" t="s">
        <v>709</v>
      </c>
      <c r="AHJ96" s="727" t="s">
        <v>709</v>
      </c>
      <c r="AHK96" s="727" t="s">
        <v>709</v>
      </c>
      <c r="AHL96" s="727" t="s">
        <v>709</v>
      </c>
      <c r="AHM96" s="727" t="s">
        <v>709</v>
      </c>
      <c r="AHN96" s="727" t="s">
        <v>709</v>
      </c>
      <c r="AHO96" s="727" t="s">
        <v>709</v>
      </c>
      <c r="AHP96" s="727" t="s">
        <v>709</v>
      </c>
      <c r="AHQ96" s="727" t="s">
        <v>709</v>
      </c>
      <c r="AHR96" s="727" t="s">
        <v>709</v>
      </c>
      <c r="AHS96" s="727" t="s">
        <v>709</v>
      </c>
      <c r="AHT96" s="727" t="s">
        <v>709</v>
      </c>
      <c r="AHU96" s="727" t="s">
        <v>709</v>
      </c>
      <c r="AHV96" s="727" t="s">
        <v>709</v>
      </c>
      <c r="AHW96" s="727" t="s">
        <v>709</v>
      </c>
      <c r="AHX96" s="727" t="s">
        <v>709</v>
      </c>
      <c r="AHY96" s="727" t="s">
        <v>709</v>
      </c>
      <c r="AHZ96" s="727" t="s">
        <v>709</v>
      </c>
      <c r="AIA96" s="727" t="s">
        <v>709</v>
      </c>
      <c r="AIB96" s="727" t="s">
        <v>709</v>
      </c>
      <c r="AIC96" s="727" t="s">
        <v>709</v>
      </c>
      <c r="AID96" s="727" t="s">
        <v>709</v>
      </c>
      <c r="AIE96" s="727" t="s">
        <v>709</v>
      </c>
      <c r="AIF96" s="727" t="s">
        <v>709</v>
      </c>
      <c r="AIG96" s="727" t="s">
        <v>709</v>
      </c>
      <c r="AIH96" s="727" t="s">
        <v>709</v>
      </c>
      <c r="AII96" s="727" t="s">
        <v>709</v>
      </c>
      <c r="AIJ96" s="727" t="s">
        <v>709</v>
      </c>
      <c r="AIK96" s="727" t="s">
        <v>709</v>
      </c>
      <c r="AIL96" s="727" t="s">
        <v>709</v>
      </c>
      <c r="AIM96" s="727" t="s">
        <v>709</v>
      </c>
      <c r="AIN96" s="727" t="s">
        <v>709</v>
      </c>
      <c r="AIO96" s="727" t="s">
        <v>709</v>
      </c>
      <c r="AIP96" s="727" t="s">
        <v>709</v>
      </c>
      <c r="AIQ96" s="727" t="s">
        <v>709</v>
      </c>
      <c r="AIR96" s="727" t="s">
        <v>709</v>
      </c>
      <c r="AIS96" s="727" t="s">
        <v>709</v>
      </c>
      <c r="AIT96" s="727" t="s">
        <v>709</v>
      </c>
      <c r="AIU96" s="727" t="s">
        <v>709</v>
      </c>
      <c r="AIV96" s="727" t="s">
        <v>709</v>
      </c>
      <c r="AIW96" s="727" t="s">
        <v>709</v>
      </c>
      <c r="AIX96" s="727" t="s">
        <v>709</v>
      </c>
      <c r="AIY96" s="727" t="s">
        <v>709</v>
      </c>
      <c r="AIZ96" s="727" t="s">
        <v>709</v>
      </c>
      <c r="AJA96" s="727" t="s">
        <v>709</v>
      </c>
      <c r="AJB96" s="727" t="s">
        <v>709</v>
      </c>
      <c r="AJC96" s="727" t="s">
        <v>709</v>
      </c>
      <c r="AJD96" s="727" t="s">
        <v>709</v>
      </c>
      <c r="AJE96" s="727" t="s">
        <v>709</v>
      </c>
      <c r="AJF96" s="727" t="s">
        <v>709</v>
      </c>
      <c r="AJG96" s="727" t="s">
        <v>709</v>
      </c>
      <c r="AJH96" s="727" t="s">
        <v>709</v>
      </c>
      <c r="AJI96" s="727" t="s">
        <v>709</v>
      </c>
      <c r="AJJ96" s="727" t="s">
        <v>709</v>
      </c>
      <c r="AJK96" s="727" t="s">
        <v>709</v>
      </c>
      <c r="AJL96" s="727" t="s">
        <v>709</v>
      </c>
      <c r="AJM96" s="727" t="s">
        <v>709</v>
      </c>
      <c r="AJN96" s="727" t="s">
        <v>709</v>
      </c>
      <c r="AJO96" s="727" t="s">
        <v>709</v>
      </c>
      <c r="AJP96" s="727" t="s">
        <v>709</v>
      </c>
      <c r="AJQ96" s="727" t="s">
        <v>709</v>
      </c>
      <c r="AJR96" s="727" t="s">
        <v>709</v>
      </c>
      <c r="AJS96" s="727" t="s">
        <v>709</v>
      </c>
      <c r="AJT96" s="727" t="s">
        <v>709</v>
      </c>
      <c r="AJU96" s="727" t="s">
        <v>709</v>
      </c>
      <c r="AJV96" s="727" t="s">
        <v>709</v>
      </c>
      <c r="AJW96" s="727" t="s">
        <v>709</v>
      </c>
      <c r="AJX96" s="727" t="s">
        <v>709</v>
      </c>
      <c r="AJY96" s="727" t="s">
        <v>709</v>
      </c>
      <c r="AJZ96" s="727" t="s">
        <v>709</v>
      </c>
      <c r="AKA96" s="727" t="s">
        <v>709</v>
      </c>
      <c r="AKB96" s="727" t="s">
        <v>709</v>
      </c>
      <c r="AKC96" s="727" t="s">
        <v>709</v>
      </c>
      <c r="AKD96" s="727" t="s">
        <v>709</v>
      </c>
      <c r="AKE96" s="727" t="s">
        <v>709</v>
      </c>
      <c r="AKF96" s="727" t="s">
        <v>709</v>
      </c>
      <c r="AKG96" s="727" t="s">
        <v>709</v>
      </c>
      <c r="AKH96" s="727" t="s">
        <v>709</v>
      </c>
      <c r="AKI96" s="727" t="s">
        <v>709</v>
      </c>
      <c r="AKJ96" s="727" t="s">
        <v>709</v>
      </c>
      <c r="AKK96" s="727" t="s">
        <v>709</v>
      </c>
      <c r="AKL96" s="727" t="s">
        <v>709</v>
      </c>
      <c r="AKM96" s="727" t="s">
        <v>709</v>
      </c>
      <c r="AKN96" s="727" t="s">
        <v>709</v>
      </c>
      <c r="AKO96" s="727" t="s">
        <v>709</v>
      </c>
      <c r="AKP96" s="727" t="s">
        <v>709</v>
      </c>
      <c r="AKQ96" s="727" t="s">
        <v>709</v>
      </c>
      <c r="AKR96" s="727" t="s">
        <v>709</v>
      </c>
      <c r="AKS96" s="727" t="s">
        <v>709</v>
      </c>
      <c r="AKT96" s="727" t="s">
        <v>709</v>
      </c>
      <c r="AKU96" s="727" t="s">
        <v>709</v>
      </c>
      <c r="AKV96" s="727" t="s">
        <v>709</v>
      </c>
      <c r="AKW96" s="727" t="s">
        <v>709</v>
      </c>
      <c r="AKX96" s="727" t="s">
        <v>709</v>
      </c>
      <c r="AKY96" s="727" t="s">
        <v>709</v>
      </c>
      <c r="AKZ96" s="727" t="s">
        <v>709</v>
      </c>
      <c r="ALA96" s="727" t="s">
        <v>709</v>
      </c>
      <c r="ALB96" s="727" t="s">
        <v>709</v>
      </c>
      <c r="ALC96" s="727" t="s">
        <v>709</v>
      </c>
      <c r="ALD96" s="727" t="s">
        <v>709</v>
      </c>
      <c r="ALE96" s="727" t="s">
        <v>709</v>
      </c>
      <c r="ALF96" s="727" t="s">
        <v>709</v>
      </c>
      <c r="ALG96" s="727" t="s">
        <v>709</v>
      </c>
      <c r="ALH96" s="727" t="s">
        <v>709</v>
      </c>
      <c r="ALI96" s="727" t="s">
        <v>709</v>
      </c>
      <c r="ALJ96" s="727" t="s">
        <v>709</v>
      </c>
      <c r="ALK96" s="727" t="s">
        <v>709</v>
      </c>
      <c r="ALL96" s="727" t="s">
        <v>709</v>
      </c>
      <c r="ALM96" s="727" t="s">
        <v>709</v>
      </c>
      <c r="ALN96" s="727" t="s">
        <v>709</v>
      </c>
      <c r="ALO96" s="727" t="s">
        <v>709</v>
      </c>
      <c r="ALP96" s="727" t="s">
        <v>709</v>
      </c>
      <c r="ALQ96" s="727" t="s">
        <v>709</v>
      </c>
      <c r="ALR96" s="727" t="s">
        <v>709</v>
      </c>
      <c r="ALS96" s="727" t="s">
        <v>709</v>
      </c>
      <c r="ALT96" s="727" t="s">
        <v>709</v>
      </c>
      <c r="ALU96" s="727" t="s">
        <v>709</v>
      </c>
      <c r="ALV96" s="727" t="s">
        <v>709</v>
      </c>
      <c r="ALW96" s="727" t="s">
        <v>709</v>
      </c>
      <c r="ALX96" s="727" t="s">
        <v>709</v>
      </c>
      <c r="ALY96" s="727" t="s">
        <v>709</v>
      </c>
      <c r="ALZ96" s="727" t="s">
        <v>709</v>
      </c>
      <c r="AMA96" s="727" t="s">
        <v>709</v>
      </c>
      <c r="AMB96" s="727" t="s">
        <v>709</v>
      </c>
      <c r="AMC96" s="727" t="s">
        <v>709</v>
      </c>
      <c r="AMD96" s="727" t="s">
        <v>709</v>
      </c>
      <c r="AME96" s="727" t="s">
        <v>709</v>
      </c>
      <c r="AMF96" s="727" t="s">
        <v>709</v>
      </c>
      <c r="AMG96" s="727" t="s">
        <v>709</v>
      </c>
      <c r="AMH96" s="727" t="s">
        <v>709</v>
      </c>
      <c r="AMI96" s="727" t="s">
        <v>709</v>
      </c>
      <c r="AMJ96" s="727" t="s">
        <v>709</v>
      </c>
      <c r="AMK96" s="727" t="s">
        <v>709</v>
      </c>
      <c r="AML96" s="727" t="s">
        <v>709</v>
      </c>
      <c r="AMM96" s="727" t="s">
        <v>709</v>
      </c>
      <c r="AMN96" s="727" t="s">
        <v>709</v>
      </c>
      <c r="AMO96" s="727" t="s">
        <v>709</v>
      </c>
      <c r="AMP96" s="727" t="s">
        <v>709</v>
      </c>
      <c r="AMQ96" s="727" t="s">
        <v>709</v>
      </c>
      <c r="AMR96" s="727" t="s">
        <v>709</v>
      </c>
      <c r="AMS96" s="727" t="s">
        <v>709</v>
      </c>
      <c r="AMT96" s="727" t="s">
        <v>709</v>
      </c>
      <c r="AMU96" s="727" t="s">
        <v>709</v>
      </c>
      <c r="AMV96" s="727" t="s">
        <v>709</v>
      </c>
      <c r="AMW96" s="727" t="s">
        <v>709</v>
      </c>
      <c r="AMX96" s="727" t="s">
        <v>709</v>
      </c>
      <c r="AMY96" s="727" t="s">
        <v>709</v>
      </c>
      <c r="AMZ96" s="727" t="s">
        <v>709</v>
      </c>
      <c r="ANA96" s="727" t="s">
        <v>709</v>
      </c>
      <c r="ANB96" s="727" t="s">
        <v>709</v>
      </c>
      <c r="ANC96" s="727" t="s">
        <v>709</v>
      </c>
      <c r="AND96" s="727" t="s">
        <v>709</v>
      </c>
      <c r="ANE96" s="727" t="s">
        <v>709</v>
      </c>
      <c r="ANF96" s="727" t="s">
        <v>709</v>
      </c>
      <c r="ANG96" s="727" t="s">
        <v>709</v>
      </c>
      <c r="ANH96" s="727" t="s">
        <v>709</v>
      </c>
      <c r="ANI96" s="727" t="s">
        <v>709</v>
      </c>
      <c r="ANJ96" s="727" t="s">
        <v>709</v>
      </c>
      <c r="ANK96" s="727" t="s">
        <v>709</v>
      </c>
      <c r="ANL96" s="727" t="s">
        <v>709</v>
      </c>
      <c r="ANM96" s="727" t="s">
        <v>709</v>
      </c>
      <c r="ANN96" s="727" t="s">
        <v>709</v>
      </c>
      <c r="ANO96" s="727" t="s">
        <v>709</v>
      </c>
      <c r="ANP96" s="727" t="s">
        <v>709</v>
      </c>
      <c r="ANQ96" s="727" t="s">
        <v>709</v>
      </c>
      <c r="ANR96" s="727" t="s">
        <v>709</v>
      </c>
      <c r="ANS96" s="727" t="s">
        <v>709</v>
      </c>
      <c r="ANT96" s="727" t="s">
        <v>709</v>
      </c>
      <c r="ANU96" s="727" t="s">
        <v>709</v>
      </c>
      <c r="ANV96" s="727" t="s">
        <v>709</v>
      </c>
      <c r="ANW96" s="727" t="s">
        <v>709</v>
      </c>
      <c r="ANX96" s="727" t="s">
        <v>709</v>
      </c>
      <c r="ANY96" s="727" t="s">
        <v>709</v>
      </c>
      <c r="ANZ96" s="727" t="s">
        <v>709</v>
      </c>
      <c r="AOA96" s="727" t="s">
        <v>709</v>
      </c>
      <c r="AOB96" s="727" t="s">
        <v>709</v>
      </c>
      <c r="AOC96" s="727" t="s">
        <v>709</v>
      </c>
      <c r="AOD96" s="727" t="s">
        <v>709</v>
      </c>
      <c r="AOE96" s="727" t="s">
        <v>709</v>
      </c>
      <c r="AOF96" s="727" t="s">
        <v>709</v>
      </c>
      <c r="AOG96" s="727" t="s">
        <v>709</v>
      </c>
      <c r="AOH96" s="727" t="s">
        <v>709</v>
      </c>
      <c r="AOI96" s="727" t="s">
        <v>709</v>
      </c>
      <c r="AOJ96" s="727" t="s">
        <v>709</v>
      </c>
      <c r="AOK96" s="727" t="s">
        <v>709</v>
      </c>
      <c r="AOL96" s="727" t="s">
        <v>709</v>
      </c>
      <c r="AOM96" s="727" t="s">
        <v>709</v>
      </c>
      <c r="AON96" s="727" t="s">
        <v>709</v>
      </c>
      <c r="AOO96" s="727" t="s">
        <v>709</v>
      </c>
      <c r="AOP96" s="727" t="s">
        <v>709</v>
      </c>
      <c r="AOQ96" s="727" t="s">
        <v>709</v>
      </c>
      <c r="AOR96" s="727" t="s">
        <v>709</v>
      </c>
      <c r="AOS96" s="727" t="s">
        <v>709</v>
      </c>
      <c r="AOT96" s="727" t="s">
        <v>709</v>
      </c>
      <c r="AOU96" s="727" t="s">
        <v>709</v>
      </c>
      <c r="AOV96" s="727" t="s">
        <v>709</v>
      </c>
      <c r="AOW96" s="727" t="s">
        <v>709</v>
      </c>
      <c r="AOX96" s="727" t="s">
        <v>709</v>
      </c>
      <c r="AOY96" s="727" t="s">
        <v>709</v>
      </c>
      <c r="AOZ96" s="727" t="s">
        <v>709</v>
      </c>
      <c r="APA96" s="727" t="s">
        <v>709</v>
      </c>
      <c r="APB96" s="727" t="s">
        <v>709</v>
      </c>
      <c r="APC96" s="727" t="s">
        <v>709</v>
      </c>
      <c r="APD96" s="727" t="s">
        <v>709</v>
      </c>
      <c r="APE96" s="727" t="s">
        <v>709</v>
      </c>
      <c r="APF96" s="727" t="s">
        <v>709</v>
      </c>
      <c r="APG96" s="727" t="s">
        <v>709</v>
      </c>
      <c r="APH96" s="727" t="s">
        <v>709</v>
      </c>
      <c r="API96" s="727" t="s">
        <v>709</v>
      </c>
      <c r="APJ96" s="727" t="s">
        <v>709</v>
      </c>
      <c r="APK96" s="727" t="s">
        <v>709</v>
      </c>
      <c r="APL96" s="727" t="s">
        <v>709</v>
      </c>
      <c r="APM96" s="727" t="s">
        <v>709</v>
      </c>
      <c r="APN96" s="727" t="s">
        <v>709</v>
      </c>
      <c r="APO96" s="727" t="s">
        <v>709</v>
      </c>
      <c r="APP96" s="727" t="s">
        <v>709</v>
      </c>
      <c r="APQ96" s="727" t="s">
        <v>709</v>
      </c>
      <c r="APR96" s="727" t="s">
        <v>709</v>
      </c>
      <c r="APS96" s="727" t="s">
        <v>709</v>
      </c>
      <c r="APT96" s="727" t="s">
        <v>709</v>
      </c>
      <c r="APU96" s="727" t="s">
        <v>709</v>
      </c>
      <c r="APV96" s="727" t="s">
        <v>709</v>
      </c>
      <c r="APW96" s="727" t="s">
        <v>709</v>
      </c>
      <c r="APX96" s="727" t="s">
        <v>709</v>
      </c>
      <c r="APY96" s="727" t="s">
        <v>709</v>
      </c>
      <c r="APZ96" s="727" t="s">
        <v>709</v>
      </c>
      <c r="AQA96" s="727" t="s">
        <v>709</v>
      </c>
      <c r="AQB96" s="727" t="s">
        <v>709</v>
      </c>
      <c r="AQC96" s="727" t="s">
        <v>709</v>
      </c>
      <c r="AQD96" s="727" t="s">
        <v>709</v>
      </c>
      <c r="AQE96" s="727" t="s">
        <v>709</v>
      </c>
      <c r="AQF96" s="727" t="s">
        <v>709</v>
      </c>
      <c r="AQG96" s="727" t="s">
        <v>709</v>
      </c>
      <c r="AQH96" s="727" t="s">
        <v>709</v>
      </c>
      <c r="AQI96" s="727" t="s">
        <v>709</v>
      </c>
      <c r="AQJ96" s="727" t="s">
        <v>709</v>
      </c>
      <c r="AQK96" s="727" t="s">
        <v>709</v>
      </c>
      <c r="AQL96" s="727" t="s">
        <v>709</v>
      </c>
      <c r="AQM96" s="727" t="s">
        <v>709</v>
      </c>
      <c r="AQN96" s="727" t="s">
        <v>709</v>
      </c>
      <c r="AQO96" s="727" t="s">
        <v>709</v>
      </c>
      <c r="AQP96" s="727" t="s">
        <v>709</v>
      </c>
      <c r="AQQ96" s="727" t="s">
        <v>709</v>
      </c>
      <c r="AQR96" s="727" t="s">
        <v>709</v>
      </c>
      <c r="AQS96" s="727" t="s">
        <v>709</v>
      </c>
      <c r="AQT96" s="727" t="s">
        <v>709</v>
      </c>
      <c r="AQU96" s="727" t="s">
        <v>709</v>
      </c>
      <c r="AQV96" s="727" t="s">
        <v>709</v>
      </c>
      <c r="AQW96" s="727" t="s">
        <v>709</v>
      </c>
      <c r="AQX96" s="727" t="s">
        <v>709</v>
      </c>
      <c r="AQY96" s="727" t="s">
        <v>709</v>
      </c>
      <c r="AQZ96" s="727" t="s">
        <v>709</v>
      </c>
      <c r="ARA96" s="727" t="s">
        <v>709</v>
      </c>
      <c r="ARB96" s="727" t="s">
        <v>709</v>
      </c>
      <c r="ARC96" s="727" t="s">
        <v>709</v>
      </c>
      <c r="ARD96" s="727" t="s">
        <v>709</v>
      </c>
      <c r="ARE96" s="727" t="s">
        <v>709</v>
      </c>
      <c r="ARF96" s="727" t="s">
        <v>709</v>
      </c>
      <c r="ARG96" s="727" t="s">
        <v>709</v>
      </c>
      <c r="ARH96" s="727" t="s">
        <v>709</v>
      </c>
      <c r="ARI96" s="727" t="s">
        <v>709</v>
      </c>
      <c r="ARJ96" s="727" t="s">
        <v>709</v>
      </c>
      <c r="ARK96" s="727" t="s">
        <v>709</v>
      </c>
      <c r="ARL96" s="727" t="s">
        <v>709</v>
      </c>
      <c r="ARM96" s="727" t="s">
        <v>709</v>
      </c>
      <c r="ARN96" s="727" t="s">
        <v>709</v>
      </c>
      <c r="ARO96" s="727" t="s">
        <v>709</v>
      </c>
      <c r="ARP96" s="727" t="s">
        <v>709</v>
      </c>
      <c r="ARQ96" s="727" t="s">
        <v>709</v>
      </c>
      <c r="ARR96" s="727" t="s">
        <v>709</v>
      </c>
      <c r="ARS96" s="727" t="s">
        <v>709</v>
      </c>
      <c r="ART96" s="727" t="s">
        <v>709</v>
      </c>
      <c r="ARU96" s="727" t="s">
        <v>709</v>
      </c>
      <c r="ARV96" s="727" t="s">
        <v>709</v>
      </c>
      <c r="ARW96" s="727" t="s">
        <v>709</v>
      </c>
      <c r="ARX96" s="727" t="s">
        <v>709</v>
      </c>
      <c r="ARY96" s="727" t="s">
        <v>709</v>
      </c>
      <c r="ARZ96" s="727" t="s">
        <v>709</v>
      </c>
      <c r="ASA96" s="727" t="s">
        <v>709</v>
      </c>
      <c r="ASB96" s="727" t="s">
        <v>709</v>
      </c>
      <c r="ASC96" s="727" t="s">
        <v>709</v>
      </c>
      <c r="ASD96" s="727" t="s">
        <v>709</v>
      </c>
      <c r="ASE96" s="727" t="s">
        <v>709</v>
      </c>
      <c r="ASF96" s="727" t="s">
        <v>709</v>
      </c>
      <c r="ASG96" s="727" t="s">
        <v>709</v>
      </c>
      <c r="ASH96" s="727" t="s">
        <v>709</v>
      </c>
      <c r="ASI96" s="727" t="s">
        <v>709</v>
      </c>
      <c r="ASJ96" s="727" t="s">
        <v>709</v>
      </c>
      <c r="ASK96" s="727" t="s">
        <v>709</v>
      </c>
      <c r="ASL96" s="727" t="s">
        <v>709</v>
      </c>
      <c r="ASM96" s="727" t="s">
        <v>709</v>
      </c>
      <c r="ASN96" s="727" t="s">
        <v>709</v>
      </c>
      <c r="ASO96" s="727" t="s">
        <v>709</v>
      </c>
      <c r="ASP96" s="727" t="s">
        <v>709</v>
      </c>
      <c r="ASQ96" s="727" t="s">
        <v>709</v>
      </c>
      <c r="ASR96" s="727" t="s">
        <v>709</v>
      </c>
      <c r="ASS96" s="727" t="s">
        <v>709</v>
      </c>
      <c r="AST96" s="727" t="s">
        <v>709</v>
      </c>
      <c r="ASU96" s="727" t="s">
        <v>709</v>
      </c>
      <c r="ASV96" s="727" t="s">
        <v>709</v>
      </c>
      <c r="ASW96" s="727" t="s">
        <v>709</v>
      </c>
      <c r="ASX96" s="727" t="s">
        <v>709</v>
      </c>
      <c r="ASY96" s="727" t="s">
        <v>709</v>
      </c>
      <c r="ASZ96" s="727" t="s">
        <v>709</v>
      </c>
      <c r="ATA96" s="727" t="s">
        <v>709</v>
      </c>
      <c r="ATB96" s="727" t="s">
        <v>709</v>
      </c>
      <c r="ATC96" s="727" t="s">
        <v>709</v>
      </c>
      <c r="ATD96" s="727" t="s">
        <v>709</v>
      </c>
      <c r="ATE96" s="727" t="s">
        <v>709</v>
      </c>
      <c r="ATF96" s="727" t="s">
        <v>709</v>
      </c>
      <c r="ATG96" s="727" t="s">
        <v>709</v>
      </c>
      <c r="ATH96" s="727" t="s">
        <v>709</v>
      </c>
      <c r="ATI96" s="727" t="s">
        <v>709</v>
      </c>
      <c r="ATJ96" s="727" t="s">
        <v>709</v>
      </c>
      <c r="ATK96" s="727" t="s">
        <v>709</v>
      </c>
      <c r="ATL96" s="727" t="s">
        <v>709</v>
      </c>
      <c r="ATM96" s="727" t="s">
        <v>709</v>
      </c>
      <c r="ATN96" s="727" t="s">
        <v>709</v>
      </c>
      <c r="ATO96" s="727" t="s">
        <v>709</v>
      </c>
      <c r="ATP96" s="727" t="s">
        <v>709</v>
      </c>
      <c r="ATQ96" s="727" t="s">
        <v>709</v>
      </c>
      <c r="ATR96" s="727" t="s">
        <v>709</v>
      </c>
      <c r="ATS96" s="727" t="s">
        <v>709</v>
      </c>
      <c r="ATT96" s="727" t="s">
        <v>709</v>
      </c>
      <c r="ATU96" s="727" t="s">
        <v>709</v>
      </c>
      <c r="ATV96" s="727" t="s">
        <v>709</v>
      </c>
      <c r="ATW96" s="727" t="s">
        <v>709</v>
      </c>
      <c r="ATX96" s="727" t="s">
        <v>709</v>
      </c>
      <c r="ATY96" s="727" t="s">
        <v>709</v>
      </c>
      <c r="ATZ96" s="727" t="s">
        <v>709</v>
      </c>
      <c r="AUA96" s="727" t="s">
        <v>709</v>
      </c>
      <c r="AUB96" s="727" t="s">
        <v>709</v>
      </c>
      <c r="AUC96" s="727" t="s">
        <v>709</v>
      </c>
      <c r="AUD96" s="727" t="s">
        <v>709</v>
      </c>
      <c r="AUE96" s="727" t="s">
        <v>709</v>
      </c>
      <c r="AUF96" s="727" t="s">
        <v>709</v>
      </c>
      <c r="AUG96" s="727" t="s">
        <v>709</v>
      </c>
      <c r="AUH96" s="727" t="s">
        <v>709</v>
      </c>
      <c r="AUI96" s="727" t="s">
        <v>709</v>
      </c>
      <c r="AUJ96" s="727" t="s">
        <v>709</v>
      </c>
      <c r="AUK96" s="727" t="s">
        <v>709</v>
      </c>
      <c r="AUL96" s="727" t="s">
        <v>709</v>
      </c>
      <c r="AUM96" s="727" t="s">
        <v>709</v>
      </c>
      <c r="AUN96" s="727" t="s">
        <v>709</v>
      </c>
      <c r="AUO96" s="727" t="s">
        <v>709</v>
      </c>
      <c r="AUP96" s="727" t="s">
        <v>709</v>
      </c>
      <c r="AUQ96" s="727" t="s">
        <v>709</v>
      </c>
      <c r="AUR96" s="727" t="s">
        <v>709</v>
      </c>
      <c r="AUS96" s="727" t="s">
        <v>709</v>
      </c>
      <c r="AUT96" s="727" t="s">
        <v>709</v>
      </c>
      <c r="AUU96" s="727" t="s">
        <v>709</v>
      </c>
      <c r="AUV96" s="727" t="s">
        <v>709</v>
      </c>
      <c r="AUW96" s="727" t="s">
        <v>709</v>
      </c>
      <c r="AUX96" s="727" t="s">
        <v>709</v>
      </c>
      <c r="AUY96" s="727" t="s">
        <v>709</v>
      </c>
      <c r="AUZ96" s="727" t="s">
        <v>709</v>
      </c>
      <c r="AVA96" s="727" t="s">
        <v>709</v>
      </c>
      <c r="AVB96" s="727" t="s">
        <v>709</v>
      </c>
      <c r="AVC96" s="727" t="s">
        <v>709</v>
      </c>
      <c r="AVD96" s="727" t="s">
        <v>709</v>
      </c>
      <c r="AVE96" s="727" t="s">
        <v>709</v>
      </c>
      <c r="AVF96" s="727" t="s">
        <v>709</v>
      </c>
      <c r="AVG96" s="727" t="s">
        <v>709</v>
      </c>
      <c r="AVH96" s="727" t="s">
        <v>709</v>
      </c>
      <c r="AVI96" s="727" t="s">
        <v>709</v>
      </c>
      <c r="AVJ96" s="727" t="s">
        <v>709</v>
      </c>
      <c r="AVK96" s="727" t="s">
        <v>709</v>
      </c>
      <c r="AVL96" s="727" t="s">
        <v>709</v>
      </c>
      <c r="AVM96" s="727" t="s">
        <v>709</v>
      </c>
      <c r="AVN96" s="727" t="s">
        <v>709</v>
      </c>
      <c r="AVO96" s="727" t="s">
        <v>709</v>
      </c>
      <c r="AVP96" s="727" t="s">
        <v>709</v>
      </c>
      <c r="AVQ96" s="727" t="s">
        <v>709</v>
      </c>
      <c r="AVR96" s="727" t="s">
        <v>709</v>
      </c>
      <c r="AVS96" s="727" t="s">
        <v>709</v>
      </c>
      <c r="AVT96" s="727" t="s">
        <v>709</v>
      </c>
      <c r="AVU96" s="727" t="s">
        <v>709</v>
      </c>
      <c r="AVV96" s="727" t="s">
        <v>709</v>
      </c>
      <c r="AVW96" s="727" t="s">
        <v>709</v>
      </c>
      <c r="AVX96" s="727" t="s">
        <v>709</v>
      </c>
      <c r="AVY96" s="727" t="s">
        <v>709</v>
      </c>
      <c r="AVZ96" s="727" t="s">
        <v>709</v>
      </c>
      <c r="AWA96" s="727" t="s">
        <v>709</v>
      </c>
      <c r="AWB96" s="727" t="s">
        <v>709</v>
      </c>
      <c r="AWC96" s="727" t="s">
        <v>709</v>
      </c>
      <c r="AWD96" s="727" t="s">
        <v>709</v>
      </c>
      <c r="AWE96" s="727" t="s">
        <v>709</v>
      </c>
      <c r="AWF96" s="727" t="s">
        <v>709</v>
      </c>
      <c r="AWG96" s="727" t="s">
        <v>709</v>
      </c>
      <c r="AWH96" s="727" t="s">
        <v>709</v>
      </c>
      <c r="AWI96" s="727" t="s">
        <v>709</v>
      </c>
      <c r="AWJ96" s="727" t="s">
        <v>709</v>
      </c>
      <c r="AWK96" s="727" t="s">
        <v>709</v>
      </c>
      <c r="AWL96" s="727" t="s">
        <v>709</v>
      </c>
      <c r="AWM96" s="727" t="s">
        <v>709</v>
      </c>
      <c r="AWN96" s="727" t="s">
        <v>709</v>
      </c>
      <c r="AWO96" s="727" t="s">
        <v>709</v>
      </c>
      <c r="AWP96" s="727" t="s">
        <v>709</v>
      </c>
      <c r="AWQ96" s="727" t="s">
        <v>709</v>
      </c>
      <c r="AWR96" s="727" t="s">
        <v>709</v>
      </c>
      <c r="AWS96" s="727" t="s">
        <v>709</v>
      </c>
      <c r="AWT96" s="727" t="s">
        <v>709</v>
      </c>
      <c r="AWU96" s="727" t="s">
        <v>709</v>
      </c>
      <c r="AWV96" s="727" t="s">
        <v>709</v>
      </c>
      <c r="AWW96" s="727" t="s">
        <v>709</v>
      </c>
      <c r="AWX96" s="727" t="s">
        <v>709</v>
      </c>
      <c r="AWY96" s="727" t="s">
        <v>709</v>
      </c>
      <c r="AWZ96" s="727" t="s">
        <v>709</v>
      </c>
      <c r="AXA96" s="727" t="s">
        <v>709</v>
      </c>
      <c r="AXB96" s="727" t="s">
        <v>709</v>
      </c>
      <c r="AXC96" s="727" t="s">
        <v>709</v>
      </c>
      <c r="AXD96" s="727" t="s">
        <v>709</v>
      </c>
      <c r="AXE96" s="727" t="s">
        <v>709</v>
      </c>
      <c r="AXF96" s="727" t="s">
        <v>709</v>
      </c>
      <c r="AXG96" s="727" t="s">
        <v>709</v>
      </c>
      <c r="AXH96" s="727" t="s">
        <v>709</v>
      </c>
      <c r="AXI96" s="727" t="s">
        <v>709</v>
      </c>
      <c r="AXJ96" s="727" t="s">
        <v>709</v>
      </c>
      <c r="AXK96" s="727" t="s">
        <v>709</v>
      </c>
      <c r="AXL96" s="727" t="s">
        <v>709</v>
      </c>
      <c r="AXM96" s="727" t="s">
        <v>709</v>
      </c>
      <c r="AXN96" s="727" t="s">
        <v>709</v>
      </c>
      <c r="AXO96" s="727" t="s">
        <v>709</v>
      </c>
      <c r="AXP96" s="727" t="s">
        <v>709</v>
      </c>
      <c r="AXQ96" s="727" t="s">
        <v>709</v>
      </c>
      <c r="AXR96" s="727" t="s">
        <v>709</v>
      </c>
      <c r="AXS96" s="727" t="s">
        <v>709</v>
      </c>
      <c r="AXT96" s="727" t="s">
        <v>709</v>
      </c>
      <c r="AXU96" s="727" t="s">
        <v>709</v>
      </c>
      <c r="AXV96" s="727" t="s">
        <v>709</v>
      </c>
      <c r="AXW96" s="727" t="s">
        <v>709</v>
      </c>
      <c r="AXX96" s="727" t="s">
        <v>709</v>
      </c>
      <c r="AXY96" s="727" t="s">
        <v>709</v>
      </c>
      <c r="AXZ96" s="727" t="s">
        <v>709</v>
      </c>
      <c r="AYA96" s="727" t="s">
        <v>709</v>
      </c>
      <c r="AYB96" s="727" t="s">
        <v>709</v>
      </c>
      <c r="AYC96" s="727" t="s">
        <v>709</v>
      </c>
      <c r="AYD96" s="727" t="s">
        <v>709</v>
      </c>
      <c r="AYE96" s="727" t="s">
        <v>709</v>
      </c>
      <c r="AYF96" s="727" t="s">
        <v>709</v>
      </c>
      <c r="AYG96" s="727" t="s">
        <v>709</v>
      </c>
      <c r="AYH96" s="727" t="s">
        <v>709</v>
      </c>
      <c r="AYI96" s="727" t="s">
        <v>709</v>
      </c>
      <c r="AYJ96" s="727" t="s">
        <v>709</v>
      </c>
      <c r="AYK96" s="727" t="s">
        <v>709</v>
      </c>
      <c r="AYL96" s="727" t="s">
        <v>709</v>
      </c>
      <c r="AYM96" s="727" t="s">
        <v>709</v>
      </c>
      <c r="AYN96" s="727" t="s">
        <v>709</v>
      </c>
      <c r="AYO96" s="727" t="s">
        <v>709</v>
      </c>
      <c r="AYP96" s="727" t="s">
        <v>709</v>
      </c>
      <c r="AYQ96" s="727" t="s">
        <v>709</v>
      </c>
      <c r="AYR96" s="727" t="s">
        <v>709</v>
      </c>
      <c r="AYS96" s="727" t="s">
        <v>709</v>
      </c>
      <c r="AYT96" s="727" t="s">
        <v>709</v>
      </c>
      <c r="AYU96" s="727" t="s">
        <v>709</v>
      </c>
      <c r="AYV96" s="727" t="s">
        <v>709</v>
      </c>
      <c r="AYW96" s="727" t="s">
        <v>709</v>
      </c>
      <c r="AYX96" s="727" t="s">
        <v>709</v>
      </c>
      <c r="AYY96" s="727" t="s">
        <v>709</v>
      </c>
      <c r="AYZ96" s="727" t="s">
        <v>709</v>
      </c>
      <c r="AZA96" s="727" t="s">
        <v>709</v>
      </c>
      <c r="AZB96" s="727" t="s">
        <v>709</v>
      </c>
      <c r="AZC96" s="727" t="s">
        <v>709</v>
      </c>
      <c r="AZD96" s="727" t="s">
        <v>709</v>
      </c>
      <c r="AZE96" s="727" t="s">
        <v>709</v>
      </c>
      <c r="AZF96" s="727" t="s">
        <v>709</v>
      </c>
      <c r="AZG96" s="727" t="s">
        <v>709</v>
      </c>
      <c r="AZH96" s="727" t="s">
        <v>709</v>
      </c>
      <c r="AZI96" s="727" t="s">
        <v>709</v>
      </c>
      <c r="AZJ96" s="727" t="s">
        <v>709</v>
      </c>
      <c r="AZK96" s="727" t="s">
        <v>709</v>
      </c>
      <c r="AZL96" s="727" t="s">
        <v>709</v>
      </c>
      <c r="AZM96" s="727" t="s">
        <v>709</v>
      </c>
      <c r="AZN96" s="727" t="s">
        <v>709</v>
      </c>
      <c r="AZO96" s="727" t="s">
        <v>709</v>
      </c>
      <c r="AZP96" s="727" t="s">
        <v>709</v>
      </c>
      <c r="AZQ96" s="727" t="s">
        <v>709</v>
      </c>
      <c r="AZR96" s="727" t="s">
        <v>709</v>
      </c>
      <c r="AZS96" s="727" t="s">
        <v>709</v>
      </c>
      <c r="AZT96" s="727" t="s">
        <v>709</v>
      </c>
      <c r="AZU96" s="727" t="s">
        <v>709</v>
      </c>
      <c r="AZV96" s="727" t="s">
        <v>709</v>
      </c>
      <c r="AZW96" s="727" t="s">
        <v>709</v>
      </c>
      <c r="AZX96" s="727" t="s">
        <v>709</v>
      </c>
      <c r="AZY96" s="727" t="s">
        <v>709</v>
      </c>
      <c r="AZZ96" s="727" t="s">
        <v>709</v>
      </c>
      <c r="BAA96" s="727" t="s">
        <v>709</v>
      </c>
      <c r="BAB96" s="727" t="s">
        <v>709</v>
      </c>
      <c r="BAC96" s="727" t="s">
        <v>709</v>
      </c>
      <c r="BAD96" s="727" t="s">
        <v>709</v>
      </c>
      <c r="BAE96" s="727" t="s">
        <v>709</v>
      </c>
      <c r="BAF96" s="727" t="s">
        <v>709</v>
      </c>
      <c r="BAG96" s="727" t="s">
        <v>709</v>
      </c>
      <c r="BAH96" s="727" t="s">
        <v>709</v>
      </c>
      <c r="BAI96" s="727" t="s">
        <v>709</v>
      </c>
      <c r="BAJ96" s="727" t="s">
        <v>709</v>
      </c>
      <c r="BAK96" s="727" t="s">
        <v>709</v>
      </c>
      <c r="BAL96" s="727" t="s">
        <v>709</v>
      </c>
      <c r="BAM96" s="727" t="s">
        <v>709</v>
      </c>
      <c r="BAN96" s="727" t="s">
        <v>709</v>
      </c>
      <c r="BAO96" s="727" t="s">
        <v>709</v>
      </c>
      <c r="BAP96" s="727" t="s">
        <v>709</v>
      </c>
      <c r="BAQ96" s="727" t="s">
        <v>709</v>
      </c>
      <c r="BAR96" s="727" t="s">
        <v>709</v>
      </c>
      <c r="BAS96" s="727" t="s">
        <v>709</v>
      </c>
      <c r="BAT96" s="727" t="s">
        <v>709</v>
      </c>
      <c r="BAU96" s="727" t="s">
        <v>709</v>
      </c>
      <c r="BAV96" s="727" t="s">
        <v>709</v>
      </c>
      <c r="BAW96" s="727" t="s">
        <v>709</v>
      </c>
      <c r="BAX96" s="727" t="s">
        <v>709</v>
      </c>
      <c r="BAY96" s="727" t="s">
        <v>709</v>
      </c>
      <c r="BAZ96" s="727" t="s">
        <v>709</v>
      </c>
      <c r="BBA96" s="727" t="s">
        <v>709</v>
      </c>
      <c r="BBB96" s="727" t="s">
        <v>709</v>
      </c>
      <c r="BBC96" s="727" t="s">
        <v>709</v>
      </c>
      <c r="BBD96" s="727" t="s">
        <v>709</v>
      </c>
      <c r="BBE96" s="727" t="s">
        <v>709</v>
      </c>
      <c r="BBF96" s="727" t="s">
        <v>709</v>
      </c>
      <c r="BBG96" s="727" t="s">
        <v>709</v>
      </c>
      <c r="BBH96" s="727" t="s">
        <v>709</v>
      </c>
      <c r="BBI96" s="727" t="s">
        <v>709</v>
      </c>
      <c r="BBJ96" s="727" t="s">
        <v>709</v>
      </c>
      <c r="BBK96" s="727" t="s">
        <v>709</v>
      </c>
      <c r="BBL96" s="727" t="s">
        <v>709</v>
      </c>
      <c r="BBM96" s="727" t="s">
        <v>709</v>
      </c>
      <c r="BBN96" s="727" t="s">
        <v>709</v>
      </c>
      <c r="BBO96" s="727" t="s">
        <v>709</v>
      </c>
      <c r="BBP96" s="727" t="s">
        <v>709</v>
      </c>
      <c r="BBQ96" s="727" t="s">
        <v>709</v>
      </c>
      <c r="BBR96" s="727" t="s">
        <v>709</v>
      </c>
      <c r="BBS96" s="727" t="s">
        <v>709</v>
      </c>
      <c r="BBT96" s="727" t="s">
        <v>709</v>
      </c>
      <c r="BBU96" s="727" t="s">
        <v>709</v>
      </c>
      <c r="BBV96" s="727" t="s">
        <v>709</v>
      </c>
      <c r="BBW96" s="727" t="s">
        <v>709</v>
      </c>
      <c r="BBX96" s="727" t="s">
        <v>709</v>
      </c>
      <c r="BBY96" s="727" t="s">
        <v>709</v>
      </c>
      <c r="BBZ96" s="727" t="s">
        <v>709</v>
      </c>
      <c r="BCA96" s="727" t="s">
        <v>709</v>
      </c>
      <c r="BCB96" s="727" t="s">
        <v>709</v>
      </c>
      <c r="BCC96" s="727" t="s">
        <v>709</v>
      </c>
      <c r="BCD96" s="727" t="s">
        <v>709</v>
      </c>
      <c r="BCE96" s="727" t="s">
        <v>709</v>
      </c>
      <c r="BCF96" s="727" t="s">
        <v>709</v>
      </c>
      <c r="BCG96" s="727" t="s">
        <v>709</v>
      </c>
      <c r="BCH96" s="727" t="s">
        <v>709</v>
      </c>
      <c r="BCI96" s="727" t="s">
        <v>709</v>
      </c>
      <c r="BCJ96" s="727" t="s">
        <v>709</v>
      </c>
      <c r="BCK96" s="727" t="s">
        <v>709</v>
      </c>
      <c r="BCL96" s="727" t="s">
        <v>709</v>
      </c>
      <c r="BCM96" s="727" t="s">
        <v>709</v>
      </c>
      <c r="BCN96" s="727" t="s">
        <v>709</v>
      </c>
      <c r="BCO96" s="727" t="s">
        <v>709</v>
      </c>
      <c r="BCP96" s="727" t="s">
        <v>709</v>
      </c>
      <c r="BCQ96" s="727" t="s">
        <v>709</v>
      </c>
      <c r="BCR96" s="727" t="s">
        <v>709</v>
      </c>
      <c r="BCS96" s="727" t="s">
        <v>709</v>
      </c>
      <c r="BCT96" s="727" t="s">
        <v>709</v>
      </c>
      <c r="BCU96" s="727" t="s">
        <v>709</v>
      </c>
      <c r="BCV96" s="727" t="s">
        <v>709</v>
      </c>
      <c r="BCW96" s="727" t="s">
        <v>709</v>
      </c>
      <c r="BCX96" s="727" t="s">
        <v>709</v>
      </c>
      <c r="BCY96" s="727" t="s">
        <v>709</v>
      </c>
      <c r="BCZ96" s="727" t="s">
        <v>709</v>
      </c>
      <c r="BDA96" s="727" t="s">
        <v>709</v>
      </c>
      <c r="BDB96" s="727" t="s">
        <v>709</v>
      </c>
      <c r="BDC96" s="727" t="s">
        <v>709</v>
      </c>
      <c r="BDD96" s="727" t="s">
        <v>709</v>
      </c>
      <c r="BDE96" s="727" t="s">
        <v>709</v>
      </c>
      <c r="BDF96" s="727" t="s">
        <v>709</v>
      </c>
      <c r="BDG96" s="727" t="s">
        <v>709</v>
      </c>
      <c r="BDH96" s="727" t="s">
        <v>709</v>
      </c>
      <c r="BDI96" s="727" t="s">
        <v>709</v>
      </c>
      <c r="BDJ96" s="727" t="s">
        <v>709</v>
      </c>
      <c r="BDK96" s="727" t="s">
        <v>709</v>
      </c>
      <c r="BDL96" s="727" t="s">
        <v>709</v>
      </c>
      <c r="BDM96" s="727" t="s">
        <v>709</v>
      </c>
      <c r="BDN96" s="727" t="s">
        <v>709</v>
      </c>
      <c r="BDO96" s="727" t="s">
        <v>709</v>
      </c>
      <c r="BDP96" s="727" t="s">
        <v>709</v>
      </c>
      <c r="BDQ96" s="727" t="s">
        <v>709</v>
      </c>
      <c r="BDR96" s="727" t="s">
        <v>709</v>
      </c>
      <c r="BDS96" s="727" t="s">
        <v>709</v>
      </c>
      <c r="BDT96" s="727" t="s">
        <v>709</v>
      </c>
      <c r="BDU96" s="727" t="s">
        <v>709</v>
      </c>
      <c r="BDV96" s="727" t="s">
        <v>709</v>
      </c>
      <c r="BDW96" s="727" t="s">
        <v>709</v>
      </c>
      <c r="BDX96" s="727" t="s">
        <v>709</v>
      </c>
      <c r="BDY96" s="727" t="s">
        <v>709</v>
      </c>
      <c r="BDZ96" s="727" t="s">
        <v>709</v>
      </c>
      <c r="BEA96" s="727" t="s">
        <v>709</v>
      </c>
      <c r="BEB96" s="727" t="s">
        <v>709</v>
      </c>
      <c r="BEC96" s="727" t="s">
        <v>709</v>
      </c>
      <c r="BED96" s="727" t="s">
        <v>709</v>
      </c>
      <c r="BEE96" s="727" t="s">
        <v>709</v>
      </c>
      <c r="BEF96" s="727" t="s">
        <v>709</v>
      </c>
      <c r="BEG96" s="727" t="s">
        <v>709</v>
      </c>
      <c r="BEH96" s="727" t="s">
        <v>709</v>
      </c>
      <c r="BEI96" s="727" t="s">
        <v>709</v>
      </c>
      <c r="BEJ96" s="727" t="s">
        <v>709</v>
      </c>
      <c r="BEK96" s="727" t="s">
        <v>709</v>
      </c>
      <c r="BEL96" s="727" t="s">
        <v>709</v>
      </c>
      <c r="BEM96" s="727" t="s">
        <v>709</v>
      </c>
      <c r="BEN96" s="727" t="s">
        <v>709</v>
      </c>
      <c r="BEO96" s="727" t="s">
        <v>709</v>
      </c>
      <c r="BEP96" s="727" t="s">
        <v>709</v>
      </c>
      <c r="BEQ96" s="727" t="s">
        <v>709</v>
      </c>
      <c r="BER96" s="727" t="s">
        <v>709</v>
      </c>
      <c r="BES96" s="727" t="s">
        <v>709</v>
      </c>
      <c r="BET96" s="727" t="s">
        <v>709</v>
      </c>
      <c r="BEU96" s="727" t="s">
        <v>709</v>
      </c>
      <c r="BEV96" s="727" t="s">
        <v>709</v>
      </c>
      <c r="BEW96" s="727" t="s">
        <v>709</v>
      </c>
      <c r="BEX96" s="727" t="s">
        <v>709</v>
      </c>
      <c r="BEY96" s="727" t="s">
        <v>709</v>
      </c>
      <c r="BEZ96" s="727" t="s">
        <v>709</v>
      </c>
      <c r="BFA96" s="727" t="s">
        <v>709</v>
      </c>
      <c r="BFB96" s="727" t="s">
        <v>709</v>
      </c>
      <c r="BFC96" s="727" t="s">
        <v>709</v>
      </c>
      <c r="BFD96" s="727" t="s">
        <v>709</v>
      </c>
      <c r="BFE96" s="727" t="s">
        <v>709</v>
      </c>
      <c r="BFF96" s="727" t="s">
        <v>709</v>
      </c>
      <c r="BFG96" s="727" t="s">
        <v>709</v>
      </c>
      <c r="BFH96" s="727" t="s">
        <v>709</v>
      </c>
      <c r="BFI96" s="727" t="s">
        <v>709</v>
      </c>
      <c r="BFJ96" s="727" t="s">
        <v>709</v>
      </c>
      <c r="BFK96" s="727" t="s">
        <v>709</v>
      </c>
      <c r="BFL96" s="727" t="s">
        <v>709</v>
      </c>
      <c r="BFM96" s="727" t="s">
        <v>709</v>
      </c>
      <c r="BFN96" s="727" t="s">
        <v>709</v>
      </c>
      <c r="BFO96" s="727" t="s">
        <v>709</v>
      </c>
      <c r="BFP96" s="727" t="s">
        <v>709</v>
      </c>
      <c r="BFQ96" s="727" t="s">
        <v>709</v>
      </c>
      <c r="BFR96" s="727" t="s">
        <v>709</v>
      </c>
      <c r="BFS96" s="727" t="s">
        <v>709</v>
      </c>
      <c r="BFT96" s="727" t="s">
        <v>709</v>
      </c>
      <c r="BFU96" s="727" t="s">
        <v>709</v>
      </c>
      <c r="BFV96" s="727" t="s">
        <v>709</v>
      </c>
      <c r="BFW96" s="727" t="s">
        <v>709</v>
      </c>
      <c r="BFX96" s="727" t="s">
        <v>709</v>
      </c>
      <c r="BFY96" s="727" t="s">
        <v>709</v>
      </c>
      <c r="BFZ96" s="727" t="s">
        <v>709</v>
      </c>
      <c r="BGA96" s="727" t="s">
        <v>709</v>
      </c>
      <c r="BGB96" s="727" t="s">
        <v>709</v>
      </c>
      <c r="BGC96" s="727" t="s">
        <v>709</v>
      </c>
      <c r="BGD96" s="727" t="s">
        <v>709</v>
      </c>
      <c r="BGE96" s="727" t="s">
        <v>709</v>
      </c>
      <c r="BGF96" s="727" t="s">
        <v>709</v>
      </c>
      <c r="BGG96" s="727" t="s">
        <v>709</v>
      </c>
      <c r="BGH96" s="727" t="s">
        <v>709</v>
      </c>
      <c r="BGI96" s="727" t="s">
        <v>709</v>
      </c>
      <c r="BGJ96" s="727" t="s">
        <v>709</v>
      </c>
      <c r="BGK96" s="727" t="s">
        <v>709</v>
      </c>
      <c r="BGL96" s="727" t="s">
        <v>709</v>
      </c>
      <c r="BGM96" s="727" t="s">
        <v>709</v>
      </c>
      <c r="BGN96" s="727" t="s">
        <v>709</v>
      </c>
      <c r="BGO96" s="727" t="s">
        <v>709</v>
      </c>
      <c r="BGP96" s="727" t="s">
        <v>709</v>
      </c>
      <c r="BGQ96" s="727" t="s">
        <v>709</v>
      </c>
      <c r="BGR96" s="727" t="s">
        <v>709</v>
      </c>
      <c r="BGS96" s="727" t="s">
        <v>709</v>
      </c>
      <c r="BGT96" s="727" t="s">
        <v>709</v>
      </c>
      <c r="BGU96" s="727" t="s">
        <v>709</v>
      </c>
      <c r="BGV96" s="727" t="s">
        <v>709</v>
      </c>
      <c r="BGW96" s="727" t="s">
        <v>709</v>
      </c>
      <c r="BGX96" s="727" t="s">
        <v>709</v>
      </c>
      <c r="BGY96" s="727" t="s">
        <v>709</v>
      </c>
      <c r="BGZ96" s="727" t="s">
        <v>709</v>
      </c>
      <c r="BHA96" s="727" t="s">
        <v>709</v>
      </c>
      <c r="BHB96" s="727" t="s">
        <v>709</v>
      </c>
      <c r="BHC96" s="727" t="s">
        <v>709</v>
      </c>
      <c r="BHD96" s="727" t="s">
        <v>709</v>
      </c>
      <c r="BHE96" s="727" t="s">
        <v>709</v>
      </c>
      <c r="BHF96" s="727" t="s">
        <v>709</v>
      </c>
      <c r="BHG96" s="727" t="s">
        <v>709</v>
      </c>
      <c r="BHH96" s="727" t="s">
        <v>709</v>
      </c>
      <c r="BHI96" s="727" t="s">
        <v>709</v>
      </c>
      <c r="BHJ96" s="727" t="s">
        <v>709</v>
      </c>
      <c r="BHK96" s="727" t="s">
        <v>709</v>
      </c>
      <c r="BHL96" s="727" t="s">
        <v>709</v>
      </c>
      <c r="BHM96" s="727" t="s">
        <v>709</v>
      </c>
      <c r="BHN96" s="727" t="s">
        <v>709</v>
      </c>
      <c r="BHO96" s="727" t="s">
        <v>709</v>
      </c>
      <c r="BHP96" s="727" t="s">
        <v>709</v>
      </c>
      <c r="BHQ96" s="727" t="s">
        <v>709</v>
      </c>
      <c r="BHR96" s="727" t="s">
        <v>709</v>
      </c>
      <c r="BHS96" s="727" t="s">
        <v>709</v>
      </c>
      <c r="BHT96" s="727" t="s">
        <v>709</v>
      </c>
      <c r="BHU96" s="727" t="s">
        <v>709</v>
      </c>
      <c r="BHV96" s="727" t="s">
        <v>709</v>
      </c>
      <c r="BHW96" s="727" t="s">
        <v>709</v>
      </c>
      <c r="BHX96" s="727" t="s">
        <v>709</v>
      </c>
      <c r="BHY96" s="727" t="s">
        <v>709</v>
      </c>
      <c r="BHZ96" s="727" t="s">
        <v>709</v>
      </c>
      <c r="BIA96" s="727" t="s">
        <v>709</v>
      </c>
      <c r="BIB96" s="727" t="s">
        <v>709</v>
      </c>
      <c r="BIC96" s="727" t="s">
        <v>709</v>
      </c>
      <c r="BID96" s="727" t="s">
        <v>709</v>
      </c>
      <c r="BIE96" s="727" t="s">
        <v>709</v>
      </c>
      <c r="BIF96" s="727" t="s">
        <v>709</v>
      </c>
      <c r="BIG96" s="727" t="s">
        <v>709</v>
      </c>
      <c r="BIH96" s="727" t="s">
        <v>709</v>
      </c>
      <c r="BII96" s="727" t="s">
        <v>709</v>
      </c>
      <c r="BIJ96" s="727" t="s">
        <v>709</v>
      </c>
      <c r="BIK96" s="727" t="s">
        <v>709</v>
      </c>
      <c r="BIL96" s="727" t="s">
        <v>709</v>
      </c>
      <c r="BIM96" s="727" t="s">
        <v>709</v>
      </c>
      <c r="BIN96" s="727" t="s">
        <v>709</v>
      </c>
      <c r="BIO96" s="727" t="s">
        <v>709</v>
      </c>
      <c r="BIP96" s="727" t="s">
        <v>709</v>
      </c>
      <c r="BIQ96" s="727" t="s">
        <v>709</v>
      </c>
      <c r="BIR96" s="727" t="s">
        <v>709</v>
      </c>
      <c r="BIS96" s="727" t="s">
        <v>709</v>
      </c>
      <c r="BIT96" s="727" t="s">
        <v>709</v>
      </c>
      <c r="BIU96" s="727" t="s">
        <v>709</v>
      </c>
      <c r="BIV96" s="727" t="s">
        <v>709</v>
      </c>
      <c r="BIW96" s="727" t="s">
        <v>709</v>
      </c>
      <c r="BIX96" s="727" t="s">
        <v>709</v>
      </c>
      <c r="BIY96" s="727" t="s">
        <v>709</v>
      </c>
      <c r="BIZ96" s="727" t="s">
        <v>709</v>
      </c>
      <c r="BJA96" s="727" t="s">
        <v>709</v>
      </c>
      <c r="BJB96" s="727" t="s">
        <v>709</v>
      </c>
      <c r="BJC96" s="727" t="s">
        <v>709</v>
      </c>
      <c r="BJD96" s="727" t="s">
        <v>709</v>
      </c>
      <c r="BJE96" s="727" t="s">
        <v>709</v>
      </c>
      <c r="BJF96" s="727" t="s">
        <v>709</v>
      </c>
      <c r="BJG96" s="727" t="s">
        <v>709</v>
      </c>
      <c r="BJH96" s="727" t="s">
        <v>709</v>
      </c>
      <c r="BJI96" s="727" t="s">
        <v>709</v>
      </c>
      <c r="BJJ96" s="727" t="s">
        <v>709</v>
      </c>
      <c r="BJK96" s="727" t="s">
        <v>709</v>
      </c>
      <c r="BJL96" s="727" t="s">
        <v>709</v>
      </c>
      <c r="BJM96" s="727" t="s">
        <v>709</v>
      </c>
      <c r="BJN96" s="727" t="s">
        <v>709</v>
      </c>
      <c r="BJO96" s="727" t="s">
        <v>709</v>
      </c>
      <c r="BJP96" s="727" t="s">
        <v>709</v>
      </c>
      <c r="BJQ96" s="727" t="s">
        <v>709</v>
      </c>
      <c r="BJR96" s="727" t="s">
        <v>709</v>
      </c>
      <c r="BJS96" s="727" t="s">
        <v>709</v>
      </c>
      <c r="BJT96" s="727" t="s">
        <v>709</v>
      </c>
      <c r="BJU96" s="727" t="s">
        <v>709</v>
      </c>
      <c r="BJV96" s="727" t="s">
        <v>709</v>
      </c>
      <c r="BJW96" s="727" t="s">
        <v>709</v>
      </c>
      <c r="BJX96" s="727" t="s">
        <v>709</v>
      </c>
      <c r="BJY96" s="727" t="s">
        <v>709</v>
      </c>
      <c r="BJZ96" s="727" t="s">
        <v>709</v>
      </c>
      <c r="BKA96" s="727" t="s">
        <v>709</v>
      </c>
      <c r="BKB96" s="727" t="s">
        <v>709</v>
      </c>
      <c r="BKC96" s="727" t="s">
        <v>709</v>
      </c>
      <c r="BKD96" s="727" t="s">
        <v>709</v>
      </c>
      <c r="BKE96" s="727" t="s">
        <v>709</v>
      </c>
      <c r="BKF96" s="727" t="s">
        <v>709</v>
      </c>
      <c r="BKG96" s="727" t="s">
        <v>709</v>
      </c>
      <c r="BKH96" s="727" t="s">
        <v>709</v>
      </c>
      <c r="BKI96" s="727" t="s">
        <v>709</v>
      </c>
      <c r="BKJ96" s="727" t="s">
        <v>709</v>
      </c>
      <c r="BKK96" s="727" t="s">
        <v>709</v>
      </c>
      <c r="BKL96" s="727" t="s">
        <v>709</v>
      </c>
      <c r="BKM96" s="727" t="s">
        <v>709</v>
      </c>
      <c r="BKN96" s="727" t="s">
        <v>709</v>
      </c>
      <c r="BKO96" s="727" t="s">
        <v>709</v>
      </c>
      <c r="BKP96" s="727" t="s">
        <v>709</v>
      </c>
      <c r="BKQ96" s="727" t="s">
        <v>709</v>
      </c>
      <c r="BKR96" s="727" t="s">
        <v>709</v>
      </c>
      <c r="BKS96" s="727" t="s">
        <v>709</v>
      </c>
      <c r="BKT96" s="727" t="s">
        <v>709</v>
      </c>
      <c r="BKU96" s="727" t="s">
        <v>709</v>
      </c>
      <c r="BKV96" s="727" t="s">
        <v>709</v>
      </c>
      <c r="BKW96" s="727" t="s">
        <v>709</v>
      </c>
      <c r="BKX96" s="727" t="s">
        <v>709</v>
      </c>
      <c r="BKY96" s="727" t="s">
        <v>709</v>
      </c>
      <c r="BKZ96" s="727" t="s">
        <v>709</v>
      </c>
      <c r="BLA96" s="727" t="s">
        <v>709</v>
      </c>
      <c r="BLB96" s="727" t="s">
        <v>709</v>
      </c>
      <c r="BLC96" s="727" t="s">
        <v>709</v>
      </c>
      <c r="BLD96" s="727" t="s">
        <v>709</v>
      </c>
      <c r="BLE96" s="727" t="s">
        <v>709</v>
      </c>
      <c r="BLF96" s="727" t="s">
        <v>709</v>
      </c>
      <c r="BLG96" s="727" t="s">
        <v>709</v>
      </c>
      <c r="BLH96" s="727" t="s">
        <v>709</v>
      </c>
      <c r="BLI96" s="727" t="s">
        <v>709</v>
      </c>
      <c r="BLJ96" s="727" t="s">
        <v>709</v>
      </c>
      <c r="BLK96" s="727" t="s">
        <v>709</v>
      </c>
      <c r="BLL96" s="727" t="s">
        <v>709</v>
      </c>
      <c r="BLM96" s="727" t="s">
        <v>709</v>
      </c>
      <c r="BLN96" s="727" t="s">
        <v>709</v>
      </c>
      <c r="BLO96" s="727" t="s">
        <v>709</v>
      </c>
      <c r="BLP96" s="727" t="s">
        <v>709</v>
      </c>
      <c r="BLQ96" s="727" t="s">
        <v>709</v>
      </c>
      <c r="BLR96" s="727" t="s">
        <v>709</v>
      </c>
      <c r="BLS96" s="727" t="s">
        <v>709</v>
      </c>
      <c r="BLT96" s="727" t="s">
        <v>709</v>
      </c>
      <c r="BLU96" s="727" t="s">
        <v>709</v>
      </c>
      <c r="BLV96" s="727" t="s">
        <v>709</v>
      </c>
      <c r="BLW96" s="727" t="s">
        <v>709</v>
      </c>
      <c r="BLX96" s="727" t="s">
        <v>709</v>
      </c>
      <c r="BLY96" s="727" t="s">
        <v>709</v>
      </c>
      <c r="BLZ96" s="727" t="s">
        <v>709</v>
      </c>
      <c r="BMA96" s="727" t="s">
        <v>709</v>
      </c>
      <c r="BMB96" s="727" t="s">
        <v>709</v>
      </c>
      <c r="BMC96" s="727" t="s">
        <v>709</v>
      </c>
      <c r="BMD96" s="727" t="s">
        <v>709</v>
      </c>
      <c r="BME96" s="727" t="s">
        <v>709</v>
      </c>
      <c r="BMF96" s="727" t="s">
        <v>709</v>
      </c>
      <c r="BMG96" s="727" t="s">
        <v>709</v>
      </c>
      <c r="BMH96" s="727" t="s">
        <v>709</v>
      </c>
      <c r="BMI96" s="727" t="s">
        <v>709</v>
      </c>
      <c r="BMJ96" s="727" t="s">
        <v>709</v>
      </c>
      <c r="BMK96" s="727" t="s">
        <v>709</v>
      </c>
      <c r="BML96" s="727" t="s">
        <v>709</v>
      </c>
      <c r="BMM96" s="727" t="s">
        <v>709</v>
      </c>
      <c r="BMN96" s="727" t="s">
        <v>709</v>
      </c>
      <c r="BMO96" s="727" t="s">
        <v>709</v>
      </c>
      <c r="BMP96" s="727" t="s">
        <v>709</v>
      </c>
      <c r="BMQ96" s="727" t="s">
        <v>709</v>
      </c>
      <c r="BMR96" s="727" t="s">
        <v>709</v>
      </c>
      <c r="BMS96" s="727" t="s">
        <v>709</v>
      </c>
      <c r="BMT96" s="727" t="s">
        <v>709</v>
      </c>
      <c r="BMU96" s="727" t="s">
        <v>709</v>
      </c>
      <c r="BMV96" s="727" t="s">
        <v>709</v>
      </c>
      <c r="BMW96" s="727" t="s">
        <v>709</v>
      </c>
      <c r="BMX96" s="727" t="s">
        <v>709</v>
      </c>
      <c r="BMY96" s="727" t="s">
        <v>709</v>
      </c>
      <c r="BMZ96" s="727" t="s">
        <v>709</v>
      </c>
      <c r="BNA96" s="727" t="s">
        <v>709</v>
      </c>
      <c r="BNB96" s="727" t="s">
        <v>709</v>
      </c>
      <c r="BNC96" s="727" t="s">
        <v>709</v>
      </c>
      <c r="BND96" s="727" t="s">
        <v>709</v>
      </c>
      <c r="BNE96" s="727" t="s">
        <v>709</v>
      </c>
      <c r="BNF96" s="727" t="s">
        <v>709</v>
      </c>
      <c r="BNG96" s="727" t="s">
        <v>709</v>
      </c>
      <c r="BNH96" s="727" t="s">
        <v>709</v>
      </c>
      <c r="BNI96" s="727" t="s">
        <v>709</v>
      </c>
      <c r="BNJ96" s="727" t="s">
        <v>709</v>
      </c>
      <c r="BNK96" s="727" t="s">
        <v>709</v>
      </c>
      <c r="BNL96" s="727" t="s">
        <v>709</v>
      </c>
      <c r="BNM96" s="727" t="s">
        <v>709</v>
      </c>
      <c r="BNN96" s="727" t="s">
        <v>709</v>
      </c>
      <c r="BNO96" s="727" t="s">
        <v>709</v>
      </c>
      <c r="BNP96" s="727" t="s">
        <v>709</v>
      </c>
      <c r="BNQ96" s="727" t="s">
        <v>709</v>
      </c>
      <c r="BNR96" s="727" t="s">
        <v>709</v>
      </c>
      <c r="BNS96" s="727" t="s">
        <v>709</v>
      </c>
      <c r="BNT96" s="727" t="s">
        <v>709</v>
      </c>
      <c r="BNU96" s="727" t="s">
        <v>709</v>
      </c>
      <c r="BNV96" s="727" t="s">
        <v>709</v>
      </c>
      <c r="BNW96" s="727" t="s">
        <v>709</v>
      </c>
      <c r="BNX96" s="727" t="s">
        <v>709</v>
      </c>
      <c r="BNY96" s="727" t="s">
        <v>709</v>
      </c>
      <c r="BNZ96" s="727" t="s">
        <v>709</v>
      </c>
      <c r="BOA96" s="727" t="s">
        <v>709</v>
      </c>
      <c r="BOB96" s="727" t="s">
        <v>709</v>
      </c>
      <c r="BOC96" s="727" t="s">
        <v>709</v>
      </c>
      <c r="BOD96" s="727" t="s">
        <v>709</v>
      </c>
      <c r="BOE96" s="727" t="s">
        <v>709</v>
      </c>
      <c r="BOF96" s="727" t="s">
        <v>709</v>
      </c>
      <c r="BOG96" s="727" t="s">
        <v>709</v>
      </c>
      <c r="BOH96" s="727" t="s">
        <v>709</v>
      </c>
      <c r="BOI96" s="727" t="s">
        <v>709</v>
      </c>
      <c r="BOJ96" s="727" t="s">
        <v>709</v>
      </c>
      <c r="BOK96" s="727" t="s">
        <v>709</v>
      </c>
      <c r="BOL96" s="727" t="s">
        <v>709</v>
      </c>
      <c r="BOM96" s="727" t="s">
        <v>709</v>
      </c>
      <c r="BON96" s="727" t="s">
        <v>709</v>
      </c>
      <c r="BOO96" s="727" t="s">
        <v>709</v>
      </c>
      <c r="BOP96" s="727" t="s">
        <v>709</v>
      </c>
      <c r="BOQ96" s="727" t="s">
        <v>709</v>
      </c>
      <c r="BOR96" s="727" t="s">
        <v>709</v>
      </c>
      <c r="BOS96" s="727" t="s">
        <v>709</v>
      </c>
      <c r="BOT96" s="727" t="s">
        <v>709</v>
      </c>
      <c r="BOU96" s="727" t="s">
        <v>709</v>
      </c>
      <c r="BOV96" s="727" t="s">
        <v>709</v>
      </c>
      <c r="BOW96" s="727" t="s">
        <v>709</v>
      </c>
      <c r="BOX96" s="727" t="s">
        <v>709</v>
      </c>
      <c r="BOY96" s="727" t="s">
        <v>709</v>
      </c>
      <c r="BOZ96" s="727" t="s">
        <v>709</v>
      </c>
      <c r="BPA96" s="727" t="s">
        <v>709</v>
      </c>
      <c r="BPB96" s="727" t="s">
        <v>709</v>
      </c>
      <c r="BPC96" s="727" t="s">
        <v>709</v>
      </c>
      <c r="BPD96" s="727" t="s">
        <v>709</v>
      </c>
      <c r="BPE96" s="727" t="s">
        <v>709</v>
      </c>
      <c r="BPF96" s="727" t="s">
        <v>709</v>
      </c>
      <c r="BPG96" s="727" t="s">
        <v>709</v>
      </c>
      <c r="BPH96" s="727" t="s">
        <v>709</v>
      </c>
      <c r="BPI96" s="727" t="s">
        <v>709</v>
      </c>
      <c r="BPJ96" s="727" t="s">
        <v>709</v>
      </c>
      <c r="BPK96" s="727" t="s">
        <v>709</v>
      </c>
      <c r="BPL96" s="727" t="s">
        <v>709</v>
      </c>
      <c r="BPM96" s="727" t="s">
        <v>709</v>
      </c>
      <c r="BPN96" s="727" t="s">
        <v>709</v>
      </c>
      <c r="BPO96" s="727" t="s">
        <v>709</v>
      </c>
      <c r="BPP96" s="727" t="s">
        <v>709</v>
      </c>
      <c r="BPQ96" s="727" t="s">
        <v>709</v>
      </c>
      <c r="BPR96" s="727" t="s">
        <v>709</v>
      </c>
      <c r="BPS96" s="727" t="s">
        <v>709</v>
      </c>
      <c r="BPT96" s="727" t="s">
        <v>709</v>
      </c>
      <c r="BPU96" s="727" t="s">
        <v>709</v>
      </c>
      <c r="BPV96" s="727" t="s">
        <v>709</v>
      </c>
      <c r="BPW96" s="727" t="s">
        <v>709</v>
      </c>
      <c r="BPX96" s="727" t="s">
        <v>709</v>
      </c>
      <c r="BPY96" s="727" t="s">
        <v>709</v>
      </c>
      <c r="BPZ96" s="727" t="s">
        <v>709</v>
      </c>
      <c r="BQA96" s="727" t="s">
        <v>709</v>
      </c>
      <c r="BQB96" s="727" t="s">
        <v>709</v>
      </c>
      <c r="BQC96" s="727" t="s">
        <v>709</v>
      </c>
      <c r="BQD96" s="727" t="s">
        <v>709</v>
      </c>
      <c r="BQE96" s="727" t="s">
        <v>709</v>
      </c>
      <c r="BQF96" s="727" t="s">
        <v>709</v>
      </c>
      <c r="BQG96" s="727" t="s">
        <v>709</v>
      </c>
      <c r="BQH96" s="727" t="s">
        <v>709</v>
      </c>
      <c r="BQI96" s="727" t="s">
        <v>709</v>
      </c>
      <c r="BQJ96" s="727" t="s">
        <v>709</v>
      </c>
      <c r="BQK96" s="727" t="s">
        <v>709</v>
      </c>
      <c r="BQL96" s="727" t="s">
        <v>709</v>
      </c>
      <c r="BQM96" s="727" t="s">
        <v>709</v>
      </c>
      <c r="BQN96" s="727" t="s">
        <v>709</v>
      </c>
      <c r="BQO96" s="727" t="s">
        <v>709</v>
      </c>
      <c r="BQP96" s="727" t="s">
        <v>709</v>
      </c>
      <c r="BQQ96" s="727" t="s">
        <v>709</v>
      </c>
      <c r="BQR96" s="727" t="s">
        <v>709</v>
      </c>
      <c r="BQS96" s="727" t="s">
        <v>709</v>
      </c>
      <c r="BQT96" s="727" t="s">
        <v>709</v>
      </c>
      <c r="BQU96" s="727" t="s">
        <v>709</v>
      </c>
      <c r="BQV96" s="727" t="s">
        <v>709</v>
      </c>
      <c r="BQW96" s="727" t="s">
        <v>709</v>
      </c>
      <c r="BQX96" s="727" t="s">
        <v>709</v>
      </c>
      <c r="BQY96" s="727" t="s">
        <v>709</v>
      </c>
      <c r="BQZ96" s="727" t="s">
        <v>709</v>
      </c>
      <c r="BRA96" s="727" t="s">
        <v>709</v>
      </c>
      <c r="BRB96" s="727" t="s">
        <v>709</v>
      </c>
      <c r="BRC96" s="727" t="s">
        <v>709</v>
      </c>
      <c r="BRD96" s="727" t="s">
        <v>709</v>
      </c>
      <c r="BRE96" s="727" t="s">
        <v>709</v>
      </c>
      <c r="BRF96" s="727" t="s">
        <v>709</v>
      </c>
      <c r="BRG96" s="727" t="s">
        <v>709</v>
      </c>
      <c r="BRH96" s="727" t="s">
        <v>709</v>
      </c>
      <c r="BRI96" s="727" t="s">
        <v>709</v>
      </c>
      <c r="BRJ96" s="727" t="s">
        <v>709</v>
      </c>
      <c r="BRK96" s="727" t="s">
        <v>709</v>
      </c>
      <c r="BRL96" s="727" t="s">
        <v>709</v>
      </c>
      <c r="BRM96" s="727" t="s">
        <v>709</v>
      </c>
      <c r="BRN96" s="727" t="s">
        <v>709</v>
      </c>
      <c r="BRO96" s="727" t="s">
        <v>709</v>
      </c>
      <c r="BRP96" s="727" t="s">
        <v>709</v>
      </c>
      <c r="BRQ96" s="727" t="s">
        <v>709</v>
      </c>
      <c r="BRR96" s="727" t="s">
        <v>709</v>
      </c>
      <c r="BRS96" s="727" t="s">
        <v>709</v>
      </c>
      <c r="BRT96" s="727" t="s">
        <v>709</v>
      </c>
      <c r="BRU96" s="727" t="s">
        <v>709</v>
      </c>
      <c r="BRV96" s="727" t="s">
        <v>709</v>
      </c>
      <c r="BRW96" s="727" t="s">
        <v>709</v>
      </c>
      <c r="BRX96" s="727" t="s">
        <v>709</v>
      </c>
      <c r="BRY96" s="727" t="s">
        <v>709</v>
      </c>
      <c r="BRZ96" s="727" t="s">
        <v>709</v>
      </c>
      <c r="BSA96" s="727" t="s">
        <v>709</v>
      </c>
      <c r="BSB96" s="727" t="s">
        <v>709</v>
      </c>
      <c r="BSC96" s="727" t="s">
        <v>709</v>
      </c>
      <c r="BSD96" s="727" t="s">
        <v>709</v>
      </c>
      <c r="BSE96" s="727" t="s">
        <v>709</v>
      </c>
      <c r="BSF96" s="727" t="s">
        <v>709</v>
      </c>
      <c r="BSG96" s="727" t="s">
        <v>709</v>
      </c>
      <c r="BSH96" s="727" t="s">
        <v>709</v>
      </c>
      <c r="BSI96" s="727" t="s">
        <v>709</v>
      </c>
      <c r="BSJ96" s="727" t="s">
        <v>709</v>
      </c>
      <c r="BSK96" s="727" t="s">
        <v>709</v>
      </c>
      <c r="BSL96" s="727" t="s">
        <v>709</v>
      </c>
      <c r="BSM96" s="727" t="s">
        <v>709</v>
      </c>
      <c r="BSN96" s="727" t="s">
        <v>709</v>
      </c>
      <c r="BSO96" s="727" t="s">
        <v>709</v>
      </c>
      <c r="BSP96" s="727" t="s">
        <v>709</v>
      </c>
      <c r="BSQ96" s="727" t="s">
        <v>709</v>
      </c>
      <c r="BSR96" s="727" t="s">
        <v>709</v>
      </c>
      <c r="BSS96" s="727" t="s">
        <v>709</v>
      </c>
      <c r="BST96" s="727" t="s">
        <v>709</v>
      </c>
      <c r="BSU96" s="727" t="s">
        <v>709</v>
      </c>
      <c r="BSV96" s="727" t="s">
        <v>709</v>
      </c>
      <c r="BSW96" s="727" t="s">
        <v>709</v>
      </c>
      <c r="BSX96" s="727" t="s">
        <v>709</v>
      </c>
      <c r="BSY96" s="727" t="s">
        <v>709</v>
      </c>
      <c r="BSZ96" s="727" t="s">
        <v>709</v>
      </c>
      <c r="BTA96" s="727" t="s">
        <v>709</v>
      </c>
      <c r="BTB96" s="727" t="s">
        <v>709</v>
      </c>
      <c r="BTC96" s="727" t="s">
        <v>709</v>
      </c>
      <c r="BTD96" s="727" t="s">
        <v>709</v>
      </c>
      <c r="BTE96" s="727" t="s">
        <v>709</v>
      </c>
      <c r="BTF96" s="727" t="s">
        <v>709</v>
      </c>
      <c r="BTG96" s="727" t="s">
        <v>709</v>
      </c>
      <c r="BTH96" s="727" t="s">
        <v>709</v>
      </c>
      <c r="BTI96" s="727" t="s">
        <v>709</v>
      </c>
      <c r="BTJ96" s="727" t="s">
        <v>709</v>
      </c>
      <c r="BTK96" s="727" t="s">
        <v>709</v>
      </c>
      <c r="BTL96" s="727" t="s">
        <v>709</v>
      </c>
      <c r="BTM96" s="727" t="s">
        <v>709</v>
      </c>
      <c r="BTN96" s="727" t="s">
        <v>709</v>
      </c>
      <c r="BTO96" s="727" t="s">
        <v>709</v>
      </c>
      <c r="BTP96" s="727" t="s">
        <v>709</v>
      </c>
      <c r="BTQ96" s="727" t="s">
        <v>709</v>
      </c>
      <c r="BTR96" s="727" t="s">
        <v>709</v>
      </c>
      <c r="BTS96" s="727" t="s">
        <v>709</v>
      </c>
      <c r="BTT96" s="727" t="s">
        <v>709</v>
      </c>
      <c r="BTU96" s="727" t="s">
        <v>709</v>
      </c>
      <c r="BTV96" s="727" t="s">
        <v>709</v>
      </c>
      <c r="BTW96" s="727" t="s">
        <v>709</v>
      </c>
      <c r="BTX96" s="727" t="s">
        <v>709</v>
      </c>
      <c r="BTY96" s="727" t="s">
        <v>709</v>
      </c>
      <c r="BTZ96" s="727" t="s">
        <v>709</v>
      </c>
      <c r="BUA96" s="727" t="s">
        <v>709</v>
      </c>
      <c r="BUB96" s="727" t="s">
        <v>709</v>
      </c>
      <c r="BUC96" s="727" t="s">
        <v>709</v>
      </c>
      <c r="BUD96" s="727" t="s">
        <v>709</v>
      </c>
      <c r="BUE96" s="727" t="s">
        <v>709</v>
      </c>
      <c r="BUF96" s="727" t="s">
        <v>709</v>
      </c>
      <c r="BUG96" s="727" t="s">
        <v>709</v>
      </c>
      <c r="BUH96" s="727" t="s">
        <v>709</v>
      </c>
      <c r="BUI96" s="727" t="s">
        <v>709</v>
      </c>
      <c r="BUJ96" s="727" t="s">
        <v>709</v>
      </c>
      <c r="BUK96" s="727" t="s">
        <v>709</v>
      </c>
      <c r="BUL96" s="727" t="s">
        <v>709</v>
      </c>
      <c r="BUM96" s="727" t="s">
        <v>709</v>
      </c>
      <c r="BUN96" s="727" t="s">
        <v>709</v>
      </c>
      <c r="BUO96" s="727" t="s">
        <v>709</v>
      </c>
      <c r="BUP96" s="727" t="s">
        <v>709</v>
      </c>
      <c r="BUQ96" s="727" t="s">
        <v>709</v>
      </c>
      <c r="BUR96" s="727" t="s">
        <v>709</v>
      </c>
      <c r="BUS96" s="727" t="s">
        <v>709</v>
      </c>
      <c r="BUT96" s="727" t="s">
        <v>709</v>
      </c>
      <c r="BUU96" s="727" t="s">
        <v>709</v>
      </c>
      <c r="BUV96" s="727" t="s">
        <v>709</v>
      </c>
      <c r="BUW96" s="727" t="s">
        <v>709</v>
      </c>
      <c r="BUX96" s="727" t="s">
        <v>709</v>
      </c>
      <c r="BUY96" s="727" t="s">
        <v>709</v>
      </c>
      <c r="BUZ96" s="727" t="s">
        <v>709</v>
      </c>
      <c r="BVA96" s="727" t="s">
        <v>709</v>
      </c>
      <c r="BVB96" s="727" t="s">
        <v>709</v>
      </c>
      <c r="BVC96" s="727" t="s">
        <v>709</v>
      </c>
      <c r="BVD96" s="727" t="s">
        <v>709</v>
      </c>
      <c r="BVE96" s="727" t="s">
        <v>709</v>
      </c>
      <c r="BVF96" s="727" t="s">
        <v>709</v>
      </c>
      <c r="BVG96" s="727" t="s">
        <v>709</v>
      </c>
      <c r="BVH96" s="727" t="s">
        <v>709</v>
      </c>
      <c r="BVI96" s="727" t="s">
        <v>709</v>
      </c>
      <c r="BVJ96" s="727" t="s">
        <v>709</v>
      </c>
      <c r="BVK96" s="727" t="s">
        <v>709</v>
      </c>
      <c r="BVL96" s="727" t="s">
        <v>709</v>
      </c>
      <c r="BVM96" s="727" t="s">
        <v>709</v>
      </c>
      <c r="BVN96" s="727" t="s">
        <v>709</v>
      </c>
      <c r="BVO96" s="727" t="s">
        <v>709</v>
      </c>
      <c r="BVP96" s="727" t="s">
        <v>709</v>
      </c>
      <c r="BVQ96" s="727" t="s">
        <v>709</v>
      </c>
      <c r="BVR96" s="727" t="s">
        <v>709</v>
      </c>
      <c r="BVS96" s="727" t="s">
        <v>709</v>
      </c>
      <c r="BVT96" s="727" t="s">
        <v>709</v>
      </c>
      <c r="BVU96" s="727" t="s">
        <v>709</v>
      </c>
      <c r="BVV96" s="727" t="s">
        <v>709</v>
      </c>
      <c r="BVW96" s="727" t="s">
        <v>709</v>
      </c>
      <c r="BVX96" s="727" t="s">
        <v>709</v>
      </c>
      <c r="BVY96" s="727" t="s">
        <v>709</v>
      </c>
      <c r="BVZ96" s="727" t="s">
        <v>709</v>
      </c>
      <c r="BWA96" s="727" t="s">
        <v>709</v>
      </c>
      <c r="BWB96" s="727" t="s">
        <v>709</v>
      </c>
      <c r="BWC96" s="727" t="s">
        <v>709</v>
      </c>
      <c r="BWD96" s="727" t="s">
        <v>709</v>
      </c>
      <c r="BWE96" s="727" t="s">
        <v>709</v>
      </c>
      <c r="BWF96" s="727" t="s">
        <v>709</v>
      </c>
      <c r="BWG96" s="727" t="s">
        <v>709</v>
      </c>
      <c r="BWH96" s="727" t="s">
        <v>709</v>
      </c>
      <c r="BWI96" s="727" t="s">
        <v>709</v>
      </c>
      <c r="BWJ96" s="727" t="s">
        <v>709</v>
      </c>
      <c r="BWK96" s="727" t="s">
        <v>709</v>
      </c>
      <c r="BWL96" s="727" t="s">
        <v>709</v>
      </c>
      <c r="BWM96" s="727" t="s">
        <v>709</v>
      </c>
      <c r="BWN96" s="727" t="s">
        <v>709</v>
      </c>
      <c r="BWO96" s="727" t="s">
        <v>709</v>
      </c>
      <c r="BWP96" s="727" t="s">
        <v>709</v>
      </c>
      <c r="BWQ96" s="727" t="s">
        <v>709</v>
      </c>
      <c r="BWR96" s="727" t="s">
        <v>709</v>
      </c>
      <c r="BWS96" s="727" t="s">
        <v>709</v>
      </c>
      <c r="BWT96" s="727" t="s">
        <v>709</v>
      </c>
      <c r="BWU96" s="727" t="s">
        <v>709</v>
      </c>
      <c r="BWV96" s="727" t="s">
        <v>709</v>
      </c>
      <c r="BWW96" s="727" t="s">
        <v>709</v>
      </c>
      <c r="BWX96" s="727" t="s">
        <v>709</v>
      </c>
      <c r="BWY96" s="727" t="s">
        <v>709</v>
      </c>
      <c r="BWZ96" s="727" t="s">
        <v>709</v>
      </c>
      <c r="BXA96" s="727" t="s">
        <v>709</v>
      </c>
      <c r="BXB96" s="727" t="s">
        <v>709</v>
      </c>
      <c r="BXC96" s="727" t="s">
        <v>709</v>
      </c>
      <c r="BXD96" s="727" t="s">
        <v>709</v>
      </c>
      <c r="BXE96" s="727" t="s">
        <v>709</v>
      </c>
      <c r="BXF96" s="727" t="s">
        <v>709</v>
      </c>
      <c r="BXG96" s="727" t="s">
        <v>709</v>
      </c>
      <c r="BXH96" s="727" t="s">
        <v>709</v>
      </c>
      <c r="BXI96" s="727" t="s">
        <v>709</v>
      </c>
      <c r="BXJ96" s="727" t="s">
        <v>709</v>
      </c>
      <c r="BXK96" s="727" t="s">
        <v>709</v>
      </c>
      <c r="BXL96" s="727" t="s">
        <v>709</v>
      </c>
      <c r="BXM96" s="727" t="s">
        <v>709</v>
      </c>
      <c r="BXN96" s="727" t="s">
        <v>709</v>
      </c>
      <c r="BXO96" s="727" t="s">
        <v>709</v>
      </c>
      <c r="BXP96" s="727" t="s">
        <v>709</v>
      </c>
      <c r="BXQ96" s="727" t="s">
        <v>709</v>
      </c>
      <c r="BXR96" s="727" t="s">
        <v>709</v>
      </c>
      <c r="BXS96" s="727" t="s">
        <v>709</v>
      </c>
      <c r="BXT96" s="727" t="s">
        <v>709</v>
      </c>
      <c r="BXU96" s="727" t="s">
        <v>709</v>
      </c>
      <c r="BXV96" s="727" t="s">
        <v>709</v>
      </c>
      <c r="BXW96" s="727" t="s">
        <v>709</v>
      </c>
      <c r="BXX96" s="727" t="s">
        <v>709</v>
      </c>
      <c r="BXY96" s="727" t="s">
        <v>709</v>
      </c>
      <c r="BXZ96" s="727" t="s">
        <v>709</v>
      </c>
      <c r="BYA96" s="727" t="s">
        <v>709</v>
      </c>
      <c r="BYB96" s="727" t="s">
        <v>709</v>
      </c>
      <c r="BYC96" s="727" t="s">
        <v>709</v>
      </c>
      <c r="BYD96" s="727" t="s">
        <v>709</v>
      </c>
      <c r="BYE96" s="727" t="s">
        <v>709</v>
      </c>
      <c r="BYF96" s="727" t="s">
        <v>709</v>
      </c>
      <c r="BYG96" s="727" t="s">
        <v>709</v>
      </c>
      <c r="BYH96" s="727" t="s">
        <v>709</v>
      </c>
      <c r="BYI96" s="727" t="s">
        <v>709</v>
      </c>
      <c r="BYJ96" s="727" t="s">
        <v>709</v>
      </c>
      <c r="BYK96" s="727" t="s">
        <v>709</v>
      </c>
      <c r="BYL96" s="727" t="s">
        <v>709</v>
      </c>
      <c r="BYM96" s="727" t="s">
        <v>709</v>
      </c>
      <c r="BYN96" s="727" t="s">
        <v>709</v>
      </c>
      <c r="BYO96" s="727" t="s">
        <v>709</v>
      </c>
      <c r="BYP96" s="727" t="s">
        <v>709</v>
      </c>
      <c r="BYQ96" s="727" t="s">
        <v>709</v>
      </c>
      <c r="BYR96" s="727" t="s">
        <v>709</v>
      </c>
      <c r="BYS96" s="727" t="s">
        <v>709</v>
      </c>
      <c r="BYT96" s="727" t="s">
        <v>709</v>
      </c>
      <c r="BYU96" s="727" t="s">
        <v>709</v>
      </c>
      <c r="BYV96" s="727" t="s">
        <v>709</v>
      </c>
      <c r="BYW96" s="727" t="s">
        <v>709</v>
      </c>
      <c r="BYX96" s="727" t="s">
        <v>709</v>
      </c>
      <c r="BYY96" s="727" t="s">
        <v>709</v>
      </c>
      <c r="BYZ96" s="727" t="s">
        <v>709</v>
      </c>
      <c r="BZA96" s="727" t="s">
        <v>709</v>
      </c>
      <c r="BZB96" s="727" t="s">
        <v>709</v>
      </c>
      <c r="BZC96" s="727" t="s">
        <v>709</v>
      </c>
      <c r="BZD96" s="727" t="s">
        <v>709</v>
      </c>
      <c r="BZE96" s="727" t="s">
        <v>709</v>
      </c>
      <c r="BZF96" s="727" t="s">
        <v>709</v>
      </c>
      <c r="BZG96" s="727" t="s">
        <v>709</v>
      </c>
      <c r="BZH96" s="727" t="s">
        <v>709</v>
      </c>
      <c r="BZI96" s="727" t="s">
        <v>709</v>
      </c>
      <c r="BZJ96" s="727" t="s">
        <v>709</v>
      </c>
      <c r="BZK96" s="727" t="s">
        <v>709</v>
      </c>
      <c r="BZL96" s="727" t="s">
        <v>709</v>
      </c>
      <c r="BZM96" s="727" t="s">
        <v>709</v>
      </c>
      <c r="BZN96" s="727" t="s">
        <v>709</v>
      </c>
      <c r="BZO96" s="727" t="s">
        <v>709</v>
      </c>
      <c r="BZP96" s="727" t="s">
        <v>709</v>
      </c>
      <c r="BZQ96" s="727" t="s">
        <v>709</v>
      </c>
      <c r="BZR96" s="727" t="s">
        <v>709</v>
      </c>
      <c r="BZS96" s="727" t="s">
        <v>709</v>
      </c>
      <c r="BZT96" s="727" t="s">
        <v>709</v>
      </c>
      <c r="BZU96" s="727" t="s">
        <v>709</v>
      </c>
      <c r="BZV96" s="727" t="s">
        <v>709</v>
      </c>
      <c r="BZW96" s="727" t="s">
        <v>709</v>
      </c>
      <c r="BZX96" s="727" t="s">
        <v>709</v>
      </c>
      <c r="BZY96" s="727" t="s">
        <v>709</v>
      </c>
      <c r="BZZ96" s="727" t="s">
        <v>709</v>
      </c>
      <c r="CAA96" s="727" t="s">
        <v>709</v>
      </c>
      <c r="CAB96" s="727" t="s">
        <v>709</v>
      </c>
      <c r="CAC96" s="727" t="s">
        <v>709</v>
      </c>
      <c r="CAD96" s="727" t="s">
        <v>709</v>
      </c>
      <c r="CAE96" s="727" t="s">
        <v>709</v>
      </c>
      <c r="CAF96" s="727" t="s">
        <v>709</v>
      </c>
      <c r="CAG96" s="727" t="s">
        <v>709</v>
      </c>
      <c r="CAH96" s="727" t="s">
        <v>709</v>
      </c>
      <c r="CAI96" s="727" t="s">
        <v>709</v>
      </c>
      <c r="CAJ96" s="727" t="s">
        <v>709</v>
      </c>
      <c r="CAK96" s="727" t="s">
        <v>709</v>
      </c>
      <c r="CAL96" s="727" t="s">
        <v>709</v>
      </c>
      <c r="CAM96" s="727" t="s">
        <v>709</v>
      </c>
      <c r="CAN96" s="727" t="s">
        <v>709</v>
      </c>
      <c r="CAO96" s="727" t="s">
        <v>709</v>
      </c>
      <c r="CAP96" s="727" t="s">
        <v>709</v>
      </c>
      <c r="CAQ96" s="727" t="s">
        <v>709</v>
      </c>
      <c r="CAR96" s="727" t="s">
        <v>709</v>
      </c>
      <c r="CAS96" s="727" t="s">
        <v>709</v>
      </c>
      <c r="CAT96" s="727" t="s">
        <v>709</v>
      </c>
      <c r="CAU96" s="727" t="s">
        <v>709</v>
      </c>
      <c r="CAV96" s="727" t="s">
        <v>709</v>
      </c>
      <c r="CAW96" s="727" t="s">
        <v>709</v>
      </c>
      <c r="CAX96" s="727" t="s">
        <v>709</v>
      </c>
      <c r="CAY96" s="727" t="s">
        <v>709</v>
      </c>
      <c r="CAZ96" s="727" t="s">
        <v>709</v>
      </c>
      <c r="CBA96" s="727" t="s">
        <v>709</v>
      </c>
      <c r="CBB96" s="727" t="s">
        <v>709</v>
      </c>
      <c r="CBC96" s="727" t="s">
        <v>709</v>
      </c>
      <c r="CBD96" s="727" t="s">
        <v>709</v>
      </c>
      <c r="CBE96" s="727" t="s">
        <v>709</v>
      </c>
      <c r="CBF96" s="727" t="s">
        <v>709</v>
      </c>
      <c r="CBG96" s="727" t="s">
        <v>709</v>
      </c>
      <c r="CBH96" s="727" t="s">
        <v>709</v>
      </c>
      <c r="CBI96" s="727" t="s">
        <v>709</v>
      </c>
      <c r="CBJ96" s="727" t="s">
        <v>709</v>
      </c>
      <c r="CBK96" s="727" t="s">
        <v>709</v>
      </c>
      <c r="CBL96" s="727" t="s">
        <v>709</v>
      </c>
      <c r="CBM96" s="727" t="s">
        <v>709</v>
      </c>
      <c r="CBN96" s="727" t="s">
        <v>709</v>
      </c>
      <c r="CBO96" s="727" t="s">
        <v>709</v>
      </c>
      <c r="CBP96" s="727" t="s">
        <v>709</v>
      </c>
      <c r="CBQ96" s="727" t="s">
        <v>709</v>
      </c>
      <c r="CBR96" s="727" t="s">
        <v>709</v>
      </c>
      <c r="CBS96" s="727" t="s">
        <v>709</v>
      </c>
      <c r="CBT96" s="727" t="s">
        <v>709</v>
      </c>
      <c r="CBU96" s="727" t="s">
        <v>709</v>
      </c>
      <c r="CBV96" s="727" t="s">
        <v>709</v>
      </c>
      <c r="CBW96" s="727" t="s">
        <v>709</v>
      </c>
      <c r="CBX96" s="727" t="s">
        <v>709</v>
      </c>
      <c r="CBY96" s="727" t="s">
        <v>709</v>
      </c>
      <c r="CBZ96" s="727" t="s">
        <v>709</v>
      </c>
      <c r="CCA96" s="727" t="s">
        <v>709</v>
      </c>
      <c r="CCB96" s="727" t="s">
        <v>709</v>
      </c>
      <c r="CCC96" s="727" t="s">
        <v>709</v>
      </c>
      <c r="CCD96" s="727" t="s">
        <v>709</v>
      </c>
      <c r="CCE96" s="727" t="s">
        <v>709</v>
      </c>
      <c r="CCF96" s="727" t="s">
        <v>709</v>
      </c>
      <c r="CCG96" s="727" t="s">
        <v>709</v>
      </c>
      <c r="CCH96" s="727" t="s">
        <v>709</v>
      </c>
      <c r="CCI96" s="727" t="s">
        <v>709</v>
      </c>
      <c r="CCJ96" s="727" t="s">
        <v>709</v>
      </c>
      <c r="CCK96" s="727" t="s">
        <v>709</v>
      </c>
      <c r="CCL96" s="727" t="s">
        <v>709</v>
      </c>
      <c r="CCM96" s="727" t="s">
        <v>709</v>
      </c>
      <c r="CCN96" s="727" t="s">
        <v>709</v>
      </c>
      <c r="CCO96" s="727" t="s">
        <v>709</v>
      </c>
      <c r="CCP96" s="727" t="s">
        <v>709</v>
      </c>
      <c r="CCQ96" s="727" t="s">
        <v>709</v>
      </c>
      <c r="CCR96" s="727" t="s">
        <v>709</v>
      </c>
      <c r="CCS96" s="727" t="s">
        <v>709</v>
      </c>
      <c r="CCT96" s="727" t="s">
        <v>709</v>
      </c>
      <c r="CCU96" s="727" t="s">
        <v>709</v>
      </c>
      <c r="CCV96" s="727" t="s">
        <v>709</v>
      </c>
      <c r="CCW96" s="727" t="s">
        <v>709</v>
      </c>
      <c r="CCX96" s="727" t="s">
        <v>709</v>
      </c>
      <c r="CCY96" s="727" t="s">
        <v>709</v>
      </c>
      <c r="CCZ96" s="727" t="s">
        <v>709</v>
      </c>
      <c r="CDA96" s="727" t="s">
        <v>709</v>
      </c>
      <c r="CDB96" s="727" t="s">
        <v>709</v>
      </c>
      <c r="CDC96" s="727" t="s">
        <v>709</v>
      </c>
      <c r="CDD96" s="727" t="s">
        <v>709</v>
      </c>
      <c r="CDE96" s="727" t="s">
        <v>709</v>
      </c>
      <c r="CDF96" s="727" t="s">
        <v>709</v>
      </c>
      <c r="CDG96" s="727" t="s">
        <v>709</v>
      </c>
      <c r="CDH96" s="727" t="s">
        <v>709</v>
      </c>
      <c r="CDI96" s="727" t="s">
        <v>709</v>
      </c>
      <c r="CDJ96" s="727" t="s">
        <v>709</v>
      </c>
      <c r="CDK96" s="727" t="s">
        <v>709</v>
      </c>
      <c r="CDL96" s="727" t="s">
        <v>709</v>
      </c>
      <c r="CDM96" s="727" t="s">
        <v>709</v>
      </c>
      <c r="CDN96" s="727" t="s">
        <v>709</v>
      </c>
      <c r="CDO96" s="727" t="s">
        <v>709</v>
      </c>
      <c r="CDP96" s="727" t="s">
        <v>709</v>
      </c>
      <c r="CDQ96" s="727" t="s">
        <v>709</v>
      </c>
      <c r="CDR96" s="727" t="s">
        <v>709</v>
      </c>
      <c r="CDS96" s="727" t="s">
        <v>709</v>
      </c>
      <c r="CDT96" s="727" t="s">
        <v>709</v>
      </c>
      <c r="CDU96" s="727" t="s">
        <v>709</v>
      </c>
      <c r="CDV96" s="727" t="s">
        <v>709</v>
      </c>
      <c r="CDW96" s="727" t="s">
        <v>709</v>
      </c>
      <c r="CDX96" s="727" t="s">
        <v>709</v>
      </c>
      <c r="CDY96" s="727" t="s">
        <v>709</v>
      </c>
      <c r="CDZ96" s="727" t="s">
        <v>709</v>
      </c>
      <c r="CEA96" s="727" t="s">
        <v>709</v>
      </c>
      <c r="CEB96" s="727" t="s">
        <v>709</v>
      </c>
      <c r="CEC96" s="727" t="s">
        <v>709</v>
      </c>
      <c r="CED96" s="727" t="s">
        <v>709</v>
      </c>
      <c r="CEE96" s="727" t="s">
        <v>709</v>
      </c>
      <c r="CEF96" s="727" t="s">
        <v>709</v>
      </c>
      <c r="CEG96" s="727" t="s">
        <v>709</v>
      </c>
      <c r="CEH96" s="727" t="s">
        <v>709</v>
      </c>
      <c r="CEI96" s="727" t="s">
        <v>709</v>
      </c>
      <c r="CEJ96" s="727" t="s">
        <v>709</v>
      </c>
      <c r="CEK96" s="727" t="s">
        <v>709</v>
      </c>
      <c r="CEL96" s="727" t="s">
        <v>709</v>
      </c>
      <c r="CEM96" s="727" t="s">
        <v>709</v>
      </c>
      <c r="CEN96" s="727" t="s">
        <v>709</v>
      </c>
      <c r="CEO96" s="727" t="s">
        <v>709</v>
      </c>
      <c r="CEP96" s="727" t="s">
        <v>709</v>
      </c>
      <c r="CEQ96" s="727" t="s">
        <v>709</v>
      </c>
      <c r="CER96" s="727" t="s">
        <v>709</v>
      </c>
      <c r="CES96" s="727" t="s">
        <v>709</v>
      </c>
      <c r="CET96" s="727" t="s">
        <v>709</v>
      </c>
      <c r="CEU96" s="727" t="s">
        <v>709</v>
      </c>
      <c r="CEV96" s="727" t="s">
        <v>709</v>
      </c>
      <c r="CEW96" s="727" t="s">
        <v>709</v>
      </c>
      <c r="CEX96" s="727" t="s">
        <v>709</v>
      </c>
      <c r="CEY96" s="727" t="s">
        <v>709</v>
      </c>
      <c r="CEZ96" s="727" t="s">
        <v>709</v>
      </c>
      <c r="CFA96" s="727" t="s">
        <v>709</v>
      </c>
      <c r="CFB96" s="727" t="s">
        <v>709</v>
      </c>
      <c r="CFC96" s="727" t="s">
        <v>709</v>
      </c>
      <c r="CFD96" s="727" t="s">
        <v>709</v>
      </c>
      <c r="CFE96" s="727" t="s">
        <v>709</v>
      </c>
      <c r="CFF96" s="727" t="s">
        <v>709</v>
      </c>
      <c r="CFG96" s="727" t="s">
        <v>709</v>
      </c>
      <c r="CFH96" s="727" t="s">
        <v>709</v>
      </c>
      <c r="CFI96" s="727" t="s">
        <v>709</v>
      </c>
      <c r="CFJ96" s="727" t="s">
        <v>709</v>
      </c>
      <c r="CFK96" s="727" t="s">
        <v>709</v>
      </c>
      <c r="CFL96" s="727" t="s">
        <v>709</v>
      </c>
      <c r="CFM96" s="727" t="s">
        <v>709</v>
      </c>
      <c r="CFN96" s="727" t="s">
        <v>709</v>
      </c>
      <c r="CFO96" s="727" t="s">
        <v>709</v>
      </c>
      <c r="CFP96" s="727" t="s">
        <v>709</v>
      </c>
      <c r="CFQ96" s="727" t="s">
        <v>709</v>
      </c>
      <c r="CFR96" s="727" t="s">
        <v>709</v>
      </c>
      <c r="CFS96" s="727" t="s">
        <v>709</v>
      </c>
      <c r="CFT96" s="727" t="s">
        <v>709</v>
      </c>
      <c r="CFU96" s="727" t="s">
        <v>709</v>
      </c>
      <c r="CFV96" s="727" t="s">
        <v>709</v>
      </c>
      <c r="CFW96" s="727" t="s">
        <v>709</v>
      </c>
      <c r="CFX96" s="727" t="s">
        <v>709</v>
      </c>
      <c r="CFY96" s="727" t="s">
        <v>709</v>
      </c>
      <c r="CFZ96" s="727" t="s">
        <v>709</v>
      </c>
      <c r="CGA96" s="727" t="s">
        <v>709</v>
      </c>
      <c r="CGB96" s="727" t="s">
        <v>709</v>
      </c>
      <c r="CGC96" s="727" t="s">
        <v>709</v>
      </c>
      <c r="CGD96" s="727" t="s">
        <v>709</v>
      </c>
      <c r="CGE96" s="727" t="s">
        <v>709</v>
      </c>
      <c r="CGF96" s="727" t="s">
        <v>709</v>
      </c>
      <c r="CGG96" s="727" t="s">
        <v>709</v>
      </c>
      <c r="CGH96" s="727" t="s">
        <v>709</v>
      </c>
      <c r="CGI96" s="727" t="s">
        <v>709</v>
      </c>
      <c r="CGJ96" s="727" t="s">
        <v>709</v>
      </c>
      <c r="CGK96" s="727" t="s">
        <v>709</v>
      </c>
      <c r="CGL96" s="727" t="s">
        <v>709</v>
      </c>
      <c r="CGM96" s="727" t="s">
        <v>709</v>
      </c>
      <c r="CGN96" s="727" t="s">
        <v>709</v>
      </c>
      <c r="CGO96" s="727" t="s">
        <v>709</v>
      </c>
      <c r="CGP96" s="727" t="s">
        <v>709</v>
      </c>
      <c r="CGQ96" s="727" t="s">
        <v>709</v>
      </c>
      <c r="CGR96" s="727" t="s">
        <v>709</v>
      </c>
      <c r="CGS96" s="727" t="s">
        <v>709</v>
      </c>
      <c r="CGT96" s="727" t="s">
        <v>709</v>
      </c>
      <c r="CGU96" s="727" t="s">
        <v>709</v>
      </c>
      <c r="CGV96" s="727" t="s">
        <v>709</v>
      </c>
      <c r="CGW96" s="727" t="s">
        <v>709</v>
      </c>
      <c r="CGX96" s="727" t="s">
        <v>709</v>
      </c>
      <c r="CGY96" s="727" t="s">
        <v>709</v>
      </c>
      <c r="CGZ96" s="727" t="s">
        <v>709</v>
      </c>
      <c r="CHA96" s="727" t="s">
        <v>709</v>
      </c>
      <c r="CHB96" s="727" t="s">
        <v>709</v>
      </c>
      <c r="CHC96" s="727" t="s">
        <v>709</v>
      </c>
      <c r="CHD96" s="727" t="s">
        <v>709</v>
      </c>
      <c r="CHE96" s="727" t="s">
        <v>709</v>
      </c>
      <c r="CHF96" s="727" t="s">
        <v>709</v>
      </c>
      <c r="CHG96" s="727" t="s">
        <v>709</v>
      </c>
      <c r="CHH96" s="727" t="s">
        <v>709</v>
      </c>
      <c r="CHI96" s="727" t="s">
        <v>709</v>
      </c>
      <c r="CHJ96" s="727" t="s">
        <v>709</v>
      </c>
      <c r="CHK96" s="727" t="s">
        <v>709</v>
      </c>
      <c r="CHL96" s="727" t="s">
        <v>709</v>
      </c>
      <c r="CHM96" s="727" t="s">
        <v>709</v>
      </c>
      <c r="CHN96" s="727" t="s">
        <v>709</v>
      </c>
      <c r="CHO96" s="727" t="s">
        <v>709</v>
      </c>
      <c r="CHP96" s="727" t="s">
        <v>709</v>
      </c>
      <c r="CHQ96" s="727" t="s">
        <v>709</v>
      </c>
      <c r="CHR96" s="727" t="s">
        <v>709</v>
      </c>
      <c r="CHS96" s="727" t="s">
        <v>709</v>
      </c>
      <c r="CHT96" s="727" t="s">
        <v>709</v>
      </c>
      <c r="CHU96" s="727" t="s">
        <v>709</v>
      </c>
      <c r="CHV96" s="727" t="s">
        <v>709</v>
      </c>
      <c r="CHW96" s="727" t="s">
        <v>709</v>
      </c>
      <c r="CHX96" s="727" t="s">
        <v>709</v>
      </c>
      <c r="CHY96" s="727" t="s">
        <v>709</v>
      </c>
      <c r="CHZ96" s="727" t="s">
        <v>709</v>
      </c>
      <c r="CIA96" s="727" t="s">
        <v>709</v>
      </c>
      <c r="CIB96" s="727" t="s">
        <v>709</v>
      </c>
      <c r="CIC96" s="727" t="s">
        <v>709</v>
      </c>
      <c r="CID96" s="727" t="s">
        <v>709</v>
      </c>
      <c r="CIE96" s="727" t="s">
        <v>709</v>
      </c>
      <c r="CIF96" s="727" t="s">
        <v>709</v>
      </c>
      <c r="CIG96" s="727" t="s">
        <v>709</v>
      </c>
      <c r="CIH96" s="727" t="s">
        <v>709</v>
      </c>
      <c r="CII96" s="727" t="s">
        <v>709</v>
      </c>
      <c r="CIJ96" s="727" t="s">
        <v>709</v>
      </c>
      <c r="CIK96" s="727" t="s">
        <v>709</v>
      </c>
      <c r="CIL96" s="727" t="s">
        <v>709</v>
      </c>
      <c r="CIM96" s="727" t="s">
        <v>709</v>
      </c>
      <c r="CIN96" s="727" t="s">
        <v>709</v>
      </c>
      <c r="CIO96" s="727" t="s">
        <v>709</v>
      </c>
      <c r="CIP96" s="727" t="s">
        <v>709</v>
      </c>
      <c r="CIQ96" s="727" t="s">
        <v>709</v>
      </c>
      <c r="CIR96" s="727" t="s">
        <v>709</v>
      </c>
      <c r="CIS96" s="727" t="s">
        <v>709</v>
      </c>
      <c r="CIT96" s="727" t="s">
        <v>709</v>
      </c>
      <c r="CIU96" s="727" t="s">
        <v>709</v>
      </c>
      <c r="CIV96" s="727" t="s">
        <v>709</v>
      </c>
      <c r="CIW96" s="727" t="s">
        <v>709</v>
      </c>
      <c r="CIX96" s="727" t="s">
        <v>709</v>
      </c>
      <c r="CIY96" s="727" t="s">
        <v>709</v>
      </c>
      <c r="CIZ96" s="727" t="s">
        <v>709</v>
      </c>
      <c r="CJA96" s="727" t="s">
        <v>709</v>
      </c>
      <c r="CJB96" s="727" t="s">
        <v>709</v>
      </c>
      <c r="CJC96" s="727" t="s">
        <v>709</v>
      </c>
      <c r="CJD96" s="727" t="s">
        <v>709</v>
      </c>
      <c r="CJE96" s="727" t="s">
        <v>709</v>
      </c>
      <c r="CJF96" s="727" t="s">
        <v>709</v>
      </c>
      <c r="CJG96" s="727" t="s">
        <v>709</v>
      </c>
      <c r="CJH96" s="727" t="s">
        <v>709</v>
      </c>
      <c r="CJI96" s="727" t="s">
        <v>709</v>
      </c>
      <c r="CJJ96" s="727" t="s">
        <v>709</v>
      </c>
      <c r="CJK96" s="727" t="s">
        <v>709</v>
      </c>
      <c r="CJL96" s="727" t="s">
        <v>709</v>
      </c>
      <c r="CJM96" s="727" t="s">
        <v>709</v>
      </c>
      <c r="CJN96" s="727" t="s">
        <v>709</v>
      </c>
      <c r="CJO96" s="727" t="s">
        <v>709</v>
      </c>
      <c r="CJP96" s="727" t="s">
        <v>709</v>
      </c>
      <c r="CJQ96" s="727" t="s">
        <v>709</v>
      </c>
      <c r="CJR96" s="727" t="s">
        <v>709</v>
      </c>
      <c r="CJS96" s="727" t="s">
        <v>709</v>
      </c>
      <c r="CJT96" s="727" t="s">
        <v>709</v>
      </c>
      <c r="CJU96" s="727" t="s">
        <v>709</v>
      </c>
      <c r="CJV96" s="727" t="s">
        <v>709</v>
      </c>
      <c r="CJW96" s="727" t="s">
        <v>709</v>
      </c>
      <c r="CJX96" s="727" t="s">
        <v>709</v>
      </c>
      <c r="CJY96" s="727" t="s">
        <v>709</v>
      </c>
      <c r="CJZ96" s="727" t="s">
        <v>709</v>
      </c>
      <c r="CKA96" s="727" t="s">
        <v>709</v>
      </c>
      <c r="CKB96" s="727" t="s">
        <v>709</v>
      </c>
      <c r="CKC96" s="727" t="s">
        <v>709</v>
      </c>
      <c r="CKD96" s="727" t="s">
        <v>709</v>
      </c>
      <c r="CKE96" s="727" t="s">
        <v>709</v>
      </c>
      <c r="CKF96" s="727" t="s">
        <v>709</v>
      </c>
      <c r="CKG96" s="727" t="s">
        <v>709</v>
      </c>
      <c r="CKH96" s="727" t="s">
        <v>709</v>
      </c>
      <c r="CKI96" s="727" t="s">
        <v>709</v>
      </c>
      <c r="CKJ96" s="727" t="s">
        <v>709</v>
      </c>
      <c r="CKK96" s="727" t="s">
        <v>709</v>
      </c>
      <c r="CKL96" s="727" t="s">
        <v>709</v>
      </c>
      <c r="CKM96" s="727" t="s">
        <v>709</v>
      </c>
      <c r="CKN96" s="727" t="s">
        <v>709</v>
      </c>
      <c r="CKO96" s="727" t="s">
        <v>709</v>
      </c>
      <c r="CKP96" s="727" t="s">
        <v>709</v>
      </c>
      <c r="CKQ96" s="727" t="s">
        <v>709</v>
      </c>
      <c r="CKR96" s="727" t="s">
        <v>709</v>
      </c>
      <c r="CKS96" s="727" t="s">
        <v>709</v>
      </c>
      <c r="CKT96" s="727" t="s">
        <v>709</v>
      </c>
      <c r="CKU96" s="727" t="s">
        <v>709</v>
      </c>
      <c r="CKV96" s="727" t="s">
        <v>709</v>
      </c>
      <c r="CKW96" s="727" t="s">
        <v>709</v>
      </c>
      <c r="CKX96" s="727" t="s">
        <v>709</v>
      </c>
      <c r="CKY96" s="727" t="s">
        <v>709</v>
      </c>
      <c r="CKZ96" s="727" t="s">
        <v>709</v>
      </c>
      <c r="CLA96" s="727" t="s">
        <v>709</v>
      </c>
      <c r="CLB96" s="727" t="s">
        <v>709</v>
      </c>
      <c r="CLC96" s="727" t="s">
        <v>709</v>
      </c>
      <c r="CLD96" s="727" t="s">
        <v>709</v>
      </c>
      <c r="CLE96" s="727" t="s">
        <v>709</v>
      </c>
      <c r="CLF96" s="727" t="s">
        <v>709</v>
      </c>
      <c r="CLG96" s="727" t="s">
        <v>709</v>
      </c>
      <c r="CLH96" s="727" t="s">
        <v>709</v>
      </c>
      <c r="CLI96" s="727" t="s">
        <v>709</v>
      </c>
      <c r="CLJ96" s="727" t="s">
        <v>709</v>
      </c>
      <c r="CLK96" s="727" t="s">
        <v>709</v>
      </c>
      <c r="CLL96" s="727" t="s">
        <v>709</v>
      </c>
      <c r="CLM96" s="727" t="s">
        <v>709</v>
      </c>
      <c r="CLN96" s="727" t="s">
        <v>709</v>
      </c>
      <c r="CLO96" s="727" t="s">
        <v>709</v>
      </c>
      <c r="CLP96" s="727" t="s">
        <v>709</v>
      </c>
      <c r="CLQ96" s="727" t="s">
        <v>709</v>
      </c>
      <c r="CLR96" s="727" t="s">
        <v>709</v>
      </c>
      <c r="CLS96" s="727" t="s">
        <v>709</v>
      </c>
      <c r="CLT96" s="727" t="s">
        <v>709</v>
      </c>
      <c r="CLU96" s="727" t="s">
        <v>709</v>
      </c>
      <c r="CLV96" s="727" t="s">
        <v>709</v>
      </c>
      <c r="CLW96" s="727" t="s">
        <v>709</v>
      </c>
      <c r="CLX96" s="727" t="s">
        <v>709</v>
      </c>
      <c r="CLY96" s="727" t="s">
        <v>709</v>
      </c>
      <c r="CLZ96" s="727" t="s">
        <v>709</v>
      </c>
      <c r="CMA96" s="727" t="s">
        <v>709</v>
      </c>
      <c r="CMB96" s="727" t="s">
        <v>709</v>
      </c>
      <c r="CMC96" s="727" t="s">
        <v>709</v>
      </c>
      <c r="CMD96" s="727" t="s">
        <v>709</v>
      </c>
      <c r="CME96" s="727" t="s">
        <v>709</v>
      </c>
      <c r="CMF96" s="727" t="s">
        <v>709</v>
      </c>
      <c r="CMG96" s="727" t="s">
        <v>709</v>
      </c>
      <c r="CMH96" s="727" t="s">
        <v>709</v>
      </c>
      <c r="CMI96" s="727" t="s">
        <v>709</v>
      </c>
      <c r="CMJ96" s="727" t="s">
        <v>709</v>
      </c>
      <c r="CMK96" s="727" t="s">
        <v>709</v>
      </c>
      <c r="CML96" s="727" t="s">
        <v>709</v>
      </c>
      <c r="CMM96" s="727" t="s">
        <v>709</v>
      </c>
      <c r="CMN96" s="727" t="s">
        <v>709</v>
      </c>
      <c r="CMO96" s="727" t="s">
        <v>709</v>
      </c>
      <c r="CMP96" s="727" t="s">
        <v>709</v>
      </c>
      <c r="CMQ96" s="727" t="s">
        <v>709</v>
      </c>
      <c r="CMR96" s="727" t="s">
        <v>709</v>
      </c>
      <c r="CMS96" s="727" t="s">
        <v>709</v>
      </c>
      <c r="CMT96" s="727" t="s">
        <v>709</v>
      </c>
      <c r="CMU96" s="727" t="s">
        <v>709</v>
      </c>
      <c r="CMV96" s="727" t="s">
        <v>709</v>
      </c>
      <c r="CMW96" s="727" t="s">
        <v>709</v>
      </c>
      <c r="CMX96" s="727" t="s">
        <v>709</v>
      </c>
      <c r="CMY96" s="727" t="s">
        <v>709</v>
      </c>
      <c r="CMZ96" s="727" t="s">
        <v>709</v>
      </c>
      <c r="CNA96" s="727" t="s">
        <v>709</v>
      </c>
      <c r="CNB96" s="727" t="s">
        <v>709</v>
      </c>
      <c r="CNC96" s="727" t="s">
        <v>709</v>
      </c>
      <c r="CND96" s="727" t="s">
        <v>709</v>
      </c>
      <c r="CNE96" s="727" t="s">
        <v>709</v>
      </c>
      <c r="CNF96" s="727" t="s">
        <v>709</v>
      </c>
      <c r="CNG96" s="727" t="s">
        <v>709</v>
      </c>
      <c r="CNH96" s="727" t="s">
        <v>709</v>
      </c>
      <c r="CNI96" s="727" t="s">
        <v>709</v>
      </c>
      <c r="CNJ96" s="727" t="s">
        <v>709</v>
      </c>
      <c r="CNK96" s="727" t="s">
        <v>709</v>
      </c>
      <c r="CNL96" s="727" t="s">
        <v>709</v>
      </c>
      <c r="CNM96" s="727" t="s">
        <v>709</v>
      </c>
      <c r="CNN96" s="727" t="s">
        <v>709</v>
      </c>
      <c r="CNO96" s="727" t="s">
        <v>709</v>
      </c>
      <c r="CNP96" s="727" t="s">
        <v>709</v>
      </c>
      <c r="CNQ96" s="727" t="s">
        <v>709</v>
      </c>
      <c r="CNR96" s="727" t="s">
        <v>709</v>
      </c>
      <c r="CNS96" s="727" t="s">
        <v>709</v>
      </c>
      <c r="CNT96" s="727" t="s">
        <v>709</v>
      </c>
      <c r="CNU96" s="727" t="s">
        <v>709</v>
      </c>
      <c r="CNV96" s="727" t="s">
        <v>709</v>
      </c>
      <c r="CNW96" s="727" t="s">
        <v>709</v>
      </c>
      <c r="CNX96" s="727" t="s">
        <v>709</v>
      </c>
      <c r="CNY96" s="727" t="s">
        <v>709</v>
      </c>
      <c r="CNZ96" s="727" t="s">
        <v>709</v>
      </c>
      <c r="COA96" s="727" t="s">
        <v>709</v>
      </c>
      <c r="COB96" s="727" t="s">
        <v>709</v>
      </c>
      <c r="COC96" s="727" t="s">
        <v>709</v>
      </c>
      <c r="COD96" s="727" t="s">
        <v>709</v>
      </c>
      <c r="COE96" s="727" t="s">
        <v>709</v>
      </c>
      <c r="COF96" s="727" t="s">
        <v>709</v>
      </c>
      <c r="COG96" s="727" t="s">
        <v>709</v>
      </c>
      <c r="COH96" s="727" t="s">
        <v>709</v>
      </c>
      <c r="COI96" s="727" t="s">
        <v>709</v>
      </c>
      <c r="COJ96" s="727" t="s">
        <v>709</v>
      </c>
      <c r="COK96" s="727" t="s">
        <v>709</v>
      </c>
      <c r="COL96" s="727" t="s">
        <v>709</v>
      </c>
      <c r="COM96" s="727" t="s">
        <v>709</v>
      </c>
      <c r="CON96" s="727" t="s">
        <v>709</v>
      </c>
      <c r="COO96" s="727" t="s">
        <v>709</v>
      </c>
      <c r="COP96" s="727" t="s">
        <v>709</v>
      </c>
      <c r="COQ96" s="727" t="s">
        <v>709</v>
      </c>
      <c r="COR96" s="727" t="s">
        <v>709</v>
      </c>
      <c r="COS96" s="727" t="s">
        <v>709</v>
      </c>
      <c r="COT96" s="727" t="s">
        <v>709</v>
      </c>
      <c r="COU96" s="727" t="s">
        <v>709</v>
      </c>
      <c r="COV96" s="727" t="s">
        <v>709</v>
      </c>
      <c r="COW96" s="727" t="s">
        <v>709</v>
      </c>
      <c r="COX96" s="727" t="s">
        <v>709</v>
      </c>
      <c r="COY96" s="727" t="s">
        <v>709</v>
      </c>
      <c r="COZ96" s="727" t="s">
        <v>709</v>
      </c>
      <c r="CPA96" s="727" t="s">
        <v>709</v>
      </c>
      <c r="CPB96" s="727" t="s">
        <v>709</v>
      </c>
      <c r="CPC96" s="727" t="s">
        <v>709</v>
      </c>
      <c r="CPD96" s="727" t="s">
        <v>709</v>
      </c>
      <c r="CPE96" s="727" t="s">
        <v>709</v>
      </c>
      <c r="CPF96" s="727" t="s">
        <v>709</v>
      </c>
      <c r="CPG96" s="727" t="s">
        <v>709</v>
      </c>
      <c r="CPH96" s="727" t="s">
        <v>709</v>
      </c>
      <c r="CPI96" s="727" t="s">
        <v>709</v>
      </c>
      <c r="CPJ96" s="727" t="s">
        <v>709</v>
      </c>
      <c r="CPK96" s="727" t="s">
        <v>709</v>
      </c>
      <c r="CPL96" s="727" t="s">
        <v>709</v>
      </c>
      <c r="CPM96" s="727" t="s">
        <v>709</v>
      </c>
      <c r="CPN96" s="727" t="s">
        <v>709</v>
      </c>
      <c r="CPO96" s="727" t="s">
        <v>709</v>
      </c>
      <c r="CPP96" s="727" t="s">
        <v>709</v>
      </c>
      <c r="CPQ96" s="727" t="s">
        <v>709</v>
      </c>
      <c r="CPR96" s="727" t="s">
        <v>709</v>
      </c>
      <c r="CPS96" s="727" t="s">
        <v>709</v>
      </c>
      <c r="CPT96" s="727" t="s">
        <v>709</v>
      </c>
      <c r="CPU96" s="727" t="s">
        <v>709</v>
      </c>
      <c r="CPV96" s="727" t="s">
        <v>709</v>
      </c>
      <c r="CPW96" s="727" t="s">
        <v>709</v>
      </c>
      <c r="CPX96" s="727" t="s">
        <v>709</v>
      </c>
      <c r="CPY96" s="727" t="s">
        <v>709</v>
      </c>
      <c r="CPZ96" s="727" t="s">
        <v>709</v>
      </c>
      <c r="CQA96" s="727" t="s">
        <v>709</v>
      </c>
      <c r="CQB96" s="727" t="s">
        <v>709</v>
      </c>
      <c r="CQC96" s="727" t="s">
        <v>709</v>
      </c>
      <c r="CQD96" s="727" t="s">
        <v>709</v>
      </c>
      <c r="CQE96" s="727" t="s">
        <v>709</v>
      </c>
      <c r="CQF96" s="727" t="s">
        <v>709</v>
      </c>
      <c r="CQG96" s="727" t="s">
        <v>709</v>
      </c>
      <c r="CQH96" s="727" t="s">
        <v>709</v>
      </c>
      <c r="CQI96" s="727" t="s">
        <v>709</v>
      </c>
      <c r="CQJ96" s="727" t="s">
        <v>709</v>
      </c>
      <c r="CQK96" s="727" t="s">
        <v>709</v>
      </c>
      <c r="CQL96" s="727" t="s">
        <v>709</v>
      </c>
      <c r="CQM96" s="727" t="s">
        <v>709</v>
      </c>
      <c r="CQN96" s="727" t="s">
        <v>709</v>
      </c>
      <c r="CQO96" s="727" t="s">
        <v>709</v>
      </c>
      <c r="CQP96" s="727" t="s">
        <v>709</v>
      </c>
      <c r="CQQ96" s="727" t="s">
        <v>709</v>
      </c>
      <c r="CQR96" s="727" t="s">
        <v>709</v>
      </c>
      <c r="CQS96" s="727" t="s">
        <v>709</v>
      </c>
      <c r="CQT96" s="727" t="s">
        <v>709</v>
      </c>
      <c r="CQU96" s="727" t="s">
        <v>709</v>
      </c>
      <c r="CQV96" s="727" t="s">
        <v>709</v>
      </c>
      <c r="CQW96" s="727" t="s">
        <v>709</v>
      </c>
      <c r="CQX96" s="727" t="s">
        <v>709</v>
      </c>
      <c r="CQY96" s="727" t="s">
        <v>709</v>
      </c>
      <c r="CQZ96" s="727" t="s">
        <v>709</v>
      </c>
      <c r="CRA96" s="727" t="s">
        <v>709</v>
      </c>
      <c r="CRB96" s="727" t="s">
        <v>709</v>
      </c>
      <c r="CRC96" s="727" t="s">
        <v>709</v>
      </c>
      <c r="CRD96" s="727" t="s">
        <v>709</v>
      </c>
      <c r="CRE96" s="727" t="s">
        <v>709</v>
      </c>
      <c r="CRF96" s="727" t="s">
        <v>709</v>
      </c>
      <c r="CRG96" s="727" t="s">
        <v>709</v>
      </c>
      <c r="CRH96" s="727" t="s">
        <v>709</v>
      </c>
      <c r="CRI96" s="727" t="s">
        <v>709</v>
      </c>
      <c r="CRJ96" s="727" t="s">
        <v>709</v>
      </c>
      <c r="CRK96" s="727" t="s">
        <v>709</v>
      </c>
      <c r="CRL96" s="727" t="s">
        <v>709</v>
      </c>
      <c r="CRM96" s="727" t="s">
        <v>709</v>
      </c>
      <c r="CRN96" s="727" t="s">
        <v>709</v>
      </c>
      <c r="CRO96" s="727" t="s">
        <v>709</v>
      </c>
      <c r="CRP96" s="727" t="s">
        <v>709</v>
      </c>
      <c r="CRQ96" s="727" t="s">
        <v>709</v>
      </c>
      <c r="CRR96" s="727" t="s">
        <v>709</v>
      </c>
      <c r="CRS96" s="727" t="s">
        <v>709</v>
      </c>
      <c r="CRT96" s="727" t="s">
        <v>709</v>
      </c>
      <c r="CRU96" s="727" t="s">
        <v>709</v>
      </c>
      <c r="CRV96" s="727" t="s">
        <v>709</v>
      </c>
      <c r="CRW96" s="727" t="s">
        <v>709</v>
      </c>
      <c r="CRX96" s="727" t="s">
        <v>709</v>
      </c>
      <c r="CRY96" s="727" t="s">
        <v>709</v>
      </c>
      <c r="CRZ96" s="727" t="s">
        <v>709</v>
      </c>
      <c r="CSA96" s="727" t="s">
        <v>709</v>
      </c>
      <c r="CSB96" s="727" t="s">
        <v>709</v>
      </c>
      <c r="CSC96" s="727" t="s">
        <v>709</v>
      </c>
      <c r="CSD96" s="727" t="s">
        <v>709</v>
      </c>
      <c r="CSE96" s="727" t="s">
        <v>709</v>
      </c>
      <c r="CSF96" s="727" t="s">
        <v>709</v>
      </c>
      <c r="CSG96" s="727" t="s">
        <v>709</v>
      </c>
      <c r="CSH96" s="727" t="s">
        <v>709</v>
      </c>
      <c r="CSI96" s="727" t="s">
        <v>709</v>
      </c>
      <c r="CSJ96" s="727" t="s">
        <v>709</v>
      </c>
      <c r="CSK96" s="727" t="s">
        <v>709</v>
      </c>
      <c r="CSL96" s="727" t="s">
        <v>709</v>
      </c>
      <c r="CSM96" s="727" t="s">
        <v>709</v>
      </c>
      <c r="CSN96" s="727" t="s">
        <v>709</v>
      </c>
      <c r="CSO96" s="727" t="s">
        <v>709</v>
      </c>
      <c r="CSP96" s="727" t="s">
        <v>709</v>
      </c>
      <c r="CSQ96" s="727" t="s">
        <v>709</v>
      </c>
      <c r="CSR96" s="727" t="s">
        <v>709</v>
      </c>
      <c r="CSS96" s="727" t="s">
        <v>709</v>
      </c>
      <c r="CST96" s="727" t="s">
        <v>709</v>
      </c>
      <c r="CSU96" s="727" t="s">
        <v>709</v>
      </c>
      <c r="CSV96" s="727" t="s">
        <v>709</v>
      </c>
      <c r="CSW96" s="727" t="s">
        <v>709</v>
      </c>
      <c r="CSX96" s="727" t="s">
        <v>709</v>
      </c>
      <c r="CSY96" s="727" t="s">
        <v>709</v>
      </c>
      <c r="CSZ96" s="727" t="s">
        <v>709</v>
      </c>
      <c r="CTA96" s="727" t="s">
        <v>709</v>
      </c>
      <c r="CTB96" s="727" t="s">
        <v>709</v>
      </c>
      <c r="CTC96" s="727" t="s">
        <v>709</v>
      </c>
      <c r="CTD96" s="727" t="s">
        <v>709</v>
      </c>
      <c r="CTE96" s="727" t="s">
        <v>709</v>
      </c>
      <c r="CTF96" s="727" t="s">
        <v>709</v>
      </c>
      <c r="CTG96" s="727" t="s">
        <v>709</v>
      </c>
      <c r="CTH96" s="727" t="s">
        <v>709</v>
      </c>
      <c r="CTI96" s="727" t="s">
        <v>709</v>
      </c>
      <c r="CTJ96" s="727" t="s">
        <v>709</v>
      </c>
      <c r="CTK96" s="727" t="s">
        <v>709</v>
      </c>
      <c r="CTL96" s="727" t="s">
        <v>709</v>
      </c>
      <c r="CTM96" s="727" t="s">
        <v>709</v>
      </c>
      <c r="CTN96" s="727" t="s">
        <v>709</v>
      </c>
      <c r="CTO96" s="727" t="s">
        <v>709</v>
      </c>
      <c r="CTP96" s="727" t="s">
        <v>709</v>
      </c>
      <c r="CTQ96" s="727" t="s">
        <v>709</v>
      </c>
      <c r="CTR96" s="727" t="s">
        <v>709</v>
      </c>
      <c r="CTS96" s="727" t="s">
        <v>709</v>
      </c>
      <c r="CTT96" s="727" t="s">
        <v>709</v>
      </c>
      <c r="CTU96" s="727" t="s">
        <v>709</v>
      </c>
      <c r="CTV96" s="727" t="s">
        <v>709</v>
      </c>
      <c r="CTW96" s="727" t="s">
        <v>709</v>
      </c>
      <c r="CTX96" s="727" t="s">
        <v>709</v>
      </c>
      <c r="CTY96" s="727" t="s">
        <v>709</v>
      </c>
      <c r="CTZ96" s="727" t="s">
        <v>709</v>
      </c>
      <c r="CUA96" s="727" t="s">
        <v>709</v>
      </c>
      <c r="CUB96" s="727" t="s">
        <v>709</v>
      </c>
      <c r="CUC96" s="727" t="s">
        <v>709</v>
      </c>
      <c r="CUD96" s="727" t="s">
        <v>709</v>
      </c>
      <c r="CUE96" s="727" t="s">
        <v>709</v>
      </c>
      <c r="CUF96" s="727" t="s">
        <v>709</v>
      </c>
      <c r="CUG96" s="727" t="s">
        <v>709</v>
      </c>
      <c r="CUH96" s="727" t="s">
        <v>709</v>
      </c>
      <c r="CUI96" s="727" t="s">
        <v>709</v>
      </c>
      <c r="CUJ96" s="727" t="s">
        <v>709</v>
      </c>
      <c r="CUK96" s="727" t="s">
        <v>709</v>
      </c>
      <c r="CUL96" s="727" t="s">
        <v>709</v>
      </c>
      <c r="CUM96" s="727" t="s">
        <v>709</v>
      </c>
      <c r="CUN96" s="727" t="s">
        <v>709</v>
      </c>
      <c r="CUO96" s="727" t="s">
        <v>709</v>
      </c>
      <c r="CUP96" s="727" t="s">
        <v>709</v>
      </c>
      <c r="CUQ96" s="727" t="s">
        <v>709</v>
      </c>
      <c r="CUR96" s="727" t="s">
        <v>709</v>
      </c>
      <c r="CUS96" s="727" t="s">
        <v>709</v>
      </c>
      <c r="CUT96" s="727" t="s">
        <v>709</v>
      </c>
      <c r="CUU96" s="727" t="s">
        <v>709</v>
      </c>
      <c r="CUV96" s="727" t="s">
        <v>709</v>
      </c>
      <c r="CUW96" s="727" t="s">
        <v>709</v>
      </c>
      <c r="CUX96" s="727" t="s">
        <v>709</v>
      </c>
      <c r="CUY96" s="727" t="s">
        <v>709</v>
      </c>
      <c r="CUZ96" s="727" t="s">
        <v>709</v>
      </c>
      <c r="CVA96" s="727" t="s">
        <v>709</v>
      </c>
      <c r="CVB96" s="727" t="s">
        <v>709</v>
      </c>
      <c r="CVC96" s="727" t="s">
        <v>709</v>
      </c>
      <c r="CVD96" s="727" t="s">
        <v>709</v>
      </c>
      <c r="CVE96" s="727" t="s">
        <v>709</v>
      </c>
      <c r="CVF96" s="727" t="s">
        <v>709</v>
      </c>
      <c r="CVG96" s="727" t="s">
        <v>709</v>
      </c>
      <c r="CVH96" s="727" t="s">
        <v>709</v>
      </c>
      <c r="CVI96" s="727" t="s">
        <v>709</v>
      </c>
      <c r="CVJ96" s="727" t="s">
        <v>709</v>
      </c>
      <c r="CVK96" s="727" t="s">
        <v>709</v>
      </c>
      <c r="CVL96" s="727" t="s">
        <v>709</v>
      </c>
      <c r="CVM96" s="727" t="s">
        <v>709</v>
      </c>
      <c r="CVN96" s="727" t="s">
        <v>709</v>
      </c>
      <c r="CVO96" s="727" t="s">
        <v>709</v>
      </c>
      <c r="CVP96" s="727" t="s">
        <v>709</v>
      </c>
      <c r="CVQ96" s="727" t="s">
        <v>709</v>
      </c>
      <c r="CVR96" s="727" t="s">
        <v>709</v>
      </c>
      <c r="CVS96" s="727" t="s">
        <v>709</v>
      </c>
      <c r="CVT96" s="727" t="s">
        <v>709</v>
      </c>
      <c r="CVU96" s="727" t="s">
        <v>709</v>
      </c>
      <c r="CVV96" s="727" t="s">
        <v>709</v>
      </c>
      <c r="CVW96" s="727" t="s">
        <v>709</v>
      </c>
      <c r="CVX96" s="727" t="s">
        <v>709</v>
      </c>
      <c r="CVY96" s="727" t="s">
        <v>709</v>
      </c>
      <c r="CVZ96" s="727" t="s">
        <v>709</v>
      </c>
      <c r="CWA96" s="727" t="s">
        <v>709</v>
      </c>
      <c r="CWB96" s="727" t="s">
        <v>709</v>
      </c>
      <c r="CWC96" s="727" t="s">
        <v>709</v>
      </c>
      <c r="CWD96" s="727" t="s">
        <v>709</v>
      </c>
      <c r="CWE96" s="727" t="s">
        <v>709</v>
      </c>
      <c r="CWF96" s="727" t="s">
        <v>709</v>
      </c>
      <c r="CWG96" s="727" t="s">
        <v>709</v>
      </c>
      <c r="CWH96" s="727" t="s">
        <v>709</v>
      </c>
      <c r="CWI96" s="727" t="s">
        <v>709</v>
      </c>
      <c r="CWJ96" s="727" t="s">
        <v>709</v>
      </c>
      <c r="CWK96" s="727" t="s">
        <v>709</v>
      </c>
      <c r="CWL96" s="727" t="s">
        <v>709</v>
      </c>
      <c r="CWM96" s="727" t="s">
        <v>709</v>
      </c>
      <c r="CWN96" s="727" t="s">
        <v>709</v>
      </c>
      <c r="CWO96" s="727" t="s">
        <v>709</v>
      </c>
      <c r="CWP96" s="727" t="s">
        <v>709</v>
      </c>
      <c r="CWQ96" s="727" t="s">
        <v>709</v>
      </c>
      <c r="CWR96" s="727" t="s">
        <v>709</v>
      </c>
      <c r="CWS96" s="727" t="s">
        <v>709</v>
      </c>
      <c r="CWT96" s="727" t="s">
        <v>709</v>
      </c>
      <c r="CWU96" s="727" t="s">
        <v>709</v>
      </c>
      <c r="CWV96" s="727" t="s">
        <v>709</v>
      </c>
      <c r="CWW96" s="727" t="s">
        <v>709</v>
      </c>
      <c r="CWX96" s="727" t="s">
        <v>709</v>
      </c>
      <c r="CWY96" s="727" t="s">
        <v>709</v>
      </c>
      <c r="CWZ96" s="727" t="s">
        <v>709</v>
      </c>
      <c r="CXA96" s="727" t="s">
        <v>709</v>
      </c>
      <c r="CXB96" s="727" t="s">
        <v>709</v>
      </c>
      <c r="CXC96" s="727" t="s">
        <v>709</v>
      </c>
      <c r="CXD96" s="727" t="s">
        <v>709</v>
      </c>
      <c r="CXE96" s="727" t="s">
        <v>709</v>
      </c>
      <c r="CXF96" s="727" t="s">
        <v>709</v>
      </c>
      <c r="CXG96" s="727" t="s">
        <v>709</v>
      </c>
      <c r="CXH96" s="727" t="s">
        <v>709</v>
      </c>
      <c r="CXI96" s="727" t="s">
        <v>709</v>
      </c>
      <c r="CXJ96" s="727" t="s">
        <v>709</v>
      </c>
      <c r="CXK96" s="727" t="s">
        <v>709</v>
      </c>
      <c r="CXL96" s="727" t="s">
        <v>709</v>
      </c>
      <c r="CXM96" s="727" t="s">
        <v>709</v>
      </c>
      <c r="CXN96" s="727" t="s">
        <v>709</v>
      </c>
      <c r="CXO96" s="727" t="s">
        <v>709</v>
      </c>
      <c r="CXP96" s="727" t="s">
        <v>709</v>
      </c>
      <c r="CXQ96" s="727" t="s">
        <v>709</v>
      </c>
      <c r="CXR96" s="727" t="s">
        <v>709</v>
      </c>
      <c r="CXS96" s="727" t="s">
        <v>709</v>
      </c>
      <c r="CXT96" s="727" t="s">
        <v>709</v>
      </c>
      <c r="CXU96" s="727" t="s">
        <v>709</v>
      </c>
      <c r="CXV96" s="727" t="s">
        <v>709</v>
      </c>
      <c r="CXW96" s="727" t="s">
        <v>709</v>
      </c>
      <c r="CXX96" s="727" t="s">
        <v>709</v>
      </c>
      <c r="CXY96" s="727" t="s">
        <v>709</v>
      </c>
      <c r="CXZ96" s="727" t="s">
        <v>709</v>
      </c>
      <c r="CYA96" s="727" t="s">
        <v>709</v>
      </c>
      <c r="CYB96" s="727" t="s">
        <v>709</v>
      </c>
      <c r="CYC96" s="727" t="s">
        <v>709</v>
      </c>
      <c r="CYD96" s="727" t="s">
        <v>709</v>
      </c>
      <c r="CYE96" s="727" t="s">
        <v>709</v>
      </c>
      <c r="CYF96" s="727" t="s">
        <v>709</v>
      </c>
      <c r="CYG96" s="727" t="s">
        <v>709</v>
      </c>
      <c r="CYH96" s="727" t="s">
        <v>709</v>
      </c>
      <c r="CYI96" s="727" t="s">
        <v>709</v>
      </c>
      <c r="CYJ96" s="727" t="s">
        <v>709</v>
      </c>
      <c r="CYK96" s="727" t="s">
        <v>709</v>
      </c>
      <c r="CYL96" s="727" t="s">
        <v>709</v>
      </c>
      <c r="CYM96" s="727" t="s">
        <v>709</v>
      </c>
      <c r="CYN96" s="727" t="s">
        <v>709</v>
      </c>
      <c r="CYO96" s="727" t="s">
        <v>709</v>
      </c>
      <c r="CYP96" s="727" t="s">
        <v>709</v>
      </c>
      <c r="CYQ96" s="727" t="s">
        <v>709</v>
      </c>
      <c r="CYR96" s="727" t="s">
        <v>709</v>
      </c>
      <c r="CYS96" s="727" t="s">
        <v>709</v>
      </c>
      <c r="CYT96" s="727" t="s">
        <v>709</v>
      </c>
      <c r="CYU96" s="727" t="s">
        <v>709</v>
      </c>
      <c r="CYV96" s="727" t="s">
        <v>709</v>
      </c>
      <c r="CYW96" s="727" t="s">
        <v>709</v>
      </c>
      <c r="CYX96" s="727" t="s">
        <v>709</v>
      </c>
      <c r="CYY96" s="727" t="s">
        <v>709</v>
      </c>
      <c r="CYZ96" s="727" t="s">
        <v>709</v>
      </c>
      <c r="CZA96" s="727" t="s">
        <v>709</v>
      </c>
      <c r="CZB96" s="727" t="s">
        <v>709</v>
      </c>
      <c r="CZC96" s="727" t="s">
        <v>709</v>
      </c>
      <c r="CZD96" s="727" t="s">
        <v>709</v>
      </c>
      <c r="CZE96" s="727" t="s">
        <v>709</v>
      </c>
      <c r="CZF96" s="727" t="s">
        <v>709</v>
      </c>
      <c r="CZG96" s="727" t="s">
        <v>709</v>
      </c>
      <c r="CZH96" s="727" t="s">
        <v>709</v>
      </c>
      <c r="CZI96" s="727" t="s">
        <v>709</v>
      </c>
      <c r="CZJ96" s="727" t="s">
        <v>709</v>
      </c>
      <c r="CZK96" s="727" t="s">
        <v>709</v>
      </c>
      <c r="CZL96" s="727" t="s">
        <v>709</v>
      </c>
      <c r="CZM96" s="727" t="s">
        <v>709</v>
      </c>
      <c r="CZN96" s="727" t="s">
        <v>709</v>
      </c>
      <c r="CZO96" s="727" t="s">
        <v>709</v>
      </c>
      <c r="CZP96" s="727" t="s">
        <v>709</v>
      </c>
      <c r="CZQ96" s="727" t="s">
        <v>709</v>
      </c>
      <c r="CZR96" s="727" t="s">
        <v>709</v>
      </c>
      <c r="CZS96" s="727" t="s">
        <v>709</v>
      </c>
      <c r="CZT96" s="727" t="s">
        <v>709</v>
      </c>
      <c r="CZU96" s="727" t="s">
        <v>709</v>
      </c>
      <c r="CZV96" s="727" t="s">
        <v>709</v>
      </c>
      <c r="CZW96" s="727" t="s">
        <v>709</v>
      </c>
      <c r="CZX96" s="727" t="s">
        <v>709</v>
      </c>
      <c r="CZY96" s="727" t="s">
        <v>709</v>
      </c>
      <c r="CZZ96" s="727" t="s">
        <v>709</v>
      </c>
      <c r="DAA96" s="727" t="s">
        <v>709</v>
      </c>
      <c r="DAB96" s="727" t="s">
        <v>709</v>
      </c>
      <c r="DAC96" s="727" t="s">
        <v>709</v>
      </c>
      <c r="DAD96" s="727" t="s">
        <v>709</v>
      </c>
      <c r="DAE96" s="727" t="s">
        <v>709</v>
      </c>
      <c r="DAF96" s="727" t="s">
        <v>709</v>
      </c>
      <c r="DAG96" s="727" t="s">
        <v>709</v>
      </c>
      <c r="DAH96" s="727" t="s">
        <v>709</v>
      </c>
      <c r="DAI96" s="727" t="s">
        <v>709</v>
      </c>
      <c r="DAJ96" s="727" t="s">
        <v>709</v>
      </c>
      <c r="DAK96" s="727" t="s">
        <v>709</v>
      </c>
      <c r="DAL96" s="727" t="s">
        <v>709</v>
      </c>
      <c r="DAM96" s="727" t="s">
        <v>709</v>
      </c>
      <c r="DAN96" s="727" t="s">
        <v>709</v>
      </c>
      <c r="DAO96" s="727" t="s">
        <v>709</v>
      </c>
      <c r="DAP96" s="727" t="s">
        <v>709</v>
      </c>
      <c r="DAQ96" s="727" t="s">
        <v>709</v>
      </c>
      <c r="DAR96" s="727" t="s">
        <v>709</v>
      </c>
      <c r="DAS96" s="727" t="s">
        <v>709</v>
      </c>
      <c r="DAT96" s="727" t="s">
        <v>709</v>
      </c>
      <c r="DAU96" s="727" t="s">
        <v>709</v>
      </c>
      <c r="DAV96" s="727" t="s">
        <v>709</v>
      </c>
      <c r="DAW96" s="727" t="s">
        <v>709</v>
      </c>
      <c r="DAX96" s="727" t="s">
        <v>709</v>
      </c>
      <c r="DAY96" s="727" t="s">
        <v>709</v>
      </c>
      <c r="DAZ96" s="727" t="s">
        <v>709</v>
      </c>
      <c r="DBA96" s="727" t="s">
        <v>709</v>
      </c>
      <c r="DBB96" s="727" t="s">
        <v>709</v>
      </c>
      <c r="DBC96" s="727" t="s">
        <v>709</v>
      </c>
      <c r="DBD96" s="727" t="s">
        <v>709</v>
      </c>
      <c r="DBE96" s="727" t="s">
        <v>709</v>
      </c>
      <c r="DBF96" s="727" t="s">
        <v>709</v>
      </c>
      <c r="DBG96" s="727" t="s">
        <v>709</v>
      </c>
      <c r="DBH96" s="727" t="s">
        <v>709</v>
      </c>
      <c r="DBI96" s="727" t="s">
        <v>709</v>
      </c>
      <c r="DBJ96" s="727" t="s">
        <v>709</v>
      </c>
      <c r="DBK96" s="727" t="s">
        <v>709</v>
      </c>
      <c r="DBL96" s="727" t="s">
        <v>709</v>
      </c>
      <c r="DBM96" s="727" t="s">
        <v>709</v>
      </c>
      <c r="DBN96" s="727" t="s">
        <v>709</v>
      </c>
      <c r="DBO96" s="727" t="s">
        <v>709</v>
      </c>
      <c r="DBP96" s="727" t="s">
        <v>709</v>
      </c>
      <c r="DBQ96" s="727" t="s">
        <v>709</v>
      </c>
      <c r="DBR96" s="727" t="s">
        <v>709</v>
      </c>
      <c r="DBS96" s="727" t="s">
        <v>709</v>
      </c>
      <c r="DBT96" s="727" t="s">
        <v>709</v>
      </c>
      <c r="DBU96" s="727" t="s">
        <v>709</v>
      </c>
      <c r="DBV96" s="727" t="s">
        <v>709</v>
      </c>
      <c r="DBW96" s="727" t="s">
        <v>709</v>
      </c>
      <c r="DBX96" s="727" t="s">
        <v>709</v>
      </c>
      <c r="DBY96" s="727" t="s">
        <v>709</v>
      </c>
      <c r="DBZ96" s="727" t="s">
        <v>709</v>
      </c>
      <c r="DCA96" s="727" t="s">
        <v>709</v>
      </c>
      <c r="DCB96" s="727" t="s">
        <v>709</v>
      </c>
      <c r="DCC96" s="727" t="s">
        <v>709</v>
      </c>
      <c r="DCD96" s="727" t="s">
        <v>709</v>
      </c>
      <c r="DCE96" s="727" t="s">
        <v>709</v>
      </c>
      <c r="DCF96" s="727" t="s">
        <v>709</v>
      </c>
      <c r="DCG96" s="727" t="s">
        <v>709</v>
      </c>
      <c r="DCH96" s="727" t="s">
        <v>709</v>
      </c>
      <c r="DCI96" s="727" t="s">
        <v>709</v>
      </c>
      <c r="DCJ96" s="727" t="s">
        <v>709</v>
      </c>
      <c r="DCK96" s="727" t="s">
        <v>709</v>
      </c>
      <c r="DCL96" s="727" t="s">
        <v>709</v>
      </c>
      <c r="DCM96" s="727" t="s">
        <v>709</v>
      </c>
      <c r="DCN96" s="727" t="s">
        <v>709</v>
      </c>
      <c r="DCO96" s="727" t="s">
        <v>709</v>
      </c>
      <c r="DCP96" s="727" t="s">
        <v>709</v>
      </c>
      <c r="DCQ96" s="727" t="s">
        <v>709</v>
      </c>
      <c r="DCR96" s="727" t="s">
        <v>709</v>
      </c>
      <c r="DCS96" s="727" t="s">
        <v>709</v>
      </c>
      <c r="DCT96" s="727" t="s">
        <v>709</v>
      </c>
      <c r="DCU96" s="727" t="s">
        <v>709</v>
      </c>
      <c r="DCV96" s="727" t="s">
        <v>709</v>
      </c>
      <c r="DCW96" s="727" t="s">
        <v>709</v>
      </c>
      <c r="DCX96" s="727" t="s">
        <v>709</v>
      </c>
      <c r="DCY96" s="727" t="s">
        <v>709</v>
      </c>
      <c r="DCZ96" s="727" t="s">
        <v>709</v>
      </c>
      <c r="DDA96" s="727" t="s">
        <v>709</v>
      </c>
      <c r="DDB96" s="727" t="s">
        <v>709</v>
      </c>
      <c r="DDC96" s="727" t="s">
        <v>709</v>
      </c>
      <c r="DDD96" s="727" t="s">
        <v>709</v>
      </c>
      <c r="DDE96" s="727" t="s">
        <v>709</v>
      </c>
      <c r="DDF96" s="727" t="s">
        <v>709</v>
      </c>
      <c r="DDG96" s="727" t="s">
        <v>709</v>
      </c>
      <c r="DDH96" s="727" t="s">
        <v>709</v>
      </c>
      <c r="DDI96" s="727" t="s">
        <v>709</v>
      </c>
      <c r="DDJ96" s="727" t="s">
        <v>709</v>
      </c>
      <c r="DDK96" s="727" t="s">
        <v>709</v>
      </c>
      <c r="DDL96" s="727" t="s">
        <v>709</v>
      </c>
      <c r="DDM96" s="727" t="s">
        <v>709</v>
      </c>
      <c r="DDN96" s="727" t="s">
        <v>709</v>
      </c>
      <c r="DDO96" s="727" t="s">
        <v>709</v>
      </c>
      <c r="DDP96" s="727" t="s">
        <v>709</v>
      </c>
      <c r="DDQ96" s="727" t="s">
        <v>709</v>
      </c>
      <c r="DDR96" s="727" t="s">
        <v>709</v>
      </c>
      <c r="DDS96" s="727" t="s">
        <v>709</v>
      </c>
      <c r="DDT96" s="727" t="s">
        <v>709</v>
      </c>
      <c r="DDU96" s="727" t="s">
        <v>709</v>
      </c>
      <c r="DDV96" s="727" t="s">
        <v>709</v>
      </c>
      <c r="DDW96" s="727" t="s">
        <v>709</v>
      </c>
      <c r="DDX96" s="727" t="s">
        <v>709</v>
      </c>
      <c r="DDY96" s="727" t="s">
        <v>709</v>
      </c>
      <c r="DDZ96" s="727" t="s">
        <v>709</v>
      </c>
      <c r="DEA96" s="727" t="s">
        <v>709</v>
      </c>
      <c r="DEB96" s="727" t="s">
        <v>709</v>
      </c>
      <c r="DEC96" s="727" t="s">
        <v>709</v>
      </c>
      <c r="DED96" s="727" t="s">
        <v>709</v>
      </c>
      <c r="DEE96" s="727" t="s">
        <v>709</v>
      </c>
      <c r="DEF96" s="727" t="s">
        <v>709</v>
      </c>
      <c r="DEG96" s="727" t="s">
        <v>709</v>
      </c>
      <c r="DEH96" s="727" t="s">
        <v>709</v>
      </c>
      <c r="DEI96" s="727" t="s">
        <v>709</v>
      </c>
      <c r="DEJ96" s="727" t="s">
        <v>709</v>
      </c>
      <c r="DEK96" s="727" t="s">
        <v>709</v>
      </c>
      <c r="DEL96" s="727" t="s">
        <v>709</v>
      </c>
      <c r="DEM96" s="727" t="s">
        <v>709</v>
      </c>
      <c r="DEN96" s="727" t="s">
        <v>709</v>
      </c>
      <c r="DEO96" s="727" t="s">
        <v>709</v>
      </c>
      <c r="DEP96" s="727" t="s">
        <v>709</v>
      </c>
      <c r="DEQ96" s="727" t="s">
        <v>709</v>
      </c>
      <c r="DER96" s="727" t="s">
        <v>709</v>
      </c>
      <c r="DES96" s="727" t="s">
        <v>709</v>
      </c>
      <c r="DET96" s="727" t="s">
        <v>709</v>
      </c>
      <c r="DEU96" s="727" t="s">
        <v>709</v>
      </c>
      <c r="DEV96" s="727" t="s">
        <v>709</v>
      </c>
      <c r="DEW96" s="727" t="s">
        <v>709</v>
      </c>
      <c r="DEX96" s="727" t="s">
        <v>709</v>
      </c>
      <c r="DEY96" s="727" t="s">
        <v>709</v>
      </c>
      <c r="DEZ96" s="727" t="s">
        <v>709</v>
      </c>
      <c r="DFA96" s="727" t="s">
        <v>709</v>
      </c>
      <c r="DFB96" s="727" t="s">
        <v>709</v>
      </c>
      <c r="DFC96" s="727" t="s">
        <v>709</v>
      </c>
      <c r="DFD96" s="727" t="s">
        <v>709</v>
      </c>
      <c r="DFE96" s="727" t="s">
        <v>709</v>
      </c>
      <c r="DFF96" s="727" t="s">
        <v>709</v>
      </c>
      <c r="DFG96" s="727" t="s">
        <v>709</v>
      </c>
      <c r="DFH96" s="727" t="s">
        <v>709</v>
      </c>
      <c r="DFI96" s="727" t="s">
        <v>709</v>
      </c>
      <c r="DFJ96" s="727" t="s">
        <v>709</v>
      </c>
      <c r="DFK96" s="727" t="s">
        <v>709</v>
      </c>
      <c r="DFL96" s="727" t="s">
        <v>709</v>
      </c>
      <c r="DFM96" s="727" t="s">
        <v>709</v>
      </c>
      <c r="DFN96" s="727" t="s">
        <v>709</v>
      </c>
      <c r="DFO96" s="727" t="s">
        <v>709</v>
      </c>
      <c r="DFP96" s="727" t="s">
        <v>709</v>
      </c>
      <c r="DFQ96" s="727" t="s">
        <v>709</v>
      </c>
      <c r="DFR96" s="727" t="s">
        <v>709</v>
      </c>
      <c r="DFS96" s="727" t="s">
        <v>709</v>
      </c>
      <c r="DFT96" s="727" t="s">
        <v>709</v>
      </c>
      <c r="DFU96" s="727" t="s">
        <v>709</v>
      </c>
      <c r="DFV96" s="727" t="s">
        <v>709</v>
      </c>
      <c r="DFW96" s="727" t="s">
        <v>709</v>
      </c>
      <c r="DFX96" s="727" t="s">
        <v>709</v>
      </c>
      <c r="DFY96" s="727" t="s">
        <v>709</v>
      </c>
      <c r="DFZ96" s="727" t="s">
        <v>709</v>
      </c>
      <c r="DGA96" s="727" t="s">
        <v>709</v>
      </c>
      <c r="DGB96" s="727" t="s">
        <v>709</v>
      </c>
      <c r="DGC96" s="727" t="s">
        <v>709</v>
      </c>
      <c r="DGD96" s="727" t="s">
        <v>709</v>
      </c>
      <c r="DGE96" s="727" t="s">
        <v>709</v>
      </c>
      <c r="DGF96" s="727" t="s">
        <v>709</v>
      </c>
      <c r="DGG96" s="727" t="s">
        <v>709</v>
      </c>
      <c r="DGH96" s="727" t="s">
        <v>709</v>
      </c>
      <c r="DGI96" s="727" t="s">
        <v>709</v>
      </c>
      <c r="DGJ96" s="727" t="s">
        <v>709</v>
      </c>
      <c r="DGK96" s="727" t="s">
        <v>709</v>
      </c>
      <c r="DGL96" s="727" t="s">
        <v>709</v>
      </c>
      <c r="DGM96" s="727" t="s">
        <v>709</v>
      </c>
      <c r="DGN96" s="727" t="s">
        <v>709</v>
      </c>
      <c r="DGO96" s="727" t="s">
        <v>709</v>
      </c>
      <c r="DGP96" s="727" t="s">
        <v>709</v>
      </c>
      <c r="DGQ96" s="727" t="s">
        <v>709</v>
      </c>
      <c r="DGR96" s="727" t="s">
        <v>709</v>
      </c>
      <c r="DGS96" s="727" t="s">
        <v>709</v>
      </c>
      <c r="DGT96" s="727" t="s">
        <v>709</v>
      </c>
      <c r="DGU96" s="727" t="s">
        <v>709</v>
      </c>
      <c r="DGV96" s="727" t="s">
        <v>709</v>
      </c>
      <c r="DGW96" s="727" t="s">
        <v>709</v>
      </c>
      <c r="DGX96" s="727" t="s">
        <v>709</v>
      </c>
      <c r="DGY96" s="727" t="s">
        <v>709</v>
      </c>
      <c r="DGZ96" s="727" t="s">
        <v>709</v>
      </c>
      <c r="DHA96" s="727" t="s">
        <v>709</v>
      </c>
      <c r="DHB96" s="727" t="s">
        <v>709</v>
      </c>
      <c r="DHC96" s="727" t="s">
        <v>709</v>
      </c>
      <c r="DHD96" s="727" t="s">
        <v>709</v>
      </c>
      <c r="DHE96" s="727" t="s">
        <v>709</v>
      </c>
      <c r="DHF96" s="727" t="s">
        <v>709</v>
      </c>
      <c r="DHG96" s="727" t="s">
        <v>709</v>
      </c>
      <c r="DHH96" s="727" t="s">
        <v>709</v>
      </c>
      <c r="DHI96" s="727" t="s">
        <v>709</v>
      </c>
      <c r="DHJ96" s="727" t="s">
        <v>709</v>
      </c>
      <c r="DHK96" s="727" t="s">
        <v>709</v>
      </c>
      <c r="DHL96" s="727" t="s">
        <v>709</v>
      </c>
      <c r="DHM96" s="727" t="s">
        <v>709</v>
      </c>
      <c r="DHN96" s="727" t="s">
        <v>709</v>
      </c>
      <c r="DHO96" s="727" t="s">
        <v>709</v>
      </c>
      <c r="DHP96" s="727" t="s">
        <v>709</v>
      </c>
      <c r="DHQ96" s="727" t="s">
        <v>709</v>
      </c>
      <c r="DHR96" s="727" t="s">
        <v>709</v>
      </c>
      <c r="DHS96" s="727" t="s">
        <v>709</v>
      </c>
      <c r="DHT96" s="727" t="s">
        <v>709</v>
      </c>
      <c r="DHU96" s="727" t="s">
        <v>709</v>
      </c>
      <c r="DHV96" s="727" t="s">
        <v>709</v>
      </c>
      <c r="DHW96" s="727" t="s">
        <v>709</v>
      </c>
      <c r="DHX96" s="727" t="s">
        <v>709</v>
      </c>
      <c r="DHY96" s="727" t="s">
        <v>709</v>
      </c>
      <c r="DHZ96" s="727" t="s">
        <v>709</v>
      </c>
      <c r="DIA96" s="727" t="s">
        <v>709</v>
      </c>
      <c r="DIB96" s="727" t="s">
        <v>709</v>
      </c>
      <c r="DIC96" s="727" t="s">
        <v>709</v>
      </c>
      <c r="DID96" s="727" t="s">
        <v>709</v>
      </c>
      <c r="DIE96" s="727" t="s">
        <v>709</v>
      </c>
      <c r="DIF96" s="727" t="s">
        <v>709</v>
      </c>
      <c r="DIG96" s="727" t="s">
        <v>709</v>
      </c>
      <c r="DIH96" s="727" t="s">
        <v>709</v>
      </c>
      <c r="DII96" s="727" t="s">
        <v>709</v>
      </c>
      <c r="DIJ96" s="727" t="s">
        <v>709</v>
      </c>
      <c r="DIK96" s="727" t="s">
        <v>709</v>
      </c>
      <c r="DIL96" s="727" t="s">
        <v>709</v>
      </c>
      <c r="DIM96" s="727" t="s">
        <v>709</v>
      </c>
      <c r="DIN96" s="727" t="s">
        <v>709</v>
      </c>
      <c r="DIO96" s="727" t="s">
        <v>709</v>
      </c>
      <c r="DIP96" s="727" t="s">
        <v>709</v>
      </c>
      <c r="DIQ96" s="727" t="s">
        <v>709</v>
      </c>
      <c r="DIR96" s="727" t="s">
        <v>709</v>
      </c>
      <c r="DIS96" s="727" t="s">
        <v>709</v>
      </c>
      <c r="DIT96" s="727" t="s">
        <v>709</v>
      </c>
      <c r="DIU96" s="727" t="s">
        <v>709</v>
      </c>
      <c r="DIV96" s="727" t="s">
        <v>709</v>
      </c>
      <c r="DIW96" s="727" t="s">
        <v>709</v>
      </c>
      <c r="DIX96" s="727" t="s">
        <v>709</v>
      </c>
      <c r="DIY96" s="727" t="s">
        <v>709</v>
      </c>
      <c r="DIZ96" s="727" t="s">
        <v>709</v>
      </c>
      <c r="DJA96" s="727" t="s">
        <v>709</v>
      </c>
      <c r="DJB96" s="727" t="s">
        <v>709</v>
      </c>
      <c r="DJC96" s="727" t="s">
        <v>709</v>
      </c>
      <c r="DJD96" s="727" t="s">
        <v>709</v>
      </c>
      <c r="DJE96" s="727" t="s">
        <v>709</v>
      </c>
      <c r="DJF96" s="727" t="s">
        <v>709</v>
      </c>
      <c r="DJG96" s="727" t="s">
        <v>709</v>
      </c>
      <c r="DJH96" s="727" t="s">
        <v>709</v>
      </c>
      <c r="DJI96" s="727" t="s">
        <v>709</v>
      </c>
      <c r="DJJ96" s="727" t="s">
        <v>709</v>
      </c>
      <c r="DJK96" s="727" t="s">
        <v>709</v>
      </c>
      <c r="DJL96" s="727" t="s">
        <v>709</v>
      </c>
      <c r="DJM96" s="727" t="s">
        <v>709</v>
      </c>
      <c r="DJN96" s="727" t="s">
        <v>709</v>
      </c>
      <c r="DJO96" s="727" t="s">
        <v>709</v>
      </c>
      <c r="DJP96" s="727" t="s">
        <v>709</v>
      </c>
      <c r="DJQ96" s="727" t="s">
        <v>709</v>
      </c>
      <c r="DJR96" s="727" t="s">
        <v>709</v>
      </c>
      <c r="DJS96" s="727" t="s">
        <v>709</v>
      </c>
      <c r="DJT96" s="727" t="s">
        <v>709</v>
      </c>
      <c r="DJU96" s="727" t="s">
        <v>709</v>
      </c>
      <c r="DJV96" s="727" t="s">
        <v>709</v>
      </c>
      <c r="DJW96" s="727" t="s">
        <v>709</v>
      </c>
      <c r="DJX96" s="727" t="s">
        <v>709</v>
      </c>
      <c r="DJY96" s="727" t="s">
        <v>709</v>
      </c>
      <c r="DJZ96" s="727" t="s">
        <v>709</v>
      </c>
      <c r="DKA96" s="727" t="s">
        <v>709</v>
      </c>
      <c r="DKB96" s="727" t="s">
        <v>709</v>
      </c>
      <c r="DKC96" s="727" t="s">
        <v>709</v>
      </c>
      <c r="DKD96" s="727" t="s">
        <v>709</v>
      </c>
      <c r="DKE96" s="727" t="s">
        <v>709</v>
      </c>
      <c r="DKF96" s="727" t="s">
        <v>709</v>
      </c>
      <c r="DKG96" s="727" t="s">
        <v>709</v>
      </c>
      <c r="DKH96" s="727" t="s">
        <v>709</v>
      </c>
      <c r="DKI96" s="727" t="s">
        <v>709</v>
      </c>
      <c r="DKJ96" s="727" t="s">
        <v>709</v>
      </c>
      <c r="DKK96" s="727" t="s">
        <v>709</v>
      </c>
      <c r="DKL96" s="727" t="s">
        <v>709</v>
      </c>
      <c r="DKM96" s="727" t="s">
        <v>709</v>
      </c>
      <c r="DKN96" s="727" t="s">
        <v>709</v>
      </c>
      <c r="DKO96" s="727" t="s">
        <v>709</v>
      </c>
      <c r="DKP96" s="727" t="s">
        <v>709</v>
      </c>
      <c r="DKQ96" s="727" t="s">
        <v>709</v>
      </c>
      <c r="DKR96" s="727" t="s">
        <v>709</v>
      </c>
      <c r="DKS96" s="727" t="s">
        <v>709</v>
      </c>
      <c r="DKT96" s="727" t="s">
        <v>709</v>
      </c>
      <c r="DKU96" s="727" t="s">
        <v>709</v>
      </c>
      <c r="DKV96" s="727" t="s">
        <v>709</v>
      </c>
      <c r="DKW96" s="727" t="s">
        <v>709</v>
      </c>
      <c r="DKX96" s="727" t="s">
        <v>709</v>
      </c>
      <c r="DKY96" s="727" t="s">
        <v>709</v>
      </c>
      <c r="DKZ96" s="727" t="s">
        <v>709</v>
      </c>
      <c r="DLA96" s="727" t="s">
        <v>709</v>
      </c>
      <c r="DLB96" s="727" t="s">
        <v>709</v>
      </c>
      <c r="DLC96" s="727" t="s">
        <v>709</v>
      </c>
      <c r="DLD96" s="727" t="s">
        <v>709</v>
      </c>
      <c r="DLE96" s="727" t="s">
        <v>709</v>
      </c>
      <c r="DLF96" s="727" t="s">
        <v>709</v>
      </c>
      <c r="DLG96" s="727" t="s">
        <v>709</v>
      </c>
      <c r="DLH96" s="727" t="s">
        <v>709</v>
      </c>
      <c r="DLI96" s="727" t="s">
        <v>709</v>
      </c>
      <c r="DLJ96" s="727" t="s">
        <v>709</v>
      </c>
      <c r="DLK96" s="727" t="s">
        <v>709</v>
      </c>
      <c r="DLL96" s="727" t="s">
        <v>709</v>
      </c>
      <c r="DLM96" s="727" t="s">
        <v>709</v>
      </c>
      <c r="DLN96" s="727" t="s">
        <v>709</v>
      </c>
      <c r="DLO96" s="727" t="s">
        <v>709</v>
      </c>
      <c r="DLP96" s="727" t="s">
        <v>709</v>
      </c>
      <c r="DLQ96" s="727" t="s">
        <v>709</v>
      </c>
      <c r="DLR96" s="727" t="s">
        <v>709</v>
      </c>
      <c r="DLS96" s="727" t="s">
        <v>709</v>
      </c>
      <c r="DLT96" s="727" t="s">
        <v>709</v>
      </c>
      <c r="DLU96" s="727" t="s">
        <v>709</v>
      </c>
      <c r="DLV96" s="727" t="s">
        <v>709</v>
      </c>
      <c r="DLW96" s="727" t="s">
        <v>709</v>
      </c>
      <c r="DLX96" s="727" t="s">
        <v>709</v>
      </c>
      <c r="DLY96" s="727" t="s">
        <v>709</v>
      </c>
      <c r="DLZ96" s="727" t="s">
        <v>709</v>
      </c>
      <c r="DMA96" s="727" t="s">
        <v>709</v>
      </c>
      <c r="DMB96" s="727" t="s">
        <v>709</v>
      </c>
      <c r="DMC96" s="727" t="s">
        <v>709</v>
      </c>
      <c r="DMD96" s="727" t="s">
        <v>709</v>
      </c>
      <c r="DME96" s="727" t="s">
        <v>709</v>
      </c>
      <c r="DMF96" s="727" t="s">
        <v>709</v>
      </c>
      <c r="DMG96" s="727" t="s">
        <v>709</v>
      </c>
      <c r="DMH96" s="727" t="s">
        <v>709</v>
      </c>
      <c r="DMI96" s="727" t="s">
        <v>709</v>
      </c>
      <c r="DMJ96" s="727" t="s">
        <v>709</v>
      </c>
      <c r="DMK96" s="727" t="s">
        <v>709</v>
      </c>
      <c r="DML96" s="727" t="s">
        <v>709</v>
      </c>
      <c r="DMM96" s="727" t="s">
        <v>709</v>
      </c>
      <c r="DMN96" s="727" t="s">
        <v>709</v>
      </c>
      <c r="DMO96" s="727" t="s">
        <v>709</v>
      </c>
      <c r="DMP96" s="727" t="s">
        <v>709</v>
      </c>
      <c r="DMQ96" s="727" t="s">
        <v>709</v>
      </c>
      <c r="DMR96" s="727" t="s">
        <v>709</v>
      </c>
      <c r="DMS96" s="727" t="s">
        <v>709</v>
      </c>
      <c r="DMT96" s="727" t="s">
        <v>709</v>
      </c>
      <c r="DMU96" s="727" t="s">
        <v>709</v>
      </c>
      <c r="DMV96" s="727" t="s">
        <v>709</v>
      </c>
      <c r="DMW96" s="727" t="s">
        <v>709</v>
      </c>
      <c r="DMX96" s="727" t="s">
        <v>709</v>
      </c>
      <c r="DMY96" s="727" t="s">
        <v>709</v>
      </c>
      <c r="DMZ96" s="727" t="s">
        <v>709</v>
      </c>
      <c r="DNA96" s="727" t="s">
        <v>709</v>
      </c>
      <c r="DNB96" s="727" t="s">
        <v>709</v>
      </c>
      <c r="DNC96" s="727" t="s">
        <v>709</v>
      </c>
      <c r="DND96" s="727" t="s">
        <v>709</v>
      </c>
      <c r="DNE96" s="727" t="s">
        <v>709</v>
      </c>
      <c r="DNF96" s="727" t="s">
        <v>709</v>
      </c>
      <c r="DNG96" s="727" t="s">
        <v>709</v>
      </c>
      <c r="DNH96" s="727" t="s">
        <v>709</v>
      </c>
      <c r="DNI96" s="727" t="s">
        <v>709</v>
      </c>
      <c r="DNJ96" s="727" t="s">
        <v>709</v>
      </c>
      <c r="DNK96" s="727" t="s">
        <v>709</v>
      </c>
      <c r="DNL96" s="727" t="s">
        <v>709</v>
      </c>
      <c r="DNM96" s="727" t="s">
        <v>709</v>
      </c>
      <c r="DNN96" s="727" t="s">
        <v>709</v>
      </c>
      <c r="DNO96" s="727" t="s">
        <v>709</v>
      </c>
      <c r="DNP96" s="727" t="s">
        <v>709</v>
      </c>
      <c r="DNQ96" s="727" t="s">
        <v>709</v>
      </c>
      <c r="DNR96" s="727" t="s">
        <v>709</v>
      </c>
      <c r="DNS96" s="727" t="s">
        <v>709</v>
      </c>
      <c r="DNT96" s="727" t="s">
        <v>709</v>
      </c>
      <c r="DNU96" s="727" t="s">
        <v>709</v>
      </c>
      <c r="DNV96" s="727" t="s">
        <v>709</v>
      </c>
      <c r="DNW96" s="727" t="s">
        <v>709</v>
      </c>
      <c r="DNX96" s="727" t="s">
        <v>709</v>
      </c>
      <c r="DNY96" s="727" t="s">
        <v>709</v>
      </c>
      <c r="DNZ96" s="727" t="s">
        <v>709</v>
      </c>
      <c r="DOA96" s="727" t="s">
        <v>709</v>
      </c>
      <c r="DOB96" s="727" t="s">
        <v>709</v>
      </c>
      <c r="DOC96" s="727" t="s">
        <v>709</v>
      </c>
      <c r="DOD96" s="727" t="s">
        <v>709</v>
      </c>
      <c r="DOE96" s="727" t="s">
        <v>709</v>
      </c>
      <c r="DOF96" s="727" t="s">
        <v>709</v>
      </c>
      <c r="DOG96" s="727" t="s">
        <v>709</v>
      </c>
      <c r="DOH96" s="727" t="s">
        <v>709</v>
      </c>
      <c r="DOI96" s="727" t="s">
        <v>709</v>
      </c>
      <c r="DOJ96" s="727" t="s">
        <v>709</v>
      </c>
      <c r="DOK96" s="727" t="s">
        <v>709</v>
      </c>
      <c r="DOL96" s="727" t="s">
        <v>709</v>
      </c>
      <c r="DOM96" s="727" t="s">
        <v>709</v>
      </c>
      <c r="DON96" s="727" t="s">
        <v>709</v>
      </c>
      <c r="DOO96" s="727" t="s">
        <v>709</v>
      </c>
      <c r="DOP96" s="727" t="s">
        <v>709</v>
      </c>
      <c r="DOQ96" s="727" t="s">
        <v>709</v>
      </c>
      <c r="DOR96" s="727" t="s">
        <v>709</v>
      </c>
      <c r="DOS96" s="727" t="s">
        <v>709</v>
      </c>
      <c r="DOT96" s="727" t="s">
        <v>709</v>
      </c>
      <c r="DOU96" s="727" t="s">
        <v>709</v>
      </c>
      <c r="DOV96" s="727" t="s">
        <v>709</v>
      </c>
      <c r="DOW96" s="727" t="s">
        <v>709</v>
      </c>
      <c r="DOX96" s="727" t="s">
        <v>709</v>
      </c>
      <c r="DOY96" s="727" t="s">
        <v>709</v>
      </c>
      <c r="DOZ96" s="727" t="s">
        <v>709</v>
      </c>
      <c r="DPA96" s="727" t="s">
        <v>709</v>
      </c>
      <c r="DPB96" s="727" t="s">
        <v>709</v>
      </c>
      <c r="DPC96" s="727" t="s">
        <v>709</v>
      </c>
      <c r="DPD96" s="727" t="s">
        <v>709</v>
      </c>
      <c r="DPE96" s="727" t="s">
        <v>709</v>
      </c>
      <c r="DPF96" s="727" t="s">
        <v>709</v>
      </c>
      <c r="DPG96" s="727" t="s">
        <v>709</v>
      </c>
      <c r="DPH96" s="727" t="s">
        <v>709</v>
      </c>
      <c r="DPI96" s="727" t="s">
        <v>709</v>
      </c>
      <c r="DPJ96" s="727" t="s">
        <v>709</v>
      </c>
      <c r="DPK96" s="727" t="s">
        <v>709</v>
      </c>
      <c r="DPL96" s="727" t="s">
        <v>709</v>
      </c>
      <c r="DPM96" s="727" t="s">
        <v>709</v>
      </c>
      <c r="DPN96" s="727" t="s">
        <v>709</v>
      </c>
      <c r="DPO96" s="727" t="s">
        <v>709</v>
      </c>
      <c r="DPP96" s="727" t="s">
        <v>709</v>
      </c>
      <c r="DPQ96" s="727" t="s">
        <v>709</v>
      </c>
      <c r="DPR96" s="727" t="s">
        <v>709</v>
      </c>
      <c r="DPS96" s="727" t="s">
        <v>709</v>
      </c>
      <c r="DPT96" s="727" t="s">
        <v>709</v>
      </c>
      <c r="DPU96" s="727" t="s">
        <v>709</v>
      </c>
      <c r="DPV96" s="727" t="s">
        <v>709</v>
      </c>
      <c r="DPW96" s="727" t="s">
        <v>709</v>
      </c>
      <c r="DPX96" s="727" t="s">
        <v>709</v>
      </c>
      <c r="DPY96" s="727" t="s">
        <v>709</v>
      </c>
      <c r="DPZ96" s="727" t="s">
        <v>709</v>
      </c>
      <c r="DQA96" s="727" t="s">
        <v>709</v>
      </c>
      <c r="DQB96" s="727" t="s">
        <v>709</v>
      </c>
      <c r="DQC96" s="727" t="s">
        <v>709</v>
      </c>
      <c r="DQD96" s="727" t="s">
        <v>709</v>
      </c>
      <c r="DQE96" s="727" t="s">
        <v>709</v>
      </c>
      <c r="DQF96" s="727" t="s">
        <v>709</v>
      </c>
      <c r="DQG96" s="727" t="s">
        <v>709</v>
      </c>
      <c r="DQH96" s="727" t="s">
        <v>709</v>
      </c>
      <c r="DQI96" s="727" t="s">
        <v>709</v>
      </c>
      <c r="DQJ96" s="727" t="s">
        <v>709</v>
      </c>
      <c r="DQK96" s="727" t="s">
        <v>709</v>
      </c>
      <c r="DQL96" s="727" t="s">
        <v>709</v>
      </c>
      <c r="DQM96" s="727" t="s">
        <v>709</v>
      </c>
      <c r="DQN96" s="727" t="s">
        <v>709</v>
      </c>
      <c r="DQO96" s="727" t="s">
        <v>709</v>
      </c>
      <c r="DQP96" s="727" t="s">
        <v>709</v>
      </c>
      <c r="DQQ96" s="727" t="s">
        <v>709</v>
      </c>
      <c r="DQR96" s="727" t="s">
        <v>709</v>
      </c>
      <c r="DQS96" s="727" t="s">
        <v>709</v>
      </c>
      <c r="DQT96" s="727" t="s">
        <v>709</v>
      </c>
      <c r="DQU96" s="727" t="s">
        <v>709</v>
      </c>
      <c r="DQV96" s="727" t="s">
        <v>709</v>
      </c>
      <c r="DQW96" s="727" t="s">
        <v>709</v>
      </c>
      <c r="DQX96" s="727" t="s">
        <v>709</v>
      </c>
      <c r="DQY96" s="727" t="s">
        <v>709</v>
      </c>
      <c r="DQZ96" s="727" t="s">
        <v>709</v>
      </c>
      <c r="DRA96" s="727" t="s">
        <v>709</v>
      </c>
      <c r="DRB96" s="727" t="s">
        <v>709</v>
      </c>
      <c r="DRC96" s="727" t="s">
        <v>709</v>
      </c>
      <c r="DRD96" s="727" t="s">
        <v>709</v>
      </c>
      <c r="DRE96" s="727" t="s">
        <v>709</v>
      </c>
      <c r="DRF96" s="727" t="s">
        <v>709</v>
      </c>
      <c r="DRG96" s="727" t="s">
        <v>709</v>
      </c>
      <c r="DRH96" s="727" t="s">
        <v>709</v>
      </c>
      <c r="DRI96" s="727" t="s">
        <v>709</v>
      </c>
      <c r="DRJ96" s="727" t="s">
        <v>709</v>
      </c>
      <c r="DRK96" s="727" t="s">
        <v>709</v>
      </c>
      <c r="DRL96" s="727" t="s">
        <v>709</v>
      </c>
      <c r="DRM96" s="727" t="s">
        <v>709</v>
      </c>
      <c r="DRN96" s="727" t="s">
        <v>709</v>
      </c>
      <c r="DRO96" s="727" t="s">
        <v>709</v>
      </c>
      <c r="DRP96" s="727" t="s">
        <v>709</v>
      </c>
      <c r="DRQ96" s="727" t="s">
        <v>709</v>
      </c>
      <c r="DRR96" s="727" t="s">
        <v>709</v>
      </c>
      <c r="DRS96" s="727" t="s">
        <v>709</v>
      </c>
      <c r="DRT96" s="727" t="s">
        <v>709</v>
      </c>
      <c r="DRU96" s="727" t="s">
        <v>709</v>
      </c>
      <c r="DRV96" s="727" t="s">
        <v>709</v>
      </c>
      <c r="DRW96" s="727" t="s">
        <v>709</v>
      </c>
      <c r="DRX96" s="727" t="s">
        <v>709</v>
      </c>
      <c r="DRY96" s="727" t="s">
        <v>709</v>
      </c>
      <c r="DRZ96" s="727" t="s">
        <v>709</v>
      </c>
      <c r="DSA96" s="727" t="s">
        <v>709</v>
      </c>
      <c r="DSB96" s="727" t="s">
        <v>709</v>
      </c>
      <c r="DSC96" s="727" t="s">
        <v>709</v>
      </c>
      <c r="DSD96" s="727" t="s">
        <v>709</v>
      </c>
      <c r="DSE96" s="727" t="s">
        <v>709</v>
      </c>
      <c r="DSF96" s="727" t="s">
        <v>709</v>
      </c>
      <c r="DSG96" s="727" t="s">
        <v>709</v>
      </c>
      <c r="DSH96" s="727" t="s">
        <v>709</v>
      </c>
      <c r="DSI96" s="727" t="s">
        <v>709</v>
      </c>
      <c r="DSJ96" s="727" t="s">
        <v>709</v>
      </c>
      <c r="DSK96" s="727" t="s">
        <v>709</v>
      </c>
      <c r="DSL96" s="727" t="s">
        <v>709</v>
      </c>
      <c r="DSM96" s="727" t="s">
        <v>709</v>
      </c>
      <c r="DSN96" s="727" t="s">
        <v>709</v>
      </c>
      <c r="DSO96" s="727" t="s">
        <v>709</v>
      </c>
      <c r="DSP96" s="727" t="s">
        <v>709</v>
      </c>
      <c r="DSQ96" s="727" t="s">
        <v>709</v>
      </c>
      <c r="DSR96" s="727" t="s">
        <v>709</v>
      </c>
      <c r="DSS96" s="727" t="s">
        <v>709</v>
      </c>
      <c r="DST96" s="727" t="s">
        <v>709</v>
      </c>
      <c r="DSU96" s="727" t="s">
        <v>709</v>
      </c>
      <c r="DSV96" s="727" t="s">
        <v>709</v>
      </c>
      <c r="DSW96" s="727" t="s">
        <v>709</v>
      </c>
      <c r="DSX96" s="727" t="s">
        <v>709</v>
      </c>
      <c r="DSY96" s="727" t="s">
        <v>709</v>
      </c>
      <c r="DSZ96" s="727" t="s">
        <v>709</v>
      </c>
      <c r="DTA96" s="727" t="s">
        <v>709</v>
      </c>
      <c r="DTB96" s="727" t="s">
        <v>709</v>
      </c>
      <c r="DTC96" s="727" t="s">
        <v>709</v>
      </c>
      <c r="DTD96" s="727" t="s">
        <v>709</v>
      </c>
      <c r="DTE96" s="727" t="s">
        <v>709</v>
      </c>
      <c r="DTF96" s="727" t="s">
        <v>709</v>
      </c>
      <c r="DTG96" s="727" t="s">
        <v>709</v>
      </c>
      <c r="DTH96" s="727" t="s">
        <v>709</v>
      </c>
      <c r="DTI96" s="727" t="s">
        <v>709</v>
      </c>
      <c r="DTJ96" s="727" t="s">
        <v>709</v>
      </c>
      <c r="DTK96" s="727" t="s">
        <v>709</v>
      </c>
      <c r="DTL96" s="727" t="s">
        <v>709</v>
      </c>
      <c r="DTM96" s="727" t="s">
        <v>709</v>
      </c>
      <c r="DTN96" s="727" t="s">
        <v>709</v>
      </c>
      <c r="DTO96" s="727" t="s">
        <v>709</v>
      </c>
      <c r="DTP96" s="727" t="s">
        <v>709</v>
      </c>
      <c r="DTQ96" s="727" t="s">
        <v>709</v>
      </c>
      <c r="DTR96" s="727" t="s">
        <v>709</v>
      </c>
      <c r="DTS96" s="727" t="s">
        <v>709</v>
      </c>
      <c r="DTT96" s="727" t="s">
        <v>709</v>
      </c>
      <c r="DTU96" s="727" t="s">
        <v>709</v>
      </c>
      <c r="DTV96" s="727" t="s">
        <v>709</v>
      </c>
      <c r="DTW96" s="727" t="s">
        <v>709</v>
      </c>
      <c r="DTX96" s="727" t="s">
        <v>709</v>
      </c>
      <c r="DTY96" s="727" t="s">
        <v>709</v>
      </c>
      <c r="DTZ96" s="727" t="s">
        <v>709</v>
      </c>
      <c r="DUA96" s="727" t="s">
        <v>709</v>
      </c>
      <c r="DUB96" s="727" t="s">
        <v>709</v>
      </c>
      <c r="DUC96" s="727" t="s">
        <v>709</v>
      </c>
      <c r="DUD96" s="727" t="s">
        <v>709</v>
      </c>
      <c r="DUE96" s="727" t="s">
        <v>709</v>
      </c>
      <c r="DUF96" s="727" t="s">
        <v>709</v>
      </c>
      <c r="DUG96" s="727" t="s">
        <v>709</v>
      </c>
      <c r="DUH96" s="727" t="s">
        <v>709</v>
      </c>
      <c r="DUI96" s="727" t="s">
        <v>709</v>
      </c>
      <c r="DUJ96" s="727" t="s">
        <v>709</v>
      </c>
      <c r="DUK96" s="727" t="s">
        <v>709</v>
      </c>
      <c r="DUL96" s="727" t="s">
        <v>709</v>
      </c>
      <c r="DUM96" s="727" t="s">
        <v>709</v>
      </c>
      <c r="DUN96" s="727" t="s">
        <v>709</v>
      </c>
      <c r="DUO96" s="727" t="s">
        <v>709</v>
      </c>
      <c r="DUP96" s="727" t="s">
        <v>709</v>
      </c>
      <c r="DUQ96" s="727" t="s">
        <v>709</v>
      </c>
      <c r="DUR96" s="727" t="s">
        <v>709</v>
      </c>
      <c r="DUS96" s="727" t="s">
        <v>709</v>
      </c>
      <c r="DUT96" s="727" t="s">
        <v>709</v>
      </c>
      <c r="DUU96" s="727" t="s">
        <v>709</v>
      </c>
      <c r="DUV96" s="727" t="s">
        <v>709</v>
      </c>
      <c r="DUW96" s="727" t="s">
        <v>709</v>
      </c>
      <c r="DUX96" s="727" t="s">
        <v>709</v>
      </c>
      <c r="DUY96" s="727" t="s">
        <v>709</v>
      </c>
      <c r="DUZ96" s="727" t="s">
        <v>709</v>
      </c>
      <c r="DVA96" s="727" t="s">
        <v>709</v>
      </c>
      <c r="DVB96" s="727" t="s">
        <v>709</v>
      </c>
      <c r="DVC96" s="727" t="s">
        <v>709</v>
      </c>
      <c r="DVD96" s="727" t="s">
        <v>709</v>
      </c>
      <c r="DVE96" s="727" t="s">
        <v>709</v>
      </c>
      <c r="DVF96" s="727" t="s">
        <v>709</v>
      </c>
      <c r="DVG96" s="727" t="s">
        <v>709</v>
      </c>
      <c r="DVH96" s="727" t="s">
        <v>709</v>
      </c>
      <c r="DVI96" s="727" t="s">
        <v>709</v>
      </c>
      <c r="DVJ96" s="727" t="s">
        <v>709</v>
      </c>
      <c r="DVK96" s="727" t="s">
        <v>709</v>
      </c>
      <c r="DVL96" s="727" t="s">
        <v>709</v>
      </c>
      <c r="DVM96" s="727" t="s">
        <v>709</v>
      </c>
      <c r="DVN96" s="727" t="s">
        <v>709</v>
      </c>
      <c r="DVO96" s="727" t="s">
        <v>709</v>
      </c>
      <c r="DVP96" s="727" t="s">
        <v>709</v>
      </c>
      <c r="DVQ96" s="727" t="s">
        <v>709</v>
      </c>
      <c r="DVR96" s="727" t="s">
        <v>709</v>
      </c>
      <c r="DVS96" s="727" t="s">
        <v>709</v>
      </c>
      <c r="DVT96" s="727" t="s">
        <v>709</v>
      </c>
      <c r="DVU96" s="727" t="s">
        <v>709</v>
      </c>
      <c r="DVV96" s="727" t="s">
        <v>709</v>
      </c>
      <c r="DVW96" s="727" t="s">
        <v>709</v>
      </c>
      <c r="DVX96" s="727" t="s">
        <v>709</v>
      </c>
      <c r="DVY96" s="727" t="s">
        <v>709</v>
      </c>
      <c r="DVZ96" s="727" t="s">
        <v>709</v>
      </c>
      <c r="DWA96" s="727" t="s">
        <v>709</v>
      </c>
      <c r="DWB96" s="727" t="s">
        <v>709</v>
      </c>
      <c r="DWC96" s="727" t="s">
        <v>709</v>
      </c>
      <c r="DWD96" s="727" t="s">
        <v>709</v>
      </c>
      <c r="DWE96" s="727" t="s">
        <v>709</v>
      </c>
      <c r="DWF96" s="727" t="s">
        <v>709</v>
      </c>
      <c r="DWG96" s="727" t="s">
        <v>709</v>
      </c>
      <c r="DWH96" s="727" t="s">
        <v>709</v>
      </c>
      <c r="DWI96" s="727" t="s">
        <v>709</v>
      </c>
      <c r="DWJ96" s="727" t="s">
        <v>709</v>
      </c>
      <c r="DWK96" s="727" t="s">
        <v>709</v>
      </c>
      <c r="DWL96" s="727" t="s">
        <v>709</v>
      </c>
      <c r="DWM96" s="727" t="s">
        <v>709</v>
      </c>
      <c r="DWN96" s="727" t="s">
        <v>709</v>
      </c>
      <c r="DWO96" s="727" t="s">
        <v>709</v>
      </c>
      <c r="DWP96" s="727" t="s">
        <v>709</v>
      </c>
      <c r="DWQ96" s="727" t="s">
        <v>709</v>
      </c>
      <c r="DWR96" s="727" t="s">
        <v>709</v>
      </c>
      <c r="DWS96" s="727" t="s">
        <v>709</v>
      </c>
      <c r="DWT96" s="727" t="s">
        <v>709</v>
      </c>
      <c r="DWU96" s="727" t="s">
        <v>709</v>
      </c>
      <c r="DWV96" s="727" t="s">
        <v>709</v>
      </c>
      <c r="DWW96" s="727" t="s">
        <v>709</v>
      </c>
      <c r="DWX96" s="727" t="s">
        <v>709</v>
      </c>
      <c r="DWY96" s="727" t="s">
        <v>709</v>
      </c>
      <c r="DWZ96" s="727" t="s">
        <v>709</v>
      </c>
      <c r="DXA96" s="727" t="s">
        <v>709</v>
      </c>
      <c r="DXB96" s="727" t="s">
        <v>709</v>
      </c>
      <c r="DXC96" s="727" t="s">
        <v>709</v>
      </c>
      <c r="DXD96" s="727" t="s">
        <v>709</v>
      </c>
      <c r="DXE96" s="727" t="s">
        <v>709</v>
      </c>
      <c r="DXF96" s="727" t="s">
        <v>709</v>
      </c>
      <c r="DXG96" s="727" t="s">
        <v>709</v>
      </c>
      <c r="DXH96" s="727" t="s">
        <v>709</v>
      </c>
      <c r="DXI96" s="727" t="s">
        <v>709</v>
      </c>
      <c r="DXJ96" s="727" t="s">
        <v>709</v>
      </c>
      <c r="DXK96" s="727" t="s">
        <v>709</v>
      </c>
      <c r="DXL96" s="727" t="s">
        <v>709</v>
      </c>
      <c r="DXM96" s="727" t="s">
        <v>709</v>
      </c>
      <c r="DXN96" s="727" t="s">
        <v>709</v>
      </c>
      <c r="DXO96" s="727" t="s">
        <v>709</v>
      </c>
      <c r="DXP96" s="727" t="s">
        <v>709</v>
      </c>
      <c r="DXQ96" s="727" t="s">
        <v>709</v>
      </c>
      <c r="DXR96" s="727" t="s">
        <v>709</v>
      </c>
      <c r="DXS96" s="727" t="s">
        <v>709</v>
      </c>
      <c r="DXT96" s="727" t="s">
        <v>709</v>
      </c>
      <c r="DXU96" s="727" t="s">
        <v>709</v>
      </c>
      <c r="DXV96" s="727" t="s">
        <v>709</v>
      </c>
      <c r="DXW96" s="727" t="s">
        <v>709</v>
      </c>
      <c r="DXX96" s="727" t="s">
        <v>709</v>
      </c>
      <c r="DXY96" s="727" t="s">
        <v>709</v>
      </c>
      <c r="DXZ96" s="727" t="s">
        <v>709</v>
      </c>
      <c r="DYA96" s="727" t="s">
        <v>709</v>
      </c>
      <c r="DYB96" s="727" t="s">
        <v>709</v>
      </c>
      <c r="DYC96" s="727" t="s">
        <v>709</v>
      </c>
      <c r="DYD96" s="727" t="s">
        <v>709</v>
      </c>
      <c r="DYE96" s="727" t="s">
        <v>709</v>
      </c>
      <c r="DYF96" s="727" t="s">
        <v>709</v>
      </c>
      <c r="DYG96" s="727" t="s">
        <v>709</v>
      </c>
      <c r="DYH96" s="727" t="s">
        <v>709</v>
      </c>
      <c r="DYI96" s="727" t="s">
        <v>709</v>
      </c>
      <c r="DYJ96" s="727" t="s">
        <v>709</v>
      </c>
      <c r="DYK96" s="727" t="s">
        <v>709</v>
      </c>
      <c r="DYL96" s="727" t="s">
        <v>709</v>
      </c>
      <c r="DYM96" s="727" t="s">
        <v>709</v>
      </c>
      <c r="DYN96" s="727" t="s">
        <v>709</v>
      </c>
      <c r="DYO96" s="727" t="s">
        <v>709</v>
      </c>
      <c r="DYP96" s="727" t="s">
        <v>709</v>
      </c>
      <c r="DYQ96" s="727" t="s">
        <v>709</v>
      </c>
      <c r="DYR96" s="727" t="s">
        <v>709</v>
      </c>
      <c r="DYS96" s="727" t="s">
        <v>709</v>
      </c>
      <c r="DYT96" s="727" t="s">
        <v>709</v>
      </c>
      <c r="DYU96" s="727" t="s">
        <v>709</v>
      </c>
      <c r="DYV96" s="727" t="s">
        <v>709</v>
      </c>
      <c r="DYW96" s="727" t="s">
        <v>709</v>
      </c>
      <c r="DYX96" s="727" t="s">
        <v>709</v>
      </c>
      <c r="DYY96" s="727" t="s">
        <v>709</v>
      </c>
      <c r="DYZ96" s="727" t="s">
        <v>709</v>
      </c>
      <c r="DZA96" s="727" t="s">
        <v>709</v>
      </c>
      <c r="DZB96" s="727" t="s">
        <v>709</v>
      </c>
      <c r="DZC96" s="727" t="s">
        <v>709</v>
      </c>
      <c r="DZD96" s="727" t="s">
        <v>709</v>
      </c>
      <c r="DZE96" s="727" t="s">
        <v>709</v>
      </c>
      <c r="DZF96" s="727" t="s">
        <v>709</v>
      </c>
      <c r="DZG96" s="727" t="s">
        <v>709</v>
      </c>
      <c r="DZH96" s="727" t="s">
        <v>709</v>
      </c>
      <c r="DZI96" s="727" t="s">
        <v>709</v>
      </c>
      <c r="DZJ96" s="727" t="s">
        <v>709</v>
      </c>
      <c r="DZK96" s="727" t="s">
        <v>709</v>
      </c>
      <c r="DZL96" s="727" t="s">
        <v>709</v>
      </c>
      <c r="DZM96" s="727" t="s">
        <v>709</v>
      </c>
      <c r="DZN96" s="727" t="s">
        <v>709</v>
      </c>
      <c r="DZO96" s="727" t="s">
        <v>709</v>
      </c>
      <c r="DZP96" s="727" t="s">
        <v>709</v>
      </c>
      <c r="DZQ96" s="727" t="s">
        <v>709</v>
      </c>
      <c r="DZR96" s="727" t="s">
        <v>709</v>
      </c>
      <c r="DZS96" s="727" t="s">
        <v>709</v>
      </c>
      <c r="DZT96" s="727" t="s">
        <v>709</v>
      </c>
      <c r="DZU96" s="727" t="s">
        <v>709</v>
      </c>
      <c r="DZV96" s="727" t="s">
        <v>709</v>
      </c>
      <c r="DZW96" s="727" t="s">
        <v>709</v>
      </c>
      <c r="DZX96" s="727" t="s">
        <v>709</v>
      </c>
      <c r="DZY96" s="727" t="s">
        <v>709</v>
      </c>
      <c r="DZZ96" s="727" t="s">
        <v>709</v>
      </c>
      <c r="EAA96" s="727" t="s">
        <v>709</v>
      </c>
      <c r="EAB96" s="727" t="s">
        <v>709</v>
      </c>
      <c r="EAC96" s="727" t="s">
        <v>709</v>
      </c>
      <c r="EAD96" s="727" t="s">
        <v>709</v>
      </c>
      <c r="EAE96" s="727" t="s">
        <v>709</v>
      </c>
      <c r="EAF96" s="727" t="s">
        <v>709</v>
      </c>
      <c r="EAG96" s="727" t="s">
        <v>709</v>
      </c>
      <c r="EAH96" s="727" t="s">
        <v>709</v>
      </c>
      <c r="EAI96" s="727" t="s">
        <v>709</v>
      </c>
      <c r="EAJ96" s="727" t="s">
        <v>709</v>
      </c>
      <c r="EAK96" s="727" t="s">
        <v>709</v>
      </c>
      <c r="EAL96" s="727" t="s">
        <v>709</v>
      </c>
      <c r="EAM96" s="727" t="s">
        <v>709</v>
      </c>
      <c r="EAN96" s="727" t="s">
        <v>709</v>
      </c>
      <c r="EAO96" s="727" t="s">
        <v>709</v>
      </c>
      <c r="EAP96" s="727" t="s">
        <v>709</v>
      </c>
      <c r="EAQ96" s="727" t="s">
        <v>709</v>
      </c>
      <c r="EAR96" s="727" t="s">
        <v>709</v>
      </c>
      <c r="EAS96" s="727" t="s">
        <v>709</v>
      </c>
      <c r="EAT96" s="727" t="s">
        <v>709</v>
      </c>
      <c r="EAU96" s="727" t="s">
        <v>709</v>
      </c>
      <c r="EAV96" s="727" t="s">
        <v>709</v>
      </c>
      <c r="EAW96" s="727" t="s">
        <v>709</v>
      </c>
      <c r="EAX96" s="727" t="s">
        <v>709</v>
      </c>
      <c r="EAY96" s="727" t="s">
        <v>709</v>
      </c>
      <c r="EAZ96" s="727" t="s">
        <v>709</v>
      </c>
      <c r="EBA96" s="727" t="s">
        <v>709</v>
      </c>
      <c r="EBB96" s="727" t="s">
        <v>709</v>
      </c>
      <c r="EBC96" s="727" t="s">
        <v>709</v>
      </c>
      <c r="EBD96" s="727" t="s">
        <v>709</v>
      </c>
      <c r="EBE96" s="727" t="s">
        <v>709</v>
      </c>
      <c r="EBF96" s="727" t="s">
        <v>709</v>
      </c>
      <c r="EBG96" s="727" t="s">
        <v>709</v>
      </c>
      <c r="EBH96" s="727" t="s">
        <v>709</v>
      </c>
      <c r="EBI96" s="727" t="s">
        <v>709</v>
      </c>
      <c r="EBJ96" s="727" t="s">
        <v>709</v>
      </c>
      <c r="EBK96" s="727" t="s">
        <v>709</v>
      </c>
      <c r="EBL96" s="727" t="s">
        <v>709</v>
      </c>
      <c r="EBM96" s="727" t="s">
        <v>709</v>
      </c>
      <c r="EBN96" s="727" t="s">
        <v>709</v>
      </c>
      <c r="EBO96" s="727" t="s">
        <v>709</v>
      </c>
      <c r="EBP96" s="727" t="s">
        <v>709</v>
      </c>
      <c r="EBQ96" s="727" t="s">
        <v>709</v>
      </c>
      <c r="EBR96" s="727" t="s">
        <v>709</v>
      </c>
      <c r="EBS96" s="727" t="s">
        <v>709</v>
      </c>
      <c r="EBT96" s="727" t="s">
        <v>709</v>
      </c>
      <c r="EBU96" s="727" t="s">
        <v>709</v>
      </c>
      <c r="EBV96" s="727" t="s">
        <v>709</v>
      </c>
      <c r="EBW96" s="727" t="s">
        <v>709</v>
      </c>
      <c r="EBX96" s="727" t="s">
        <v>709</v>
      </c>
      <c r="EBY96" s="727" t="s">
        <v>709</v>
      </c>
      <c r="EBZ96" s="727" t="s">
        <v>709</v>
      </c>
      <c r="ECA96" s="727" t="s">
        <v>709</v>
      </c>
      <c r="ECB96" s="727" t="s">
        <v>709</v>
      </c>
      <c r="ECC96" s="727" t="s">
        <v>709</v>
      </c>
      <c r="ECD96" s="727" t="s">
        <v>709</v>
      </c>
      <c r="ECE96" s="727" t="s">
        <v>709</v>
      </c>
      <c r="ECF96" s="727" t="s">
        <v>709</v>
      </c>
      <c r="ECG96" s="727" t="s">
        <v>709</v>
      </c>
      <c r="ECH96" s="727" t="s">
        <v>709</v>
      </c>
      <c r="ECI96" s="727" t="s">
        <v>709</v>
      </c>
      <c r="ECJ96" s="727" t="s">
        <v>709</v>
      </c>
      <c r="ECK96" s="727" t="s">
        <v>709</v>
      </c>
      <c r="ECL96" s="727" t="s">
        <v>709</v>
      </c>
      <c r="ECM96" s="727" t="s">
        <v>709</v>
      </c>
      <c r="ECN96" s="727" t="s">
        <v>709</v>
      </c>
      <c r="ECO96" s="727" t="s">
        <v>709</v>
      </c>
      <c r="ECP96" s="727" t="s">
        <v>709</v>
      </c>
      <c r="ECQ96" s="727" t="s">
        <v>709</v>
      </c>
      <c r="ECR96" s="727" t="s">
        <v>709</v>
      </c>
      <c r="ECS96" s="727" t="s">
        <v>709</v>
      </c>
      <c r="ECT96" s="727" t="s">
        <v>709</v>
      </c>
      <c r="ECU96" s="727" t="s">
        <v>709</v>
      </c>
      <c r="ECV96" s="727" t="s">
        <v>709</v>
      </c>
      <c r="ECW96" s="727" t="s">
        <v>709</v>
      </c>
      <c r="ECX96" s="727" t="s">
        <v>709</v>
      </c>
      <c r="ECY96" s="727" t="s">
        <v>709</v>
      </c>
      <c r="ECZ96" s="727" t="s">
        <v>709</v>
      </c>
      <c r="EDA96" s="727" t="s">
        <v>709</v>
      </c>
      <c r="EDB96" s="727" t="s">
        <v>709</v>
      </c>
      <c r="EDC96" s="727" t="s">
        <v>709</v>
      </c>
      <c r="EDD96" s="727" t="s">
        <v>709</v>
      </c>
      <c r="EDE96" s="727" t="s">
        <v>709</v>
      </c>
      <c r="EDF96" s="727" t="s">
        <v>709</v>
      </c>
      <c r="EDG96" s="727" t="s">
        <v>709</v>
      </c>
      <c r="EDH96" s="727" t="s">
        <v>709</v>
      </c>
      <c r="EDI96" s="727" t="s">
        <v>709</v>
      </c>
      <c r="EDJ96" s="727" t="s">
        <v>709</v>
      </c>
      <c r="EDK96" s="727" t="s">
        <v>709</v>
      </c>
      <c r="EDL96" s="727" t="s">
        <v>709</v>
      </c>
      <c r="EDM96" s="727" t="s">
        <v>709</v>
      </c>
      <c r="EDN96" s="727" t="s">
        <v>709</v>
      </c>
      <c r="EDO96" s="727" t="s">
        <v>709</v>
      </c>
      <c r="EDP96" s="727" t="s">
        <v>709</v>
      </c>
      <c r="EDQ96" s="727" t="s">
        <v>709</v>
      </c>
      <c r="EDR96" s="727" t="s">
        <v>709</v>
      </c>
      <c r="EDS96" s="727" t="s">
        <v>709</v>
      </c>
      <c r="EDT96" s="727" t="s">
        <v>709</v>
      </c>
      <c r="EDU96" s="727" t="s">
        <v>709</v>
      </c>
      <c r="EDV96" s="727" t="s">
        <v>709</v>
      </c>
      <c r="EDW96" s="727" t="s">
        <v>709</v>
      </c>
      <c r="EDX96" s="727" t="s">
        <v>709</v>
      </c>
      <c r="EDY96" s="727" t="s">
        <v>709</v>
      </c>
      <c r="EDZ96" s="727" t="s">
        <v>709</v>
      </c>
      <c r="EEA96" s="727" t="s">
        <v>709</v>
      </c>
      <c r="EEB96" s="727" t="s">
        <v>709</v>
      </c>
      <c r="EEC96" s="727" t="s">
        <v>709</v>
      </c>
      <c r="EED96" s="727" t="s">
        <v>709</v>
      </c>
      <c r="EEE96" s="727" t="s">
        <v>709</v>
      </c>
      <c r="EEF96" s="727" t="s">
        <v>709</v>
      </c>
      <c r="EEG96" s="727" t="s">
        <v>709</v>
      </c>
      <c r="EEH96" s="727" t="s">
        <v>709</v>
      </c>
      <c r="EEI96" s="727" t="s">
        <v>709</v>
      </c>
      <c r="EEJ96" s="727" t="s">
        <v>709</v>
      </c>
      <c r="EEK96" s="727" t="s">
        <v>709</v>
      </c>
      <c r="EEL96" s="727" t="s">
        <v>709</v>
      </c>
      <c r="EEM96" s="727" t="s">
        <v>709</v>
      </c>
      <c r="EEN96" s="727" t="s">
        <v>709</v>
      </c>
      <c r="EEO96" s="727" t="s">
        <v>709</v>
      </c>
      <c r="EEP96" s="727" t="s">
        <v>709</v>
      </c>
      <c r="EEQ96" s="727" t="s">
        <v>709</v>
      </c>
      <c r="EER96" s="727" t="s">
        <v>709</v>
      </c>
      <c r="EES96" s="727" t="s">
        <v>709</v>
      </c>
      <c r="EET96" s="727" t="s">
        <v>709</v>
      </c>
      <c r="EEU96" s="727" t="s">
        <v>709</v>
      </c>
      <c r="EEV96" s="727" t="s">
        <v>709</v>
      </c>
      <c r="EEW96" s="727" t="s">
        <v>709</v>
      </c>
      <c r="EEX96" s="727" t="s">
        <v>709</v>
      </c>
      <c r="EEY96" s="727" t="s">
        <v>709</v>
      </c>
      <c r="EEZ96" s="727" t="s">
        <v>709</v>
      </c>
      <c r="EFA96" s="727" t="s">
        <v>709</v>
      </c>
      <c r="EFB96" s="727" t="s">
        <v>709</v>
      </c>
      <c r="EFC96" s="727" t="s">
        <v>709</v>
      </c>
      <c r="EFD96" s="727" t="s">
        <v>709</v>
      </c>
      <c r="EFE96" s="727" t="s">
        <v>709</v>
      </c>
      <c r="EFF96" s="727" t="s">
        <v>709</v>
      </c>
      <c r="EFG96" s="727" t="s">
        <v>709</v>
      </c>
      <c r="EFH96" s="727" t="s">
        <v>709</v>
      </c>
      <c r="EFI96" s="727" t="s">
        <v>709</v>
      </c>
      <c r="EFJ96" s="727" t="s">
        <v>709</v>
      </c>
      <c r="EFK96" s="727" t="s">
        <v>709</v>
      </c>
      <c r="EFL96" s="727" t="s">
        <v>709</v>
      </c>
      <c r="EFM96" s="727" t="s">
        <v>709</v>
      </c>
      <c r="EFN96" s="727" t="s">
        <v>709</v>
      </c>
      <c r="EFO96" s="727" t="s">
        <v>709</v>
      </c>
      <c r="EFP96" s="727" t="s">
        <v>709</v>
      </c>
      <c r="EFQ96" s="727" t="s">
        <v>709</v>
      </c>
      <c r="EFR96" s="727" t="s">
        <v>709</v>
      </c>
      <c r="EFS96" s="727" t="s">
        <v>709</v>
      </c>
      <c r="EFT96" s="727" t="s">
        <v>709</v>
      </c>
      <c r="EFU96" s="727" t="s">
        <v>709</v>
      </c>
      <c r="EFV96" s="727" t="s">
        <v>709</v>
      </c>
      <c r="EFW96" s="727" t="s">
        <v>709</v>
      </c>
      <c r="EFX96" s="727" t="s">
        <v>709</v>
      </c>
      <c r="EFY96" s="727" t="s">
        <v>709</v>
      </c>
      <c r="EFZ96" s="727" t="s">
        <v>709</v>
      </c>
      <c r="EGA96" s="727" t="s">
        <v>709</v>
      </c>
      <c r="EGB96" s="727" t="s">
        <v>709</v>
      </c>
      <c r="EGC96" s="727" t="s">
        <v>709</v>
      </c>
      <c r="EGD96" s="727" t="s">
        <v>709</v>
      </c>
      <c r="EGE96" s="727" t="s">
        <v>709</v>
      </c>
      <c r="EGF96" s="727" t="s">
        <v>709</v>
      </c>
      <c r="EGG96" s="727" t="s">
        <v>709</v>
      </c>
      <c r="EGH96" s="727" t="s">
        <v>709</v>
      </c>
      <c r="EGI96" s="727" t="s">
        <v>709</v>
      </c>
      <c r="EGJ96" s="727" t="s">
        <v>709</v>
      </c>
      <c r="EGK96" s="727" t="s">
        <v>709</v>
      </c>
      <c r="EGL96" s="727" t="s">
        <v>709</v>
      </c>
      <c r="EGM96" s="727" t="s">
        <v>709</v>
      </c>
      <c r="EGN96" s="727" t="s">
        <v>709</v>
      </c>
      <c r="EGO96" s="727" t="s">
        <v>709</v>
      </c>
      <c r="EGP96" s="727" t="s">
        <v>709</v>
      </c>
      <c r="EGQ96" s="727" t="s">
        <v>709</v>
      </c>
      <c r="EGR96" s="727" t="s">
        <v>709</v>
      </c>
      <c r="EGS96" s="727" t="s">
        <v>709</v>
      </c>
      <c r="EGT96" s="727" t="s">
        <v>709</v>
      </c>
      <c r="EGU96" s="727" t="s">
        <v>709</v>
      </c>
      <c r="EGV96" s="727" t="s">
        <v>709</v>
      </c>
      <c r="EGW96" s="727" t="s">
        <v>709</v>
      </c>
      <c r="EGX96" s="727" t="s">
        <v>709</v>
      </c>
      <c r="EGY96" s="727" t="s">
        <v>709</v>
      </c>
      <c r="EGZ96" s="727" t="s">
        <v>709</v>
      </c>
      <c r="EHA96" s="727" t="s">
        <v>709</v>
      </c>
      <c r="EHB96" s="727" t="s">
        <v>709</v>
      </c>
      <c r="EHC96" s="727" t="s">
        <v>709</v>
      </c>
      <c r="EHD96" s="727" t="s">
        <v>709</v>
      </c>
      <c r="EHE96" s="727" t="s">
        <v>709</v>
      </c>
      <c r="EHF96" s="727" t="s">
        <v>709</v>
      </c>
      <c r="EHG96" s="727" t="s">
        <v>709</v>
      </c>
      <c r="EHH96" s="727" t="s">
        <v>709</v>
      </c>
      <c r="EHI96" s="727" t="s">
        <v>709</v>
      </c>
      <c r="EHJ96" s="727" t="s">
        <v>709</v>
      </c>
      <c r="EHK96" s="727" t="s">
        <v>709</v>
      </c>
      <c r="EHL96" s="727" t="s">
        <v>709</v>
      </c>
      <c r="EHM96" s="727" t="s">
        <v>709</v>
      </c>
      <c r="EHN96" s="727" t="s">
        <v>709</v>
      </c>
      <c r="EHO96" s="727" t="s">
        <v>709</v>
      </c>
      <c r="EHP96" s="727" t="s">
        <v>709</v>
      </c>
      <c r="EHQ96" s="727" t="s">
        <v>709</v>
      </c>
      <c r="EHR96" s="727" t="s">
        <v>709</v>
      </c>
      <c r="EHS96" s="727" t="s">
        <v>709</v>
      </c>
      <c r="EHT96" s="727" t="s">
        <v>709</v>
      </c>
      <c r="EHU96" s="727" t="s">
        <v>709</v>
      </c>
      <c r="EHV96" s="727" t="s">
        <v>709</v>
      </c>
      <c r="EHW96" s="727" t="s">
        <v>709</v>
      </c>
      <c r="EHX96" s="727" t="s">
        <v>709</v>
      </c>
      <c r="EHY96" s="727" t="s">
        <v>709</v>
      </c>
      <c r="EHZ96" s="727" t="s">
        <v>709</v>
      </c>
      <c r="EIA96" s="727" t="s">
        <v>709</v>
      </c>
      <c r="EIB96" s="727" t="s">
        <v>709</v>
      </c>
      <c r="EIC96" s="727" t="s">
        <v>709</v>
      </c>
      <c r="EID96" s="727" t="s">
        <v>709</v>
      </c>
      <c r="EIE96" s="727" t="s">
        <v>709</v>
      </c>
      <c r="EIF96" s="727" t="s">
        <v>709</v>
      </c>
      <c r="EIG96" s="727" t="s">
        <v>709</v>
      </c>
      <c r="EIH96" s="727" t="s">
        <v>709</v>
      </c>
      <c r="EII96" s="727" t="s">
        <v>709</v>
      </c>
      <c r="EIJ96" s="727" t="s">
        <v>709</v>
      </c>
      <c r="EIK96" s="727" t="s">
        <v>709</v>
      </c>
      <c r="EIL96" s="727" t="s">
        <v>709</v>
      </c>
      <c r="EIM96" s="727" t="s">
        <v>709</v>
      </c>
      <c r="EIN96" s="727" t="s">
        <v>709</v>
      </c>
      <c r="EIO96" s="727" t="s">
        <v>709</v>
      </c>
      <c r="EIP96" s="727" t="s">
        <v>709</v>
      </c>
      <c r="EIQ96" s="727" t="s">
        <v>709</v>
      </c>
      <c r="EIR96" s="727" t="s">
        <v>709</v>
      </c>
      <c r="EIS96" s="727" t="s">
        <v>709</v>
      </c>
      <c r="EIT96" s="727" t="s">
        <v>709</v>
      </c>
      <c r="EIU96" s="727" t="s">
        <v>709</v>
      </c>
      <c r="EIV96" s="727" t="s">
        <v>709</v>
      </c>
      <c r="EIW96" s="727" t="s">
        <v>709</v>
      </c>
      <c r="EIX96" s="727" t="s">
        <v>709</v>
      </c>
      <c r="EIY96" s="727" t="s">
        <v>709</v>
      </c>
      <c r="EIZ96" s="727" t="s">
        <v>709</v>
      </c>
      <c r="EJA96" s="727" t="s">
        <v>709</v>
      </c>
      <c r="EJB96" s="727" t="s">
        <v>709</v>
      </c>
      <c r="EJC96" s="727" t="s">
        <v>709</v>
      </c>
      <c r="EJD96" s="727" t="s">
        <v>709</v>
      </c>
      <c r="EJE96" s="727" t="s">
        <v>709</v>
      </c>
      <c r="EJF96" s="727" t="s">
        <v>709</v>
      </c>
      <c r="EJG96" s="727" t="s">
        <v>709</v>
      </c>
      <c r="EJH96" s="727" t="s">
        <v>709</v>
      </c>
      <c r="EJI96" s="727" t="s">
        <v>709</v>
      </c>
      <c r="EJJ96" s="727" t="s">
        <v>709</v>
      </c>
      <c r="EJK96" s="727" t="s">
        <v>709</v>
      </c>
      <c r="EJL96" s="727" t="s">
        <v>709</v>
      </c>
      <c r="EJM96" s="727" t="s">
        <v>709</v>
      </c>
      <c r="EJN96" s="727" t="s">
        <v>709</v>
      </c>
      <c r="EJO96" s="727" t="s">
        <v>709</v>
      </c>
      <c r="EJP96" s="727" t="s">
        <v>709</v>
      </c>
      <c r="EJQ96" s="727" t="s">
        <v>709</v>
      </c>
      <c r="EJR96" s="727" t="s">
        <v>709</v>
      </c>
      <c r="EJS96" s="727" t="s">
        <v>709</v>
      </c>
      <c r="EJT96" s="727" t="s">
        <v>709</v>
      </c>
      <c r="EJU96" s="727" t="s">
        <v>709</v>
      </c>
      <c r="EJV96" s="727" t="s">
        <v>709</v>
      </c>
      <c r="EJW96" s="727" t="s">
        <v>709</v>
      </c>
      <c r="EJX96" s="727" t="s">
        <v>709</v>
      </c>
      <c r="EJY96" s="727" t="s">
        <v>709</v>
      </c>
      <c r="EJZ96" s="727" t="s">
        <v>709</v>
      </c>
      <c r="EKA96" s="727" t="s">
        <v>709</v>
      </c>
      <c r="EKB96" s="727" t="s">
        <v>709</v>
      </c>
      <c r="EKC96" s="727" t="s">
        <v>709</v>
      </c>
      <c r="EKD96" s="727" t="s">
        <v>709</v>
      </c>
      <c r="EKE96" s="727" t="s">
        <v>709</v>
      </c>
      <c r="EKF96" s="727" t="s">
        <v>709</v>
      </c>
      <c r="EKG96" s="727" t="s">
        <v>709</v>
      </c>
      <c r="EKH96" s="727" t="s">
        <v>709</v>
      </c>
      <c r="EKI96" s="727" t="s">
        <v>709</v>
      </c>
      <c r="EKJ96" s="727" t="s">
        <v>709</v>
      </c>
      <c r="EKK96" s="727" t="s">
        <v>709</v>
      </c>
      <c r="EKL96" s="727" t="s">
        <v>709</v>
      </c>
      <c r="EKM96" s="727" t="s">
        <v>709</v>
      </c>
      <c r="EKN96" s="727" t="s">
        <v>709</v>
      </c>
      <c r="EKO96" s="727" t="s">
        <v>709</v>
      </c>
      <c r="EKP96" s="727" t="s">
        <v>709</v>
      </c>
      <c r="EKQ96" s="727" t="s">
        <v>709</v>
      </c>
      <c r="EKR96" s="727" t="s">
        <v>709</v>
      </c>
      <c r="EKS96" s="727" t="s">
        <v>709</v>
      </c>
      <c r="EKT96" s="727" t="s">
        <v>709</v>
      </c>
      <c r="EKU96" s="727" t="s">
        <v>709</v>
      </c>
      <c r="EKV96" s="727" t="s">
        <v>709</v>
      </c>
      <c r="EKW96" s="727" t="s">
        <v>709</v>
      </c>
      <c r="EKX96" s="727" t="s">
        <v>709</v>
      </c>
      <c r="EKY96" s="727" t="s">
        <v>709</v>
      </c>
      <c r="EKZ96" s="727" t="s">
        <v>709</v>
      </c>
      <c r="ELA96" s="727" t="s">
        <v>709</v>
      </c>
      <c r="ELB96" s="727" t="s">
        <v>709</v>
      </c>
      <c r="ELC96" s="727" t="s">
        <v>709</v>
      </c>
      <c r="ELD96" s="727" t="s">
        <v>709</v>
      </c>
      <c r="ELE96" s="727" t="s">
        <v>709</v>
      </c>
      <c r="ELF96" s="727" t="s">
        <v>709</v>
      </c>
      <c r="ELG96" s="727" t="s">
        <v>709</v>
      </c>
      <c r="ELH96" s="727" t="s">
        <v>709</v>
      </c>
      <c r="ELI96" s="727" t="s">
        <v>709</v>
      </c>
      <c r="ELJ96" s="727" t="s">
        <v>709</v>
      </c>
      <c r="ELK96" s="727" t="s">
        <v>709</v>
      </c>
      <c r="ELL96" s="727" t="s">
        <v>709</v>
      </c>
      <c r="ELM96" s="727" t="s">
        <v>709</v>
      </c>
      <c r="ELN96" s="727" t="s">
        <v>709</v>
      </c>
      <c r="ELO96" s="727" t="s">
        <v>709</v>
      </c>
      <c r="ELP96" s="727" t="s">
        <v>709</v>
      </c>
      <c r="ELQ96" s="727" t="s">
        <v>709</v>
      </c>
      <c r="ELR96" s="727" t="s">
        <v>709</v>
      </c>
      <c r="ELS96" s="727" t="s">
        <v>709</v>
      </c>
      <c r="ELT96" s="727" t="s">
        <v>709</v>
      </c>
      <c r="ELU96" s="727" t="s">
        <v>709</v>
      </c>
      <c r="ELV96" s="727" t="s">
        <v>709</v>
      </c>
      <c r="ELW96" s="727" t="s">
        <v>709</v>
      </c>
      <c r="ELX96" s="727" t="s">
        <v>709</v>
      </c>
      <c r="ELY96" s="727" t="s">
        <v>709</v>
      </c>
      <c r="ELZ96" s="727" t="s">
        <v>709</v>
      </c>
      <c r="EMA96" s="727" t="s">
        <v>709</v>
      </c>
      <c r="EMB96" s="727" t="s">
        <v>709</v>
      </c>
      <c r="EMC96" s="727" t="s">
        <v>709</v>
      </c>
      <c r="EMD96" s="727" t="s">
        <v>709</v>
      </c>
      <c r="EME96" s="727" t="s">
        <v>709</v>
      </c>
      <c r="EMF96" s="727" t="s">
        <v>709</v>
      </c>
      <c r="EMG96" s="727" t="s">
        <v>709</v>
      </c>
      <c r="EMH96" s="727" t="s">
        <v>709</v>
      </c>
      <c r="EMI96" s="727" t="s">
        <v>709</v>
      </c>
      <c r="EMJ96" s="727" t="s">
        <v>709</v>
      </c>
      <c r="EMK96" s="727" t="s">
        <v>709</v>
      </c>
      <c r="EML96" s="727" t="s">
        <v>709</v>
      </c>
      <c r="EMM96" s="727" t="s">
        <v>709</v>
      </c>
      <c r="EMN96" s="727" t="s">
        <v>709</v>
      </c>
      <c r="EMO96" s="727" t="s">
        <v>709</v>
      </c>
      <c r="EMP96" s="727" t="s">
        <v>709</v>
      </c>
      <c r="EMQ96" s="727" t="s">
        <v>709</v>
      </c>
      <c r="EMR96" s="727" t="s">
        <v>709</v>
      </c>
      <c r="EMS96" s="727" t="s">
        <v>709</v>
      </c>
      <c r="EMT96" s="727" t="s">
        <v>709</v>
      </c>
      <c r="EMU96" s="727" t="s">
        <v>709</v>
      </c>
      <c r="EMV96" s="727" t="s">
        <v>709</v>
      </c>
      <c r="EMW96" s="727" t="s">
        <v>709</v>
      </c>
      <c r="EMX96" s="727" t="s">
        <v>709</v>
      </c>
      <c r="EMY96" s="727" t="s">
        <v>709</v>
      </c>
      <c r="EMZ96" s="727" t="s">
        <v>709</v>
      </c>
      <c r="ENA96" s="727" t="s">
        <v>709</v>
      </c>
      <c r="ENB96" s="727" t="s">
        <v>709</v>
      </c>
      <c r="ENC96" s="727" t="s">
        <v>709</v>
      </c>
      <c r="END96" s="727" t="s">
        <v>709</v>
      </c>
      <c r="ENE96" s="727" t="s">
        <v>709</v>
      </c>
      <c r="ENF96" s="727" t="s">
        <v>709</v>
      </c>
      <c r="ENG96" s="727" t="s">
        <v>709</v>
      </c>
      <c r="ENH96" s="727" t="s">
        <v>709</v>
      </c>
      <c r="ENI96" s="727" t="s">
        <v>709</v>
      </c>
      <c r="ENJ96" s="727" t="s">
        <v>709</v>
      </c>
      <c r="ENK96" s="727" t="s">
        <v>709</v>
      </c>
      <c r="ENL96" s="727" t="s">
        <v>709</v>
      </c>
      <c r="ENM96" s="727" t="s">
        <v>709</v>
      </c>
      <c r="ENN96" s="727" t="s">
        <v>709</v>
      </c>
      <c r="ENO96" s="727" t="s">
        <v>709</v>
      </c>
      <c r="ENP96" s="727" t="s">
        <v>709</v>
      </c>
      <c r="ENQ96" s="727" t="s">
        <v>709</v>
      </c>
      <c r="ENR96" s="727" t="s">
        <v>709</v>
      </c>
      <c r="ENS96" s="727" t="s">
        <v>709</v>
      </c>
      <c r="ENT96" s="727" t="s">
        <v>709</v>
      </c>
      <c r="ENU96" s="727" t="s">
        <v>709</v>
      </c>
      <c r="ENV96" s="727" t="s">
        <v>709</v>
      </c>
      <c r="ENW96" s="727" t="s">
        <v>709</v>
      </c>
      <c r="ENX96" s="727" t="s">
        <v>709</v>
      </c>
      <c r="ENY96" s="727" t="s">
        <v>709</v>
      </c>
      <c r="ENZ96" s="727" t="s">
        <v>709</v>
      </c>
      <c r="EOA96" s="727" t="s">
        <v>709</v>
      </c>
      <c r="EOB96" s="727" t="s">
        <v>709</v>
      </c>
      <c r="EOC96" s="727" t="s">
        <v>709</v>
      </c>
      <c r="EOD96" s="727" t="s">
        <v>709</v>
      </c>
      <c r="EOE96" s="727" t="s">
        <v>709</v>
      </c>
      <c r="EOF96" s="727" t="s">
        <v>709</v>
      </c>
      <c r="EOG96" s="727" t="s">
        <v>709</v>
      </c>
      <c r="EOH96" s="727" t="s">
        <v>709</v>
      </c>
      <c r="EOI96" s="727" t="s">
        <v>709</v>
      </c>
      <c r="EOJ96" s="727" t="s">
        <v>709</v>
      </c>
      <c r="EOK96" s="727" t="s">
        <v>709</v>
      </c>
      <c r="EOL96" s="727" t="s">
        <v>709</v>
      </c>
      <c r="EOM96" s="727" t="s">
        <v>709</v>
      </c>
      <c r="EON96" s="727" t="s">
        <v>709</v>
      </c>
      <c r="EOO96" s="727" t="s">
        <v>709</v>
      </c>
      <c r="EOP96" s="727" t="s">
        <v>709</v>
      </c>
      <c r="EOQ96" s="727" t="s">
        <v>709</v>
      </c>
      <c r="EOR96" s="727" t="s">
        <v>709</v>
      </c>
      <c r="EOS96" s="727" t="s">
        <v>709</v>
      </c>
      <c r="EOT96" s="727" t="s">
        <v>709</v>
      </c>
      <c r="EOU96" s="727" t="s">
        <v>709</v>
      </c>
      <c r="EOV96" s="727" t="s">
        <v>709</v>
      </c>
      <c r="EOW96" s="727" t="s">
        <v>709</v>
      </c>
      <c r="EOX96" s="727" t="s">
        <v>709</v>
      </c>
      <c r="EOY96" s="727" t="s">
        <v>709</v>
      </c>
      <c r="EOZ96" s="727" t="s">
        <v>709</v>
      </c>
      <c r="EPA96" s="727" t="s">
        <v>709</v>
      </c>
      <c r="EPB96" s="727" t="s">
        <v>709</v>
      </c>
      <c r="EPC96" s="727" t="s">
        <v>709</v>
      </c>
      <c r="EPD96" s="727" t="s">
        <v>709</v>
      </c>
      <c r="EPE96" s="727" t="s">
        <v>709</v>
      </c>
      <c r="EPF96" s="727" t="s">
        <v>709</v>
      </c>
      <c r="EPG96" s="727" t="s">
        <v>709</v>
      </c>
      <c r="EPH96" s="727" t="s">
        <v>709</v>
      </c>
      <c r="EPI96" s="727" t="s">
        <v>709</v>
      </c>
      <c r="EPJ96" s="727" t="s">
        <v>709</v>
      </c>
      <c r="EPK96" s="727" t="s">
        <v>709</v>
      </c>
      <c r="EPL96" s="727" t="s">
        <v>709</v>
      </c>
      <c r="EPM96" s="727" t="s">
        <v>709</v>
      </c>
      <c r="EPN96" s="727" t="s">
        <v>709</v>
      </c>
      <c r="EPO96" s="727" t="s">
        <v>709</v>
      </c>
      <c r="EPP96" s="727" t="s">
        <v>709</v>
      </c>
      <c r="EPQ96" s="727" t="s">
        <v>709</v>
      </c>
      <c r="EPR96" s="727" t="s">
        <v>709</v>
      </c>
      <c r="EPS96" s="727" t="s">
        <v>709</v>
      </c>
      <c r="EPT96" s="727" t="s">
        <v>709</v>
      </c>
      <c r="EPU96" s="727" t="s">
        <v>709</v>
      </c>
      <c r="EPV96" s="727" t="s">
        <v>709</v>
      </c>
      <c r="EPW96" s="727" t="s">
        <v>709</v>
      </c>
      <c r="EPX96" s="727" t="s">
        <v>709</v>
      </c>
      <c r="EPY96" s="727" t="s">
        <v>709</v>
      </c>
      <c r="EPZ96" s="727" t="s">
        <v>709</v>
      </c>
      <c r="EQA96" s="727" t="s">
        <v>709</v>
      </c>
      <c r="EQB96" s="727" t="s">
        <v>709</v>
      </c>
      <c r="EQC96" s="727" t="s">
        <v>709</v>
      </c>
      <c r="EQD96" s="727" t="s">
        <v>709</v>
      </c>
      <c r="EQE96" s="727" t="s">
        <v>709</v>
      </c>
      <c r="EQF96" s="727" t="s">
        <v>709</v>
      </c>
      <c r="EQG96" s="727" t="s">
        <v>709</v>
      </c>
      <c r="EQH96" s="727" t="s">
        <v>709</v>
      </c>
      <c r="EQI96" s="727" t="s">
        <v>709</v>
      </c>
      <c r="EQJ96" s="727" t="s">
        <v>709</v>
      </c>
      <c r="EQK96" s="727" t="s">
        <v>709</v>
      </c>
      <c r="EQL96" s="727" t="s">
        <v>709</v>
      </c>
      <c r="EQM96" s="727" t="s">
        <v>709</v>
      </c>
      <c r="EQN96" s="727" t="s">
        <v>709</v>
      </c>
      <c r="EQO96" s="727" t="s">
        <v>709</v>
      </c>
      <c r="EQP96" s="727" t="s">
        <v>709</v>
      </c>
      <c r="EQQ96" s="727" t="s">
        <v>709</v>
      </c>
      <c r="EQR96" s="727" t="s">
        <v>709</v>
      </c>
      <c r="EQS96" s="727" t="s">
        <v>709</v>
      </c>
      <c r="EQT96" s="727" t="s">
        <v>709</v>
      </c>
      <c r="EQU96" s="727" t="s">
        <v>709</v>
      </c>
      <c r="EQV96" s="727" t="s">
        <v>709</v>
      </c>
      <c r="EQW96" s="727" t="s">
        <v>709</v>
      </c>
      <c r="EQX96" s="727" t="s">
        <v>709</v>
      </c>
      <c r="EQY96" s="727" t="s">
        <v>709</v>
      </c>
      <c r="EQZ96" s="727" t="s">
        <v>709</v>
      </c>
      <c r="ERA96" s="727" t="s">
        <v>709</v>
      </c>
      <c r="ERB96" s="727" t="s">
        <v>709</v>
      </c>
      <c r="ERC96" s="727" t="s">
        <v>709</v>
      </c>
      <c r="ERD96" s="727" t="s">
        <v>709</v>
      </c>
      <c r="ERE96" s="727" t="s">
        <v>709</v>
      </c>
      <c r="ERF96" s="727" t="s">
        <v>709</v>
      </c>
      <c r="ERG96" s="727" t="s">
        <v>709</v>
      </c>
      <c r="ERH96" s="727" t="s">
        <v>709</v>
      </c>
      <c r="ERI96" s="727" t="s">
        <v>709</v>
      </c>
      <c r="ERJ96" s="727" t="s">
        <v>709</v>
      </c>
      <c r="ERK96" s="727" t="s">
        <v>709</v>
      </c>
      <c r="ERL96" s="727" t="s">
        <v>709</v>
      </c>
      <c r="ERM96" s="727" t="s">
        <v>709</v>
      </c>
      <c r="ERN96" s="727" t="s">
        <v>709</v>
      </c>
      <c r="ERO96" s="727" t="s">
        <v>709</v>
      </c>
      <c r="ERP96" s="727" t="s">
        <v>709</v>
      </c>
      <c r="ERQ96" s="727" t="s">
        <v>709</v>
      </c>
      <c r="ERR96" s="727" t="s">
        <v>709</v>
      </c>
      <c r="ERS96" s="727" t="s">
        <v>709</v>
      </c>
      <c r="ERT96" s="727" t="s">
        <v>709</v>
      </c>
      <c r="ERU96" s="727" t="s">
        <v>709</v>
      </c>
      <c r="ERV96" s="727" t="s">
        <v>709</v>
      </c>
      <c r="ERW96" s="727" t="s">
        <v>709</v>
      </c>
      <c r="ERX96" s="727" t="s">
        <v>709</v>
      </c>
      <c r="ERY96" s="727" t="s">
        <v>709</v>
      </c>
      <c r="ERZ96" s="727" t="s">
        <v>709</v>
      </c>
      <c r="ESA96" s="727" t="s">
        <v>709</v>
      </c>
      <c r="ESB96" s="727" t="s">
        <v>709</v>
      </c>
      <c r="ESC96" s="727" t="s">
        <v>709</v>
      </c>
      <c r="ESD96" s="727" t="s">
        <v>709</v>
      </c>
      <c r="ESE96" s="727" t="s">
        <v>709</v>
      </c>
      <c r="ESF96" s="727" t="s">
        <v>709</v>
      </c>
      <c r="ESG96" s="727" t="s">
        <v>709</v>
      </c>
      <c r="ESH96" s="727" t="s">
        <v>709</v>
      </c>
      <c r="ESI96" s="727" t="s">
        <v>709</v>
      </c>
      <c r="ESJ96" s="727" t="s">
        <v>709</v>
      </c>
      <c r="ESK96" s="727" t="s">
        <v>709</v>
      </c>
      <c r="ESL96" s="727" t="s">
        <v>709</v>
      </c>
      <c r="ESM96" s="727" t="s">
        <v>709</v>
      </c>
      <c r="ESN96" s="727" t="s">
        <v>709</v>
      </c>
      <c r="ESO96" s="727" t="s">
        <v>709</v>
      </c>
      <c r="ESP96" s="727" t="s">
        <v>709</v>
      </c>
      <c r="ESQ96" s="727" t="s">
        <v>709</v>
      </c>
      <c r="ESR96" s="727" t="s">
        <v>709</v>
      </c>
      <c r="ESS96" s="727" t="s">
        <v>709</v>
      </c>
      <c r="EST96" s="727" t="s">
        <v>709</v>
      </c>
      <c r="ESU96" s="727" t="s">
        <v>709</v>
      </c>
      <c r="ESV96" s="727" t="s">
        <v>709</v>
      </c>
      <c r="ESW96" s="727" t="s">
        <v>709</v>
      </c>
      <c r="ESX96" s="727" t="s">
        <v>709</v>
      </c>
      <c r="ESY96" s="727" t="s">
        <v>709</v>
      </c>
      <c r="ESZ96" s="727" t="s">
        <v>709</v>
      </c>
      <c r="ETA96" s="727" t="s">
        <v>709</v>
      </c>
      <c r="ETB96" s="727" t="s">
        <v>709</v>
      </c>
      <c r="ETC96" s="727" t="s">
        <v>709</v>
      </c>
      <c r="ETD96" s="727" t="s">
        <v>709</v>
      </c>
      <c r="ETE96" s="727" t="s">
        <v>709</v>
      </c>
      <c r="ETF96" s="727" t="s">
        <v>709</v>
      </c>
      <c r="ETG96" s="727" t="s">
        <v>709</v>
      </c>
      <c r="ETH96" s="727" t="s">
        <v>709</v>
      </c>
      <c r="ETI96" s="727" t="s">
        <v>709</v>
      </c>
      <c r="ETJ96" s="727" t="s">
        <v>709</v>
      </c>
      <c r="ETK96" s="727" t="s">
        <v>709</v>
      </c>
      <c r="ETL96" s="727" t="s">
        <v>709</v>
      </c>
      <c r="ETM96" s="727" t="s">
        <v>709</v>
      </c>
      <c r="ETN96" s="727" t="s">
        <v>709</v>
      </c>
      <c r="ETO96" s="727" t="s">
        <v>709</v>
      </c>
      <c r="ETP96" s="727" t="s">
        <v>709</v>
      </c>
      <c r="ETQ96" s="727" t="s">
        <v>709</v>
      </c>
      <c r="ETR96" s="727" t="s">
        <v>709</v>
      </c>
      <c r="ETS96" s="727" t="s">
        <v>709</v>
      </c>
      <c r="ETT96" s="727" t="s">
        <v>709</v>
      </c>
      <c r="ETU96" s="727" t="s">
        <v>709</v>
      </c>
      <c r="ETV96" s="727" t="s">
        <v>709</v>
      </c>
      <c r="ETW96" s="727" t="s">
        <v>709</v>
      </c>
      <c r="ETX96" s="727" t="s">
        <v>709</v>
      </c>
      <c r="ETY96" s="727" t="s">
        <v>709</v>
      </c>
      <c r="ETZ96" s="727" t="s">
        <v>709</v>
      </c>
      <c r="EUA96" s="727" t="s">
        <v>709</v>
      </c>
      <c r="EUB96" s="727" t="s">
        <v>709</v>
      </c>
      <c r="EUC96" s="727" t="s">
        <v>709</v>
      </c>
      <c r="EUD96" s="727" t="s">
        <v>709</v>
      </c>
      <c r="EUE96" s="727" t="s">
        <v>709</v>
      </c>
      <c r="EUF96" s="727" t="s">
        <v>709</v>
      </c>
      <c r="EUG96" s="727" t="s">
        <v>709</v>
      </c>
      <c r="EUH96" s="727" t="s">
        <v>709</v>
      </c>
      <c r="EUI96" s="727" t="s">
        <v>709</v>
      </c>
      <c r="EUJ96" s="727" t="s">
        <v>709</v>
      </c>
      <c r="EUK96" s="727" t="s">
        <v>709</v>
      </c>
      <c r="EUL96" s="727" t="s">
        <v>709</v>
      </c>
      <c r="EUM96" s="727" t="s">
        <v>709</v>
      </c>
      <c r="EUN96" s="727" t="s">
        <v>709</v>
      </c>
      <c r="EUO96" s="727" t="s">
        <v>709</v>
      </c>
      <c r="EUP96" s="727" t="s">
        <v>709</v>
      </c>
      <c r="EUQ96" s="727" t="s">
        <v>709</v>
      </c>
      <c r="EUR96" s="727" t="s">
        <v>709</v>
      </c>
      <c r="EUS96" s="727" t="s">
        <v>709</v>
      </c>
      <c r="EUT96" s="727" t="s">
        <v>709</v>
      </c>
      <c r="EUU96" s="727" t="s">
        <v>709</v>
      </c>
      <c r="EUV96" s="727" t="s">
        <v>709</v>
      </c>
      <c r="EUW96" s="727" t="s">
        <v>709</v>
      </c>
      <c r="EUX96" s="727" t="s">
        <v>709</v>
      </c>
      <c r="EUY96" s="727" t="s">
        <v>709</v>
      </c>
      <c r="EUZ96" s="727" t="s">
        <v>709</v>
      </c>
      <c r="EVA96" s="727" t="s">
        <v>709</v>
      </c>
      <c r="EVB96" s="727" t="s">
        <v>709</v>
      </c>
      <c r="EVC96" s="727" t="s">
        <v>709</v>
      </c>
      <c r="EVD96" s="727" t="s">
        <v>709</v>
      </c>
      <c r="EVE96" s="727" t="s">
        <v>709</v>
      </c>
      <c r="EVF96" s="727" t="s">
        <v>709</v>
      </c>
      <c r="EVG96" s="727" t="s">
        <v>709</v>
      </c>
      <c r="EVH96" s="727" t="s">
        <v>709</v>
      </c>
      <c r="EVI96" s="727" t="s">
        <v>709</v>
      </c>
      <c r="EVJ96" s="727" t="s">
        <v>709</v>
      </c>
      <c r="EVK96" s="727" t="s">
        <v>709</v>
      </c>
      <c r="EVL96" s="727" t="s">
        <v>709</v>
      </c>
      <c r="EVM96" s="727" t="s">
        <v>709</v>
      </c>
      <c r="EVN96" s="727" t="s">
        <v>709</v>
      </c>
      <c r="EVO96" s="727" t="s">
        <v>709</v>
      </c>
      <c r="EVP96" s="727" t="s">
        <v>709</v>
      </c>
      <c r="EVQ96" s="727" t="s">
        <v>709</v>
      </c>
      <c r="EVR96" s="727" t="s">
        <v>709</v>
      </c>
      <c r="EVS96" s="727" t="s">
        <v>709</v>
      </c>
      <c r="EVT96" s="727" t="s">
        <v>709</v>
      </c>
      <c r="EVU96" s="727" t="s">
        <v>709</v>
      </c>
      <c r="EVV96" s="727" t="s">
        <v>709</v>
      </c>
      <c r="EVW96" s="727" t="s">
        <v>709</v>
      </c>
      <c r="EVX96" s="727" t="s">
        <v>709</v>
      </c>
      <c r="EVY96" s="727" t="s">
        <v>709</v>
      </c>
      <c r="EVZ96" s="727" t="s">
        <v>709</v>
      </c>
      <c r="EWA96" s="727" t="s">
        <v>709</v>
      </c>
      <c r="EWB96" s="727" t="s">
        <v>709</v>
      </c>
      <c r="EWC96" s="727" t="s">
        <v>709</v>
      </c>
      <c r="EWD96" s="727" t="s">
        <v>709</v>
      </c>
      <c r="EWE96" s="727" t="s">
        <v>709</v>
      </c>
      <c r="EWF96" s="727" t="s">
        <v>709</v>
      </c>
      <c r="EWG96" s="727" t="s">
        <v>709</v>
      </c>
      <c r="EWH96" s="727" t="s">
        <v>709</v>
      </c>
      <c r="EWI96" s="727" t="s">
        <v>709</v>
      </c>
      <c r="EWJ96" s="727" t="s">
        <v>709</v>
      </c>
      <c r="EWK96" s="727" t="s">
        <v>709</v>
      </c>
      <c r="EWL96" s="727" t="s">
        <v>709</v>
      </c>
      <c r="EWM96" s="727" t="s">
        <v>709</v>
      </c>
      <c r="EWN96" s="727" t="s">
        <v>709</v>
      </c>
      <c r="EWO96" s="727" t="s">
        <v>709</v>
      </c>
      <c r="EWP96" s="727" t="s">
        <v>709</v>
      </c>
      <c r="EWQ96" s="727" t="s">
        <v>709</v>
      </c>
      <c r="EWR96" s="727" t="s">
        <v>709</v>
      </c>
      <c r="EWS96" s="727" t="s">
        <v>709</v>
      </c>
      <c r="EWT96" s="727" t="s">
        <v>709</v>
      </c>
      <c r="EWU96" s="727" t="s">
        <v>709</v>
      </c>
      <c r="EWV96" s="727" t="s">
        <v>709</v>
      </c>
      <c r="EWW96" s="727" t="s">
        <v>709</v>
      </c>
      <c r="EWX96" s="727" t="s">
        <v>709</v>
      </c>
      <c r="EWY96" s="727" t="s">
        <v>709</v>
      </c>
      <c r="EWZ96" s="727" t="s">
        <v>709</v>
      </c>
      <c r="EXA96" s="727" t="s">
        <v>709</v>
      </c>
      <c r="EXB96" s="727" t="s">
        <v>709</v>
      </c>
      <c r="EXC96" s="727" t="s">
        <v>709</v>
      </c>
      <c r="EXD96" s="727" t="s">
        <v>709</v>
      </c>
      <c r="EXE96" s="727" t="s">
        <v>709</v>
      </c>
      <c r="EXF96" s="727" t="s">
        <v>709</v>
      </c>
      <c r="EXG96" s="727" t="s">
        <v>709</v>
      </c>
      <c r="EXH96" s="727" t="s">
        <v>709</v>
      </c>
      <c r="EXI96" s="727" t="s">
        <v>709</v>
      </c>
      <c r="EXJ96" s="727" t="s">
        <v>709</v>
      </c>
      <c r="EXK96" s="727" t="s">
        <v>709</v>
      </c>
      <c r="EXL96" s="727" t="s">
        <v>709</v>
      </c>
      <c r="EXM96" s="727" t="s">
        <v>709</v>
      </c>
      <c r="EXN96" s="727" t="s">
        <v>709</v>
      </c>
      <c r="EXO96" s="727" t="s">
        <v>709</v>
      </c>
      <c r="EXP96" s="727" t="s">
        <v>709</v>
      </c>
      <c r="EXQ96" s="727" t="s">
        <v>709</v>
      </c>
      <c r="EXR96" s="727" t="s">
        <v>709</v>
      </c>
      <c r="EXS96" s="727" t="s">
        <v>709</v>
      </c>
      <c r="EXT96" s="727" t="s">
        <v>709</v>
      </c>
      <c r="EXU96" s="727" t="s">
        <v>709</v>
      </c>
      <c r="EXV96" s="727" t="s">
        <v>709</v>
      </c>
      <c r="EXW96" s="727" t="s">
        <v>709</v>
      </c>
      <c r="EXX96" s="727" t="s">
        <v>709</v>
      </c>
      <c r="EXY96" s="727" t="s">
        <v>709</v>
      </c>
      <c r="EXZ96" s="727" t="s">
        <v>709</v>
      </c>
      <c r="EYA96" s="727" t="s">
        <v>709</v>
      </c>
      <c r="EYB96" s="727" t="s">
        <v>709</v>
      </c>
      <c r="EYC96" s="727" t="s">
        <v>709</v>
      </c>
      <c r="EYD96" s="727" t="s">
        <v>709</v>
      </c>
      <c r="EYE96" s="727" t="s">
        <v>709</v>
      </c>
      <c r="EYF96" s="727" t="s">
        <v>709</v>
      </c>
      <c r="EYG96" s="727" t="s">
        <v>709</v>
      </c>
      <c r="EYH96" s="727" t="s">
        <v>709</v>
      </c>
      <c r="EYI96" s="727" t="s">
        <v>709</v>
      </c>
      <c r="EYJ96" s="727" t="s">
        <v>709</v>
      </c>
      <c r="EYK96" s="727" t="s">
        <v>709</v>
      </c>
      <c r="EYL96" s="727" t="s">
        <v>709</v>
      </c>
      <c r="EYM96" s="727" t="s">
        <v>709</v>
      </c>
      <c r="EYN96" s="727" t="s">
        <v>709</v>
      </c>
      <c r="EYO96" s="727" t="s">
        <v>709</v>
      </c>
      <c r="EYP96" s="727" t="s">
        <v>709</v>
      </c>
      <c r="EYQ96" s="727" t="s">
        <v>709</v>
      </c>
      <c r="EYR96" s="727" t="s">
        <v>709</v>
      </c>
      <c r="EYS96" s="727" t="s">
        <v>709</v>
      </c>
      <c r="EYT96" s="727" t="s">
        <v>709</v>
      </c>
      <c r="EYU96" s="727" t="s">
        <v>709</v>
      </c>
      <c r="EYV96" s="727" t="s">
        <v>709</v>
      </c>
      <c r="EYW96" s="727" t="s">
        <v>709</v>
      </c>
      <c r="EYX96" s="727" t="s">
        <v>709</v>
      </c>
      <c r="EYY96" s="727" t="s">
        <v>709</v>
      </c>
      <c r="EYZ96" s="727" t="s">
        <v>709</v>
      </c>
      <c r="EZA96" s="727" t="s">
        <v>709</v>
      </c>
      <c r="EZB96" s="727" t="s">
        <v>709</v>
      </c>
      <c r="EZC96" s="727" t="s">
        <v>709</v>
      </c>
      <c r="EZD96" s="727" t="s">
        <v>709</v>
      </c>
      <c r="EZE96" s="727" t="s">
        <v>709</v>
      </c>
      <c r="EZF96" s="727" t="s">
        <v>709</v>
      </c>
      <c r="EZG96" s="727" t="s">
        <v>709</v>
      </c>
      <c r="EZH96" s="727" t="s">
        <v>709</v>
      </c>
      <c r="EZI96" s="727" t="s">
        <v>709</v>
      </c>
      <c r="EZJ96" s="727" t="s">
        <v>709</v>
      </c>
      <c r="EZK96" s="727" t="s">
        <v>709</v>
      </c>
      <c r="EZL96" s="727" t="s">
        <v>709</v>
      </c>
      <c r="EZM96" s="727" t="s">
        <v>709</v>
      </c>
      <c r="EZN96" s="727" t="s">
        <v>709</v>
      </c>
      <c r="EZO96" s="727" t="s">
        <v>709</v>
      </c>
      <c r="EZP96" s="727" t="s">
        <v>709</v>
      </c>
      <c r="EZQ96" s="727" t="s">
        <v>709</v>
      </c>
      <c r="EZR96" s="727" t="s">
        <v>709</v>
      </c>
      <c r="EZS96" s="727" t="s">
        <v>709</v>
      </c>
      <c r="EZT96" s="727" t="s">
        <v>709</v>
      </c>
      <c r="EZU96" s="727" t="s">
        <v>709</v>
      </c>
      <c r="EZV96" s="727" t="s">
        <v>709</v>
      </c>
      <c r="EZW96" s="727" t="s">
        <v>709</v>
      </c>
      <c r="EZX96" s="727" t="s">
        <v>709</v>
      </c>
      <c r="EZY96" s="727" t="s">
        <v>709</v>
      </c>
      <c r="EZZ96" s="727" t="s">
        <v>709</v>
      </c>
      <c r="FAA96" s="727" t="s">
        <v>709</v>
      </c>
      <c r="FAB96" s="727" t="s">
        <v>709</v>
      </c>
      <c r="FAC96" s="727" t="s">
        <v>709</v>
      </c>
      <c r="FAD96" s="727" t="s">
        <v>709</v>
      </c>
      <c r="FAE96" s="727" t="s">
        <v>709</v>
      </c>
      <c r="FAF96" s="727" t="s">
        <v>709</v>
      </c>
      <c r="FAG96" s="727" t="s">
        <v>709</v>
      </c>
      <c r="FAH96" s="727" t="s">
        <v>709</v>
      </c>
      <c r="FAI96" s="727" t="s">
        <v>709</v>
      </c>
      <c r="FAJ96" s="727" t="s">
        <v>709</v>
      </c>
      <c r="FAK96" s="727" t="s">
        <v>709</v>
      </c>
      <c r="FAL96" s="727" t="s">
        <v>709</v>
      </c>
      <c r="FAM96" s="727" t="s">
        <v>709</v>
      </c>
      <c r="FAN96" s="727" t="s">
        <v>709</v>
      </c>
      <c r="FAO96" s="727" t="s">
        <v>709</v>
      </c>
      <c r="FAP96" s="727" t="s">
        <v>709</v>
      </c>
      <c r="FAQ96" s="727" t="s">
        <v>709</v>
      </c>
      <c r="FAR96" s="727" t="s">
        <v>709</v>
      </c>
      <c r="FAS96" s="727" t="s">
        <v>709</v>
      </c>
      <c r="FAT96" s="727" t="s">
        <v>709</v>
      </c>
      <c r="FAU96" s="727" t="s">
        <v>709</v>
      </c>
      <c r="FAV96" s="727" t="s">
        <v>709</v>
      </c>
      <c r="FAW96" s="727" t="s">
        <v>709</v>
      </c>
      <c r="FAX96" s="727" t="s">
        <v>709</v>
      </c>
      <c r="FAY96" s="727" t="s">
        <v>709</v>
      </c>
      <c r="FAZ96" s="727" t="s">
        <v>709</v>
      </c>
      <c r="FBA96" s="727" t="s">
        <v>709</v>
      </c>
      <c r="FBB96" s="727" t="s">
        <v>709</v>
      </c>
      <c r="FBC96" s="727" t="s">
        <v>709</v>
      </c>
      <c r="FBD96" s="727" t="s">
        <v>709</v>
      </c>
      <c r="FBE96" s="727" t="s">
        <v>709</v>
      </c>
      <c r="FBF96" s="727" t="s">
        <v>709</v>
      </c>
      <c r="FBG96" s="727" t="s">
        <v>709</v>
      </c>
      <c r="FBH96" s="727" t="s">
        <v>709</v>
      </c>
      <c r="FBI96" s="727" t="s">
        <v>709</v>
      </c>
      <c r="FBJ96" s="727" t="s">
        <v>709</v>
      </c>
      <c r="FBK96" s="727" t="s">
        <v>709</v>
      </c>
      <c r="FBL96" s="727" t="s">
        <v>709</v>
      </c>
      <c r="FBM96" s="727" t="s">
        <v>709</v>
      </c>
      <c r="FBN96" s="727" t="s">
        <v>709</v>
      </c>
      <c r="FBO96" s="727" t="s">
        <v>709</v>
      </c>
      <c r="FBP96" s="727" t="s">
        <v>709</v>
      </c>
      <c r="FBQ96" s="727" t="s">
        <v>709</v>
      </c>
      <c r="FBR96" s="727" t="s">
        <v>709</v>
      </c>
      <c r="FBS96" s="727" t="s">
        <v>709</v>
      </c>
      <c r="FBT96" s="727" t="s">
        <v>709</v>
      </c>
      <c r="FBU96" s="727" t="s">
        <v>709</v>
      </c>
      <c r="FBV96" s="727" t="s">
        <v>709</v>
      </c>
      <c r="FBW96" s="727" t="s">
        <v>709</v>
      </c>
      <c r="FBX96" s="727" t="s">
        <v>709</v>
      </c>
      <c r="FBY96" s="727" t="s">
        <v>709</v>
      </c>
      <c r="FBZ96" s="727" t="s">
        <v>709</v>
      </c>
      <c r="FCA96" s="727" t="s">
        <v>709</v>
      </c>
      <c r="FCB96" s="727" t="s">
        <v>709</v>
      </c>
      <c r="FCC96" s="727" t="s">
        <v>709</v>
      </c>
      <c r="FCD96" s="727" t="s">
        <v>709</v>
      </c>
      <c r="FCE96" s="727" t="s">
        <v>709</v>
      </c>
      <c r="FCF96" s="727" t="s">
        <v>709</v>
      </c>
      <c r="FCG96" s="727" t="s">
        <v>709</v>
      </c>
      <c r="FCH96" s="727" t="s">
        <v>709</v>
      </c>
      <c r="FCI96" s="727" t="s">
        <v>709</v>
      </c>
      <c r="FCJ96" s="727" t="s">
        <v>709</v>
      </c>
      <c r="FCK96" s="727" t="s">
        <v>709</v>
      </c>
      <c r="FCL96" s="727" t="s">
        <v>709</v>
      </c>
      <c r="FCM96" s="727" t="s">
        <v>709</v>
      </c>
      <c r="FCN96" s="727" t="s">
        <v>709</v>
      </c>
      <c r="FCO96" s="727" t="s">
        <v>709</v>
      </c>
      <c r="FCP96" s="727" t="s">
        <v>709</v>
      </c>
      <c r="FCQ96" s="727" t="s">
        <v>709</v>
      </c>
      <c r="FCR96" s="727" t="s">
        <v>709</v>
      </c>
      <c r="FCS96" s="727" t="s">
        <v>709</v>
      </c>
      <c r="FCT96" s="727" t="s">
        <v>709</v>
      </c>
      <c r="FCU96" s="727" t="s">
        <v>709</v>
      </c>
      <c r="FCV96" s="727" t="s">
        <v>709</v>
      </c>
      <c r="FCW96" s="727" t="s">
        <v>709</v>
      </c>
      <c r="FCX96" s="727" t="s">
        <v>709</v>
      </c>
      <c r="FCY96" s="727" t="s">
        <v>709</v>
      </c>
      <c r="FCZ96" s="727" t="s">
        <v>709</v>
      </c>
      <c r="FDA96" s="727" t="s">
        <v>709</v>
      </c>
      <c r="FDB96" s="727" t="s">
        <v>709</v>
      </c>
      <c r="FDC96" s="727" t="s">
        <v>709</v>
      </c>
      <c r="FDD96" s="727" t="s">
        <v>709</v>
      </c>
      <c r="FDE96" s="727" t="s">
        <v>709</v>
      </c>
      <c r="FDF96" s="727" t="s">
        <v>709</v>
      </c>
      <c r="FDG96" s="727" t="s">
        <v>709</v>
      </c>
      <c r="FDH96" s="727" t="s">
        <v>709</v>
      </c>
      <c r="FDI96" s="727" t="s">
        <v>709</v>
      </c>
      <c r="FDJ96" s="727" t="s">
        <v>709</v>
      </c>
      <c r="FDK96" s="727" t="s">
        <v>709</v>
      </c>
      <c r="FDL96" s="727" t="s">
        <v>709</v>
      </c>
      <c r="FDM96" s="727" t="s">
        <v>709</v>
      </c>
      <c r="FDN96" s="727" t="s">
        <v>709</v>
      </c>
      <c r="FDO96" s="727" t="s">
        <v>709</v>
      </c>
      <c r="FDP96" s="727" t="s">
        <v>709</v>
      </c>
      <c r="FDQ96" s="727" t="s">
        <v>709</v>
      </c>
      <c r="FDR96" s="727" t="s">
        <v>709</v>
      </c>
      <c r="FDS96" s="727" t="s">
        <v>709</v>
      </c>
      <c r="FDT96" s="727" t="s">
        <v>709</v>
      </c>
      <c r="FDU96" s="727" t="s">
        <v>709</v>
      </c>
      <c r="FDV96" s="727" t="s">
        <v>709</v>
      </c>
      <c r="FDW96" s="727" t="s">
        <v>709</v>
      </c>
      <c r="FDX96" s="727" t="s">
        <v>709</v>
      </c>
      <c r="FDY96" s="727" t="s">
        <v>709</v>
      </c>
      <c r="FDZ96" s="727" t="s">
        <v>709</v>
      </c>
      <c r="FEA96" s="727" t="s">
        <v>709</v>
      </c>
      <c r="FEB96" s="727" t="s">
        <v>709</v>
      </c>
      <c r="FEC96" s="727" t="s">
        <v>709</v>
      </c>
      <c r="FED96" s="727" t="s">
        <v>709</v>
      </c>
      <c r="FEE96" s="727" t="s">
        <v>709</v>
      </c>
      <c r="FEF96" s="727" t="s">
        <v>709</v>
      </c>
      <c r="FEG96" s="727" t="s">
        <v>709</v>
      </c>
      <c r="FEH96" s="727" t="s">
        <v>709</v>
      </c>
      <c r="FEI96" s="727" t="s">
        <v>709</v>
      </c>
      <c r="FEJ96" s="727" t="s">
        <v>709</v>
      </c>
      <c r="FEK96" s="727" t="s">
        <v>709</v>
      </c>
      <c r="FEL96" s="727" t="s">
        <v>709</v>
      </c>
      <c r="FEM96" s="727" t="s">
        <v>709</v>
      </c>
      <c r="FEN96" s="727" t="s">
        <v>709</v>
      </c>
      <c r="FEO96" s="727" t="s">
        <v>709</v>
      </c>
      <c r="FEP96" s="727" t="s">
        <v>709</v>
      </c>
      <c r="FEQ96" s="727" t="s">
        <v>709</v>
      </c>
      <c r="FER96" s="727" t="s">
        <v>709</v>
      </c>
      <c r="FES96" s="727" t="s">
        <v>709</v>
      </c>
      <c r="FET96" s="727" t="s">
        <v>709</v>
      </c>
      <c r="FEU96" s="727" t="s">
        <v>709</v>
      </c>
      <c r="FEV96" s="727" t="s">
        <v>709</v>
      </c>
      <c r="FEW96" s="727" t="s">
        <v>709</v>
      </c>
      <c r="FEX96" s="727" t="s">
        <v>709</v>
      </c>
      <c r="FEY96" s="727" t="s">
        <v>709</v>
      </c>
      <c r="FEZ96" s="727" t="s">
        <v>709</v>
      </c>
      <c r="FFA96" s="727" t="s">
        <v>709</v>
      </c>
      <c r="FFB96" s="727" t="s">
        <v>709</v>
      </c>
      <c r="FFC96" s="727" t="s">
        <v>709</v>
      </c>
      <c r="FFD96" s="727" t="s">
        <v>709</v>
      </c>
      <c r="FFE96" s="727" t="s">
        <v>709</v>
      </c>
      <c r="FFF96" s="727" t="s">
        <v>709</v>
      </c>
      <c r="FFG96" s="727" t="s">
        <v>709</v>
      </c>
      <c r="FFH96" s="727" t="s">
        <v>709</v>
      </c>
      <c r="FFI96" s="727" t="s">
        <v>709</v>
      </c>
      <c r="FFJ96" s="727" t="s">
        <v>709</v>
      </c>
      <c r="FFK96" s="727" t="s">
        <v>709</v>
      </c>
      <c r="FFL96" s="727" t="s">
        <v>709</v>
      </c>
      <c r="FFM96" s="727" t="s">
        <v>709</v>
      </c>
      <c r="FFN96" s="727" t="s">
        <v>709</v>
      </c>
      <c r="FFO96" s="727" t="s">
        <v>709</v>
      </c>
      <c r="FFP96" s="727" t="s">
        <v>709</v>
      </c>
      <c r="FFQ96" s="727" t="s">
        <v>709</v>
      </c>
      <c r="FFR96" s="727" t="s">
        <v>709</v>
      </c>
      <c r="FFS96" s="727" t="s">
        <v>709</v>
      </c>
      <c r="FFT96" s="727" t="s">
        <v>709</v>
      </c>
      <c r="FFU96" s="727" t="s">
        <v>709</v>
      </c>
      <c r="FFV96" s="727" t="s">
        <v>709</v>
      </c>
      <c r="FFW96" s="727" t="s">
        <v>709</v>
      </c>
      <c r="FFX96" s="727" t="s">
        <v>709</v>
      </c>
      <c r="FFY96" s="727" t="s">
        <v>709</v>
      </c>
      <c r="FFZ96" s="727" t="s">
        <v>709</v>
      </c>
      <c r="FGA96" s="727" t="s">
        <v>709</v>
      </c>
      <c r="FGB96" s="727" t="s">
        <v>709</v>
      </c>
      <c r="FGC96" s="727" t="s">
        <v>709</v>
      </c>
      <c r="FGD96" s="727" t="s">
        <v>709</v>
      </c>
      <c r="FGE96" s="727" t="s">
        <v>709</v>
      </c>
      <c r="FGF96" s="727" t="s">
        <v>709</v>
      </c>
      <c r="FGG96" s="727" t="s">
        <v>709</v>
      </c>
      <c r="FGH96" s="727" t="s">
        <v>709</v>
      </c>
      <c r="FGI96" s="727" t="s">
        <v>709</v>
      </c>
      <c r="FGJ96" s="727" t="s">
        <v>709</v>
      </c>
      <c r="FGK96" s="727" t="s">
        <v>709</v>
      </c>
      <c r="FGL96" s="727" t="s">
        <v>709</v>
      </c>
      <c r="FGM96" s="727" t="s">
        <v>709</v>
      </c>
      <c r="FGN96" s="727" t="s">
        <v>709</v>
      </c>
      <c r="FGO96" s="727" t="s">
        <v>709</v>
      </c>
      <c r="FGP96" s="727" t="s">
        <v>709</v>
      </c>
      <c r="FGQ96" s="727" t="s">
        <v>709</v>
      </c>
      <c r="FGR96" s="727" t="s">
        <v>709</v>
      </c>
      <c r="FGS96" s="727" t="s">
        <v>709</v>
      </c>
      <c r="FGT96" s="727" t="s">
        <v>709</v>
      </c>
      <c r="FGU96" s="727" t="s">
        <v>709</v>
      </c>
      <c r="FGV96" s="727" t="s">
        <v>709</v>
      </c>
      <c r="FGW96" s="727" t="s">
        <v>709</v>
      </c>
      <c r="FGX96" s="727" t="s">
        <v>709</v>
      </c>
      <c r="FGY96" s="727" t="s">
        <v>709</v>
      </c>
      <c r="FGZ96" s="727" t="s">
        <v>709</v>
      </c>
      <c r="FHA96" s="727" t="s">
        <v>709</v>
      </c>
      <c r="FHB96" s="727" t="s">
        <v>709</v>
      </c>
      <c r="FHC96" s="727" t="s">
        <v>709</v>
      </c>
      <c r="FHD96" s="727" t="s">
        <v>709</v>
      </c>
      <c r="FHE96" s="727" t="s">
        <v>709</v>
      </c>
      <c r="FHF96" s="727" t="s">
        <v>709</v>
      </c>
      <c r="FHG96" s="727" t="s">
        <v>709</v>
      </c>
      <c r="FHH96" s="727" t="s">
        <v>709</v>
      </c>
      <c r="FHI96" s="727" t="s">
        <v>709</v>
      </c>
      <c r="FHJ96" s="727" t="s">
        <v>709</v>
      </c>
      <c r="FHK96" s="727" t="s">
        <v>709</v>
      </c>
      <c r="FHL96" s="727" t="s">
        <v>709</v>
      </c>
      <c r="FHM96" s="727" t="s">
        <v>709</v>
      </c>
      <c r="FHN96" s="727" t="s">
        <v>709</v>
      </c>
      <c r="FHO96" s="727" t="s">
        <v>709</v>
      </c>
      <c r="FHP96" s="727" t="s">
        <v>709</v>
      </c>
      <c r="FHQ96" s="727" t="s">
        <v>709</v>
      </c>
      <c r="FHR96" s="727" t="s">
        <v>709</v>
      </c>
      <c r="FHS96" s="727" t="s">
        <v>709</v>
      </c>
      <c r="FHT96" s="727" t="s">
        <v>709</v>
      </c>
      <c r="FHU96" s="727" t="s">
        <v>709</v>
      </c>
      <c r="FHV96" s="727" t="s">
        <v>709</v>
      </c>
      <c r="FHW96" s="727" t="s">
        <v>709</v>
      </c>
      <c r="FHX96" s="727" t="s">
        <v>709</v>
      </c>
      <c r="FHY96" s="727" t="s">
        <v>709</v>
      </c>
      <c r="FHZ96" s="727" t="s">
        <v>709</v>
      </c>
      <c r="FIA96" s="727" t="s">
        <v>709</v>
      </c>
      <c r="FIB96" s="727" t="s">
        <v>709</v>
      </c>
      <c r="FIC96" s="727" t="s">
        <v>709</v>
      </c>
      <c r="FID96" s="727" t="s">
        <v>709</v>
      </c>
      <c r="FIE96" s="727" t="s">
        <v>709</v>
      </c>
      <c r="FIF96" s="727" t="s">
        <v>709</v>
      </c>
      <c r="FIG96" s="727" t="s">
        <v>709</v>
      </c>
      <c r="FIH96" s="727" t="s">
        <v>709</v>
      </c>
      <c r="FII96" s="727" t="s">
        <v>709</v>
      </c>
      <c r="FIJ96" s="727" t="s">
        <v>709</v>
      </c>
      <c r="FIK96" s="727" t="s">
        <v>709</v>
      </c>
      <c r="FIL96" s="727" t="s">
        <v>709</v>
      </c>
      <c r="FIM96" s="727" t="s">
        <v>709</v>
      </c>
      <c r="FIN96" s="727" t="s">
        <v>709</v>
      </c>
      <c r="FIO96" s="727" t="s">
        <v>709</v>
      </c>
      <c r="FIP96" s="727" t="s">
        <v>709</v>
      </c>
      <c r="FIQ96" s="727" t="s">
        <v>709</v>
      </c>
      <c r="FIR96" s="727" t="s">
        <v>709</v>
      </c>
      <c r="FIS96" s="727" t="s">
        <v>709</v>
      </c>
      <c r="FIT96" s="727" t="s">
        <v>709</v>
      </c>
      <c r="FIU96" s="727" t="s">
        <v>709</v>
      </c>
      <c r="FIV96" s="727" t="s">
        <v>709</v>
      </c>
      <c r="FIW96" s="727" t="s">
        <v>709</v>
      </c>
      <c r="FIX96" s="727" t="s">
        <v>709</v>
      </c>
      <c r="FIY96" s="727" t="s">
        <v>709</v>
      </c>
      <c r="FIZ96" s="727" t="s">
        <v>709</v>
      </c>
      <c r="FJA96" s="727" t="s">
        <v>709</v>
      </c>
      <c r="FJB96" s="727" t="s">
        <v>709</v>
      </c>
      <c r="FJC96" s="727" t="s">
        <v>709</v>
      </c>
      <c r="FJD96" s="727" t="s">
        <v>709</v>
      </c>
      <c r="FJE96" s="727" t="s">
        <v>709</v>
      </c>
      <c r="FJF96" s="727" t="s">
        <v>709</v>
      </c>
      <c r="FJG96" s="727" t="s">
        <v>709</v>
      </c>
      <c r="FJH96" s="727" t="s">
        <v>709</v>
      </c>
      <c r="FJI96" s="727" t="s">
        <v>709</v>
      </c>
      <c r="FJJ96" s="727" t="s">
        <v>709</v>
      </c>
      <c r="FJK96" s="727" t="s">
        <v>709</v>
      </c>
      <c r="FJL96" s="727" t="s">
        <v>709</v>
      </c>
      <c r="FJM96" s="727" t="s">
        <v>709</v>
      </c>
      <c r="FJN96" s="727" t="s">
        <v>709</v>
      </c>
      <c r="FJO96" s="727" t="s">
        <v>709</v>
      </c>
      <c r="FJP96" s="727" t="s">
        <v>709</v>
      </c>
      <c r="FJQ96" s="727" t="s">
        <v>709</v>
      </c>
      <c r="FJR96" s="727" t="s">
        <v>709</v>
      </c>
      <c r="FJS96" s="727" t="s">
        <v>709</v>
      </c>
      <c r="FJT96" s="727" t="s">
        <v>709</v>
      </c>
      <c r="FJU96" s="727" t="s">
        <v>709</v>
      </c>
      <c r="FJV96" s="727" t="s">
        <v>709</v>
      </c>
      <c r="FJW96" s="727" t="s">
        <v>709</v>
      </c>
      <c r="FJX96" s="727" t="s">
        <v>709</v>
      </c>
      <c r="FJY96" s="727" t="s">
        <v>709</v>
      </c>
      <c r="FJZ96" s="727" t="s">
        <v>709</v>
      </c>
      <c r="FKA96" s="727" t="s">
        <v>709</v>
      </c>
      <c r="FKB96" s="727" t="s">
        <v>709</v>
      </c>
      <c r="FKC96" s="727" t="s">
        <v>709</v>
      </c>
      <c r="FKD96" s="727" t="s">
        <v>709</v>
      </c>
      <c r="FKE96" s="727" t="s">
        <v>709</v>
      </c>
      <c r="FKF96" s="727" t="s">
        <v>709</v>
      </c>
      <c r="FKG96" s="727" t="s">
        <v>709</v>
      </c>
      <c r="FKH96" s="727" t="s">
        <v>709</v>
      </c>
      <c r="FKI96" s="727" t="s">
        <v>709</v>
      </c>
      <c r="FKJ96" s="727" t="s">
        <v>709</v>
      </c>
      <c r="FKK96" s="727" t="s">
        <v>709</v>
      </c>
      <c r="FKL96" s="727" t="s">
        <v>709</v>
      </c>
      <c r="FKM96" s="727" t="s">
        <v>709</v>
      </c>
      <c r="FKN96" s="727" t="s">
        <v>709</v>
      </c>
      <c r="FKO96" s="727" t="s">
        <v>709</v>
      </c>
      <c r="FKP96" s="727" t="s">
        <v>709</v>
      </c>
      <c r="FKQ96" s="727" t="s">
        <v>709</v>
      </c>
      <c r="FKR96" s="727" t="s">
        <v>709</v>
      </c>
      <c r="FKS96" s="727" t="s">
        <v>709</v>
      </c>
      <c r="FKT96" s="727" t="s">
        <v>709</v>
      </c>
      <c r="FKU96" s="727" t="s">
        <v>709</v>
      </c>
      <c r="FKV96" s="727" t="s">
        <v>709</v>
      </c>
      <c r="FKW96" s="727" t="s">
        <v>709</v>
      </c>
      <c r="FKX96" s="727" t="s">
        <v>709</v>
      </c>
      <c r="FKY96" s="727" t="s">
        <v>709</v>
      </c>
      <c r="FKZ96" s="727" t="s">
        <v>709</v>
      </c>
      <c r="FLA96" s="727" t="s">
        <v>709</v>
      </c>
      <c r="FLB96" s="727" t="s">
        <v>709</v>
      </c>
      <c r="FLC96" s="727" t="s">
        <v>709</v>
      </c>
      <c r="FLD96" s="727" t="s">
        <v>709</v>
      </c>
      <c r="FLE96" s="727" t="s">
        <v>709</v>
      </c>
      <c r="FLF96" s="727" t="s">
        <v>709</v>
      </c>
      <c r="FLG96" s="727" t="s">
        <v>709</v>
      </c>
      <c r="FLH96" s="727" t="s">
        <v>709</v>
      </c>
      <c r="FLI96" s="727" t="s">
        <v>709</v>
      </c>
      <c r="FLJ96" s="727" t="s">
        <v>709</v>
      </c>
      <c r="FLK96" s="727" t="s">
        <v>709</v>
      </c>
      <c r="FLL96" s="727" t="s">
        <v>709</v>
      </c>
      <c r="FLM96" s="727" t="s">
        <v>709</v>
      </c>
      <c r="FLN96" s="727" t="s">
        <v>709</v>
      </c>
      <c r="FLO96" s="727" t="s">
        <v>709</v>
      </c>
      <c r="FLP96" s="727" t="s">
        <v>709</v>
      </c>
      <c r="FLQ96" s="727" t="s">
        <v>709</v>
      </c>
      <c r="FLR96" s="727" t="s">
        <v>709</v>
      </c>
      <c r="FLS96" s="727" t="s">
        <v>709</v>
      </c>
      <c r="FLT96" s="727" t="s">
        <v>709</v>
      </c>
      <c r="FLU96" s="727" t="s">
        <v>709</v>
      </c>
      <c r="FLV96" s="727" t="s">
        <v>709</v>
      </c>
      <c r="FLW96" s="727" t="s">
        <v>709</v>
      </c>
      <c r="FLX96" s="727" t="s">
        <v>709</v>
      </c>
      <c r="FLY96" s="727" t="s">
        <v>709</v>
      </c>
      <c r="FLZ96" s="727" t="s">
        <v>709</v>
      </c>
      <c r="FMA96" s="727" t="s">
        <v>709</v>
      </c>
      <c r="FMB96" s="727" t="s">
        <v>709</v>
      </c>
      <c r="FMC96" s="727" t="s">
        <v>709</v>
      </c>
      <c r="FMD96" s="727" t="s">
        <v>709</v>
      </c>
      <c r="FME96" s="727" t="s">
        <v>709</v>
      </c>
      <c r="FMF96" s="727" t="s">
        <v>709</v>
      </c>
      <c r="FMG96" s="727" t="s">
        <v>709</v>
      </c>
      <c r="FMH96" s="727" t="s">
        <v>709</v>
      </c>
      <c r="FMI96" s="727" t="s">
        <v>709</v>
      </c>
      <c r="FMJ96" s="727" t="s">
        <v>709</v>
      </c>
      <c r="FMK96" s="727" t="s">
        <v>709</v>
      </c>
      <c r="FML96" s="727" t="s">
        <v>709</v>
      </c>
      <c r="FMM96" s="727" t="s">
        <v>709</v>
      </c>
      <c r="FMN96" s="727" t="s">
        <v>709</v>
      </c>
      <c r="FMO96" s="727" t="s">
        <v>709</v>
      </c>
      <c r="FMP96" s="727" t="s">
        <v>709</v>
      </c>
      <c r="FMQ96" s="727" t="s">
        <v>709</v>
      </c>
      <c r="FMR96" s="727" t="s">
        <v>709</v>
      </c>
      <c r="FMS96" s="727" t="s">
        <v>709</v>
      </c>
      <c r="FMT96" s="727" t="s">
        <v>709</v>
      </c>
      <c r="FMU96" s="727" t="s">
        <v>709</v>
      </c>
      <c r="FMV96" s="727" t="s">
        <v>709</v>
      </c>
      <c r="FMW96" s="727" t="s">
        <v>709</v>
      </c>
      <c r="FMX96" s="727" t="s">
        <v>709</v>
      </c>
      <c r="FMY96" s="727" t="s">
        <v>709</v>
      </c>
      <c r="FMZ96" s="727" t="s">
        <v>709</v>
      </c>
      <c r="FNA96" s="727" t="s">
        <v>709</v>
      </c>
      <c r="FNB96" s="727" t="s">
        <v>709</v>
      </c>
      <c r="FNC96" s="727" t="s">
        <v>709</v>
      </c>
      <c r="FND96" s="727" t="s">
        <v>709</v>
      </c>
      <c r="FNE96" s="727" t="s">
        <v>709</v>
      </c>
      <c r="FNF96" s="727" t="s">
        <v>709</v>
      </c>
      <c r="FNG96" s="727" t="s">
        <v>709</v>
      </c>
      <c r="FNH96" s="727" t="s">
        <v>709</v>
      </c>
      <c r="FNI96" s="727" t="s">
        <v>709</v>
      </c>
      <c r="FNJ96" s="727" t="s">
        <v>709</v>
      </c>
      <c r="FNK96" s="727" t="s">
        <v>709</v>
      </c>
      <c r="FNL96" s="727" t="s">
        <v>709</v>
      </c>
      <c r="FNM96" s="727" t="s">
        <v>709</v>
      </c>
      <c r="FNN96" s="727" t="s">
        <v>709</v>
      </c>
      <c r="FNO96" s="727" t="s">
        <v>709</v>
      </c>
      <c r="FNP96" s="727" t="s">
        <v>709</v>
      </c>
      <c r="FNQ96" s="727" t="s">
        <v>709</v>
      </c>
      <c r="FNR96" s="727" t="s">
        <v>709</v>
      </c>
      <c r="FNS96" s="727" t="s">
        <v>709</v>
      </c>
      <c r="FNT96" s="727" t="s">
        <v>709</v>
      </c>
      <c r="FNU96" s="727" t="s">
        <v>709</v>
      </c>
      <c r="FNV96" s="727" t="s">
        <v>709</v>
      </c>
      <c r="FNW96" s="727" t="s">
        <v>709</v>
      </c>
      <c r="FNX96" s="727" t="s">
        <v>709</v>
      </c>
      <c r="FNY96" s="727" t="s">
        <v>709</v>
      </c>
      <c r="FNZ96" s="727" t="s">
        <v>709</v>
      </c>
      <c r="FOA96" s="727" t="s">
        <v>709</v>
      </c>
      <c r="FOB96" s="727" t="s">
        <v>709</v>
      </c>
      <c r="FOC96" s="727" t="s">
        <v>709</v>
      </c>
      <c r="FOD96" s="727" t="s">
        <v>709</v>
      </c>
      <c r="FOE96" s="727" t="s">
        <v>709</v>
      </c>
      <c r="FOF96" s="727" t="s">
        <v>709</v>
      </c>
      <c r="FOG96" s="727" t="s">
        <v>709</v>
      </c>
      <c r="FOH96" s="727" t="s">
        <v>709</v>
      </c>
      <c r="FOI96" s="727" t="s">
        <v>709</v>
      </c>
      <c r="FOJ96" s="727" t="s">
        <v>709</v>
      </c>
      <c r="FOK96" s="727" t="s">
        <v>709</v>
      </c>
      <c r="FOL96" s="727" t="s">
        <v>709</v>
      </c>
      <c r="FOM96" s="727" t="s">
        <v>709</v>
      </c>
      <c r="FON96" s="727" t="s">
        <v>709</v>
      </c>
      <c r="FOO96" s="727" t="s">
        <v>709</v>
      </c>
      <c r="FOP96" s="727" t="s">
        <v>709</v>
      </c>
      <c r="FOQ96" s="727" t="s">
        <v>709</v>
      </c>
      <c r="FOR96" s="727" t="s">
        <v>709</v>
      </c>
      <c r="FOS96" s="727" t="s">
        <v>709</v>
      </c>
      <c r="FOT96" s="727" t="s">
        <v>709</v>
      </c>
      <c r="FOU96" s="727" t="s">
        <v>709</v>
      </c>
      <c r="FOV96" s="727" t="s">
        <v>709</v>
      </c>
      <c r="FOW96" s="727" t="s">
        <v>709</v>
      </c>
      <c r="FOX96" s="727" t="s">
        <v>709</v>
      </c>
      <c r="FOY96" s="727" t="s">
        <v>709</v>
      </c>
      <c r="FOZ96" s="727" t="s">
        <v>709</v>
      </c>
      <c r="FPA96" s="727" t="s">
        <v>709</v>
      </c>
      <c r="FPB96" s="727" t="s">
        <v>709</v>
      </c>
      <c r="FPC96" s="727" t="s">
        <v>709</v>
      </c>
      <c r="FPD96" s="727" t="s">
        <v>709</v>
      </c>
      <c r="FPE96" s="727" t="s">
        <v>709</v>
      </c>
      <c r="FPF96" s="727" t="s">
        <v>709</v>
      </c>
      <c r="FPG96" s="727" t="s">
        <v>709</v>
      </c>
      <c r="FPH96" s="727" t="s">
        <v>709</v>
      </c>
      <c r="FPI96" s="727" t="s">
        <v>709</v>
      </c>
      <c r="FPJ96" s="727" t="s">
        <v>709</v>
      </c>
      <c r="FPK96" s="727" t="s">
        <v>709</v>
      </c>
      <c r="FPL96" s="727" t="s">
        <v>709</v>
      </c>
      <c r="FPM96" s="727" t="s">
        <v>709</v>
      </c>
      <c r="FPN96" s="727" t="s">
        <v>709</v>
      </c>
      <c r="FPO96" s="727" t="s">
        <v>709</v>
      </c>
      <c r="FPP96" s="727" t="s">
        <v>709</v>
      </c>
      <c r="FPQ96" s="727" t="s">
        <v>709</v>
      </c>
      <c r="FPR96" s="727" t="s">
        <v>709</v>
      </c>
      <c r="FPS96" s="727" t="s">
        <v>709</v>
      </c>
      <c r="FPT96" s="727" t="s">
        <v>709</v>
      </c>
      <c r="FPU96" s="727" t="s">
        <v>709</v>
      </c>
      <c r="FPV96" s="727" t="s">
        <v>709</v>
      </c>
      <c r="FPW96" s="727" t="s">
        <v>709</v>
      </c>
      <c r="FPX96" s="727" t="s">
        <v>709</v>
      </c>
      <c r="FPY96" s="727" t="s">
        <v>709</v>
      </c>
      <c r="FPZ96" s="727" t="s">
        <v>709</v>
      </c>
      <c r="FQA96" s="727" t="s">
        <v>709</v>
      </c>
      <c r="FQB96" s="727" t="s">
        <v>709</v>
      </c>
      <c r="FQC96" s="727" t="s">
        <v>709</v>
      </c>
      <c r="FQD96" s="727" t="s">
        <v>709</v>
      </c>
      <c r="FQE96" s="727" t="s">
        <v>709</v>
      </c>
      <c r="FQF96" s="727" t="s">
        <v>709</v>
      </c>
      <c r="FQG96" s="727" t="s">
        <v>709</v>
      </c>
      <c r="FQH96" s="727" t="s">
        <v>709</v>
      </c>
      <c r="FQI96" s="727" t="s">
        <v>709</v>
      </c>
      <c r="FQJ96" s="727" t="s">
        <v>709</v>
      </c>
      <c r="FQK96" s="727" t="s">
        <v>709</v>
      </c>
      <c r="FQL96" s="727" t="s">
        <v>709</v>
      </c>
      <c r="FQM96" s="727" t="s">
        <v>709</v>
      </c>
      <c r="FQN96" s="727" t="s">
        <v>709</v>
      </c>
      <c r="FQO96" s="727" t="s">
        <v>709</v>
      </c>
      <c r="FQP96" s="727" t="s">
        <v>709</v>
      </c>
      <c r="FQQ96" s="727" t="s">
        <v>709</v>
      </c>
      <c r="FQR96" s="727" t="s">
        <v>709</v>
      </c>
      <c r="FQS96" s="727" t="s">
        <v>709</v>
      </c>
      <c r="FQT96" s="727" t="s">
        <v>709</v>
      </c>
      <c r="FQU96" s="727" t="s">
        <v>709</v>
      </c>
      <c r="FQV96" s="727" t="s">
        <v>709</v>
      </c>
      <c r="FQW96" s="727" t="s">
        <v>709</v>
      </c>
      <c r="FQX96" s="727" t="s">
        <v>709</v>
      </c>
      <c r="FQY96" s="727" t="s">
        <v>709</v>
      </c>
      <c r="FQZ96" s="727" t="s">
        <v>709</v>
      </c>
      <c r="FRA96" s="727" t="s">
        <v>709</v>
      </c>
      <c r="FRB96" s="727" t="s">
        <v>709</v>
      </c>
      <c r="FRC96" s="727" t="s">
        <v>709</v>
      </c>
      <c r="FRD96" s="727" t="s">
        <v>709</v>
      </c>
      <c r="FRE96" s="727" t="s">
        <v>709</v>
      </c>
      <c r="FRF96" s="727" t="s">
        <v>709</v>
      </c>
      <c r="FRG96" s="727" t="s">
        <v>709</v>
      </c>
      <c r="FRH96" s="727" t="s">
        <v>709</v>
      </c>
      <c r="FRI96" s="727" t="s">
        <v>709</v>
      </c>
      <c r="FRJ96" s="727" t="s">
        <v>709</v>
      </c>
      <c r="FRK96" s="727" t="s">
        <v>709</v>
      </c>
      <c r="FRL96" s="727" t="s">
        <v>709</v>
      </c>
      <c r="FRM96" s="727" t="s">
        <v>709</v>
      </c>
      <c r="FRN96" s="727" t="s">
        <v>709</v>
      </c>
      <c r="FRO96" s="727" t="s">
        <v>709</v>
      </c>
      <c r="FRP96" s="727" t="s">
        <v>709</v>
      </c>
      <c r="FRQ96" s="727" t="s">
        <v>709</v>
      </c>
      <c r="FRR96" s="727" t="s">
        <v>709</v>
      </c>
      <c r="FRS96" s="727" t="s">
        <v>709</v>
      </c>
      <c r="FRT96" s="727" t="s">
        <v>709</v>
      </c>
      <c r="FRU96" s="727" t="s">
        <v>709</v>
      </c>
      <c r="FRV96" s="727" t="s">
        <v>709</v>
      </c>
      <c r="FRW96" s="727" t="s">
        <v>709</v>
      </c>
      <c r="FRX96" s="727" t="s">
        <v>709</v>
      </c>
      <c r="FRY96" s="727" t="s">
        <v>709</v>
      </c>
      <c r="FRZ96" s="727" t="s">
        <v>709</v>
      </c>
      <c r="FSA96" s="727" t="s">
        <v>709</v>
      </c>
      <c r="FSB96" s="727" t="s">
        <v>709</v>
      </c>
      <c r="FSC96" s="727" t="s">
        <v>709</v>
      </c>
      <c r="FSD96" s="727" t="s">
        <v>709</v>
      </c>
      <c r="FSE96" s="727" t="s">
        <v>709</v>
      </c>
      <c r="FSF96" s="727" t="s">
        <v>709</v>
      </c>
      <c r="FSG96" s="727" t="s">
        <v>709</v>
      </c>
      <c r="FSH96" s="727" t="s">
        <v>709</v>
      </c>
      <c r="FSI96" s="727" t="s">
        <v>709</v>
      </c>
      <c r="FSJ96" s="727" t="s">
        <v>709</v>
      </c>
      <c r="FSK96" s="727" t="s">
        <v>709</v>
      </c>
      <c r="FSL96" s="727" t="s">
        <v>709</v>
      </c>
      <c r="FSM96" s="727" t="s">
        <v>709</v>
      </c>
      <c r="FSN96" s="727" t="s">
        <v>709</v>
      </c>
      <c r="FSO96" s="727" t="s">
        <v>709</v>
      </c>
      <c r="FSP96" s="727" t="s">
        <v>709</v>
      </c>
      <c r="FSQ96" s="727" t="s">
        <v>709</v>
      </c>
      <c r="FSR96" s="727" t="s">
        <v>709</v>
      </c>
      <c r="FSS96" s="727" t="s">
        <v>709</v>
      </c>
      <c r="FST96" s="727" t="s">
        <v>709</v>
      </c>
      <c r="FSU96" s="727" t="s">
        <v>709</v>
      </c>
      <c r="FSV96" s="727" t="s">
        <v>709</v>
      </c>
      <c r="FSW96" s="727" t="s">
        <v>709</v>
      </c>
      <c r="FSX96" s="727" t="s">
        <v>709</v>
      </c>
      <c r="FSY96" s="727" t="s">
        <v>709</v>
      </c>
      <c r="FSZ96" s="727" t="s">
        <v>709</v>
      </c>
      <c r="FTA96" s="727" t="s">
        <v>709</v>
      </c>
      <c r="FTB96" s="727" t="s">
        <v>709</v>
      </c>
      <c r="FTC96" s="727" t="s">
        <v>709</v>
      </c>
      <c r="FTD96" s="727" t="s">
        <v>709</v>
      </c>
      <c r="FTE96" s="727" t="s">
        <v>709</v>
      </c>
      <c r="FTF96" s="727" t="s">
        <v>709</v>
      </c>
      <c r="FTG96" s="727" t="s">
        <v>709</v>
      </c>
      <c r="FTH96" s="727" t="s">
        <v>709</v>
      </c>
      <c r="FTI96" s="727" t="s">
        <v>709</v>
      </c>
      <c r="FTJ96" s="727" t="s">
        <v>709</v>
      </c>
      <c r="FTK96" s="727" t="s">
        <v>709</v>
      </c>
      <c r="FTL96" s="727" t="s">
        <v>709</v>
      </c>
      <c r="FTM96" s="727" t="s">
        <v>709</v>
      </c>
      <c r="FTN96" s="727" t="s">
        <v>709</v>
      </c>
      <c r="FTO96" s="727" t="s">
        <v>709</v>
      </c>
      <c r="FTP96" s="727" t="s">
        <v>709</v>
      </c>
      <c r="FTQ96" s="727" t="s">
        <v>709</v>
      </c>
      <c r="FTR96" s="727" t="s">
        <v>709</v>
      </c>
      <c r="FTS96" s="727" t="s">
        <v>709</v>
      </c>
      <c r="FTT96" s="727" t="s">
        <v>709</v>
      </c>
      <c r="FTU96" s="727" t="s">
        <v>709</v>
      </c>
      <c r="FTV96" s="727" t="s">
        <v>709</v>
      </c>
      <c r="FTW96" s="727" t="s">
        <v>709</v>
      </c>
      <c r="FTX96" s="727" t="s">
        <v>709</v>
      </c>
      <c r="FTY96" s="727" t="s">
        <v>709</v>
      </c>
      <c r="FTZ96" s="727" t="s">
        <v>709</v>
      </c>
      <c r="FUA96" s="727" t="s">
        <v>709</v>
      </c>
      <c r="FUB96" s="727" t="s">
        <v>709</v>
      </c>
      <c r="FUC96" s="727" t="s">
        <v>709</v>
      </c>
      <c r="FUD96" s="727" t="s">
        <v>709</v>
      </c>
      <c r="FUE96" s="727" t="s">
        <v>709</v>
      </c>
      <c r="FUF96" s="727" t="s">
        <v>709</v>
      </c>
      <c r="FUG96" s="727" t="s">
        <v>709</v>
      </c>
      <c r="FUH96" s="727" t="s">
        <v>709</v>
      </c>
      <c r="FUI96" s="727" t="s">
        <v>709</v>
      </c>
      <c r="FUJ96" s="727" t="s">
        <v>709</v>
      </c>
      <c r="FUK96" s="727" t="s">
        <v>709</v>
      </c>
      <c r="FUL96" s="727" t="s">
        <v>709</v>
      </c>
      <c r="FUM96" s="727" t="s">
        <v>709</v>
      </c>
      <c r="FUN96" s="727" t="s">
        <v>709</v>
      </c>
      <c r="FUO96" s="727" t="s">
        <v>709</v>
      </c>
      <c r="FUP96" s="727" t="s">
        <v>709</v>
      </c>
      <c r="FUQ96" s="727" t="s">
        <v>709</v>
      </c>
      <c r="FUR96" s="727" t="s">
        <v>709</v>
      </c>
      <c r="FUS96" s="727" t="s">
        <v>709</v>
      </c>
      <c r="FUT96" s="727" t="s">
        <v>709</v>
      </c>
      <c r="FUU96" s="727" t="s">
        <v>709</v>
      </c>
      <c r="FUV96" s="727" t="s">
        <v>709</v>
      </c>
      <c r="FUW96" s="727" t="s">
        <v>709</v>
      </c>
      <c r="FUX96" s="727" t="s">
        <v>709</v>
      </c>
      <c r="FUY96" s="727" t="s">
        <v>709</v>
      </c>
      <c r="FUZ96" s="727" t="s">
        <v>709</v>
      </c>
      <c r="FVA96" s="727" t="s">
        <v>709</v>
      </c>
      <c r="FVB96" s="727" t="s">
        <v>709</v>
      </c>
      <c r="FVC96" s="727" t="s">
        <v>709</v>
      </c>
      <c r="FVD96" s="727" t="s">
        <v>709</v>
      </c>
      <c r="FVE96" s="727" t="s">
        <v>709</v>
      </c>
      <c r="FVF96" s="727" t="s">
        <v>709</v>
      </c>
      <c r="FVG96" s="727" t="s">
        <v>709</v>
      </c>
      <c r="FVH96" s="727" t="s">
        <v>709</v>
      </c>
      <c r="FVI96" s="727" t="s">
        <v>709</v>
      </c>
      <c r="FVJ96" s="727" t="s">
        <v>709</v>
      </c>
      <c r="FVK96" s="727" t="s">
        <v>709</v>
      </c>
      <c r="FVL96" s="727" t="s">
        <v>709</v>
      </c>
      <c r="FVM96" s="727" t="s">
        <v>709</v>
      </c>
      <c r="FVN96" s="727" t="s">
        <v>709</v>
      </c>
      <c r="FVO96" s="727" t="s">
        <v>709</v>
      </c>
      <c r="FVP96" s="727" t="s">
        <v>709</v>
      </c>
      <c r="FVQ96" s="727" t="s">
        <v>709</v>
      </c>
      <c r="FVR96" s="727" t="s">
        <v>709</v>
      </c>
      <c r="FVS96" s="727" t="s">
        <v>709</v>
      </c>
      <c r="FVT96" s="727" t="s">
        <v>709</v>
      </c>
      <c r="FVU96" s="727" t="s">
        <v>709</v>
      </c>
      <c r="FVV96" s="727" t="s">
        <v>709</v>
      </c>
      <c r="FVW96" s="727" t="s">
        <v>709</v>
      </c>
      <c r="FVX96" s="727" t="s">
        <v>709</v>
      </c>
      <c r="FVY96" s="727" t="s">
        <v>709</v>
      </c>
      <c r="FVZ96" s="727" t="s">
        <v>709</v>
      </c>
      <c r="FWA96" s="727" t="s">
        <v>709</v>
      </c>
      <c r="FWB96" s="727" t="s">
        <v>709</v>
      </c>
      <c r="FWC96" s="727" t="s">
        <v>709</v>
      </c>
      <c r="FWD96" s="727" t="s">
        <v>709</v>
      </c>
      <c r="FWE96" s="727" t="s">
        <v>709</v>
      </c>
      <c r="FWF96" s="727" t="s">
        <v>709</v>
      </c>
      <c r="FWG96" s="727" t="s">
        <v>709</v>
      </c>
      <c r="FWH96" s="727" t="s">
        <v>709</v>
      </c>
      <c r="FWI96" s="727" t="s">
        <v>709</v>
      </c>
      <c r="FWJ96" s="727" t="s">
        <v>709</v>
      </c>
      <c r="FWK96" s="727" t="s">
        <v>709</v>
      </c>
      <c r="FWL96" s="727" t="s">
        <v>709</v>
      </c>
      <c r="FWM96" s="727" t="s">
        <v>709</v>
      </c>
      <c r="FWN96" s="727" t="s">
        <v>709</v>
      </c>
      <c r="FWO96" s="727" t="s">
        <v>709</v>
      </c>
      <c r="FWP96" s="727" t="s">
        <v>709</v>
      </c>
      <c r="FWQ96" s="727" t="s">
        <v>709</v>
      </c>
      <c r="FWR96" s="727" t="s">
        <v>709</v>
      </c>
      <c r="FWS96" s="727" t="s">
        <v>709</v>
      </c>
      <c r="FWT96" s="727" t="s">
        <v>709</v>
      </c>
      <c r="FWU96" s="727" t="s">
        <v>709</v>
      </c>
      <c r="FWV96" s="727" t="s">
        <v>709</v>
      </c>
      <c r="FWW96" s="727" t="s">
        <v>709</v>
      </c>
      <c r="FWX96" s="727" t="s">
        <v>709</v>
      </c>
      <c r="FWY96" s="727" t="s">
        <v>709</v>
      </c>
      <c r="FWZ96" s="727" t="s">
        <v>709</v>
      </c>
      <c r="FXA96" s="727" t="s">
        <v>709</v>
      </c>
      <c r="FXB96" s="727" t="s">
        <v>709</v>
      </c>
      <c r="FXC96" s="727" t="s">
        <v>709</v>
      </c>
      <c r="FXD96" s="727" t="s">
        <v>709</v>
      </c>
      <c r="FXE96" s="727" t="s">
        <v>709</v>
      </c>
      <c r="FXF96" s="727" t="s">
        <v>709</v>
      </c>
      <c r="FXG96" s="727" t="s">
        <v>709</v>
      </c>
      <c r="FXH96" s="727" t="s">
        <v>709</v>
      </c>
      <c r="FXI96" s="727" t="s">
        <v>709</v>
      </c>
      <c r="FXJ96" s="727" t="s">
        <v>709</v>
      </c>
      <c r="FXK96" s="727" t="s">
        <v>709</v>
      </c>
      <c r="FXL96" s="727" t="s">
        <v>709</v>
      </c>
      <c r="FXM96" s="727" t="s">
        <v>709</v>
      </c>
      <c r="FXN96" s="727" t="s">
        <v>709</v>
      </c>
      <c r="FXO96" s="727" t="s">
        <v>709</v>
      </c>
      <c r="FXP96" s="727" t="s">
        <v>709</v>
      </c>
      <c r="FXQ96" s="727" t="s">
        <v>709</v>
      </c>
      <c r="FXR96" s="727" t="s">
        <v>709</v>
      </c>
      <c r="FXS96" s="727" t="s">
        <v>709</v>
      </c>
      <c r="FXT96" s="727" t="s">
        <v>709</v>
      </c>
      <c r="FXU96" s="727" t="s">
        <v>709</v>
      </c>
      <c r="FXV96" s="727" t="s">
        <v>709</v>
      </c>
      <c r="FXW96" s="727" t="s">
        <v>709</v>
      </c>
      <c r="FXX96" s="727" t="s">
        <v>709</v>
      </c>
      <c r="FXY96" s="727" t="s">
        <v>709</v>
      </c>
      <c r="FXZ96" s="727" t="s">
        <v>709</v>
      </c>
      <c r="FYA96" s="727" t="s">
        <v>709</v>
      </c>
      <c r="FYB96" s="727" t="s">
        <v>709</v>
      </c>
      <c r="FYC96" s="727" t="s">
        <v>709</v>
      </c>
      <c r="FYD96" s="727" t="s">
        <v>709</v>
      </c>
      <c r="FYE96" s="727" t="s">
        <v>709</v>
      </c>
      <c r="FYF96" s="727" t="s">
        <v>709</v>
      </c>
      <c r="FYG96" s="727" t="s">
        <v>709</v>
      </c>
      <c r="FYH96" s="727" t="s">
        <v>709</v>
      </c>
      <c r="FYI96" s="727" t="s">
        <v>709</v>
      </c>
      <c r="FYJ96" s="727" t="s">
        <v>709</v>
      </c>
      <c r="FYK96" s="727" t="s">
        <v>709</v>
      </c>
      <c r="FYL96" s="727" t="s">
        <v>709</v>
      </c>
      <c r="FYM96" s="727" t="s">
        <v>709</v>
      </c>
      <c r="FYN96" s="727" t="s">
        <v>709</v>
      </c>
      <c r="FYO96" s="727" t="s">
        <v>709</v>
      </c>
      <c r="FYP96" s="727" t="s">
        <v>709</v>
      </c>
      <c r="FYQ96" s="727" t="s">
        <v>709</v>
      </c>
      <c r="FYR96" s="727" t="s">
        <v>709</v>
      </c>
      <c r="FYS96" s="727" t="s">
        <v>709</v>
      </c>
      <c r="FYT96" s="727" t="s">
        <v>709</v>
      </c>
      <c r="FYU96" s="727" t="s">
        <v>709</v>
      </c>
      <c r="FYV96" s="727" t="s">
        <v>709</v>
      </c>
      <c r="FYW96" s="727" t="s">
        <v>709</v>
      </c>
      <c r="FYX96" s="727" t="s">
        <v>709</v>
      </c>
      <c r="FYY96" s="727" t="s">
        <v>709</v>
      </c>
      <c r="FYZ96" s="727" t="s">
        <v>709</v>
      </c>
      <c r="FZA96" s="727" t="s">
        <v>709</v>
      </c>
      <c r="FZB96" s="727" t="s">
        <v>709</v>
      </c>
      <c r="FZC96" s="727" t="s">
        <v>709</v>
      </c>
      <c r="FZD96" s="727" t="s">
        <v>709</v>
      </c>
      <c r="FZE96" s="727" t="s">
        <v>709</v>
      </c>
      <c r="FZF96" s="727" t="s">
        <v>709</v>
      </c>
      <c r="FZG96" s="727" t="s">
        <v>709</v>
      </c>
      <c r="FZH96" s="727" t="s">
        <v>709</v>
      </c>
      <c r="FZI96" s="727" t="s">
        <v>709</v>
      </c>
      <c r="FZJ96" s="727" t="s">
        <v>709</v>
      </c>
      <c r="FZK96" s="727" t="s">
        <v>709</v>
      </c>
      <c r="FZL96" s="727" t="s">
        <v>709</v>
      </c>
      <c r="FZM96" s="727" t="s">
        <v>709</v>
      </c>
      <c r="FZN96" s="727" t="s">
        <v>709</v>
      </c>
      <c r="FZO96" s="727" t="s">
        <v>709</v>
      </c>
      <c r="FZP96" s="727" t="s">
        <v>709</v>
      </c>
      <c r="FZQ96" s="727" t="s">
        <v>709</v>
      </c>
      <c r="FZR96" s="727" t="s">
        <v>709</v>
      </c>
      <c r="FZS96" s="727" t="s">
        <v>709</v>
      </c>
      <c r="FZT96" s="727" t="s">
        <v>709</v>
      </c>
      <c r="FZU96" s="727" t="s">
        <v>709</v>
      </c>
      <c r="FZV96" s="727" t="s">
        <v>709</v>
      </c>
      <c r="FZW96" s="727" t="s">
        <v>709</v>
      </c>
      <c r="FZX96" s="727" t="s">
        <v>709</v>
      </c>
      <c r="FZY96" s="727" t="s">
        <v>709</v>
      </c>
      <c r="FZZ96" s="727" t="s">
        <v>709</v>
      </c>
      <c r="GAA96" s="727" t="s">
        <v>709</v>
      </c>
      <c r="GAB96" s="727" t="s">
        <v>709</v>
      </c>
      <c r="GAC96" s="727" t="s">
        <v>709</v>
      </c>
      <c r="GAD96" s="727" t="s">
        <v>709</v>
      </c>
      <c r="GAE96" s="727" t="s">
        <v>709</v>
      </c>
      <c r="GAF96" s="727" t="s">
        <v>709</v>
      </c>
      <c r="GAG96" s="727" t="s">
        <v>709</v>
      </c>
      <c r="GAH96" s="727" t="s">
        <v>709</v>
      </c>
      <c r="GAI96" s="727" t="s">
        <v>709</v>
      </c>
      <c r="GAJ96" s="727" t="s">
        <v>709</v>
      </c>
      <c r="GAK96" s="727" t="s">
        <v>709</v>
      </c>
      <c r="GAL96" s="727" t="s">
        <v>709</v>
      </c>
      <c r="GAM96" s="727" t="s">
        <v>709</v>
      </c>
      <c r="GAN96" s="727" t="s">
        <v>709</v>
      </c>
      <c r="GAO96" s="727" t="s">
        <v>709</v>
      </c>
      <c r="GAP96" s="727" t="s">
        <v>709</v>
      </c>
      <c r="GAQ96" s="727" t="s">
        <v>709</v>
      </c>
      <c r="GAR96" s="727" t="s">
        <v>709</v>
      </c>
      <c r="GAS96" s="727" t="s">
        <v>709</v>
      </c>
      <c r="GAT96" s="727" t="s">
        <v>709</v>
      </c>
      <c r="GAU96" s="727" t="s">
        <v>709</v>
      </c>
      <c r="GAV96" s="727" t="s">
        <v>709</v>
      </c>
      <c r="GAW96" s="727" t="s">
        <v>709</v>
      </c>
      <c r="GAX96" s="727" t="s">
        <v>709</v>
      </c>
      <c r="GAY96" s="727" t="s">
        <v>709</v>
      </c>
      <c r="GAZ96" s="727" t="s">
        <v>709</v>
      </c>
      <c r="GBA96" s="727" t="s">
        <v>709</v>
      </c>
      <c r="GBB96" s="727" t="s">
        <v>709</v>
      </c>
      <c r="GBC96" s="727" t="s">
        <v>709</v>
      </c>
      <c r="GBD96" s="727" t="s">
        <v>709</v>
      </c>
      <c r="GBE96" s="727" t="s">
        <v>709</v>
      </c>
      <c r="GBF96" s="727" t="s">
        <v>709</v>
      </c>
      <c r="GBG96" s="727" t="s">
        <v>709</v>
      </c>
      <c r="GBH96" s="727" t="s">
        <v>709</v>
      </c>
      <c r="GBI96" s="727" t="s">
        <v>709</v>
      </c>
      <c r="GBJ96" s="727" t="s">
        <v>709</v>
      </c>
      <c r="GBK96" s="727" t="s">
        <v>709</v>
      </c>
      <c r="GBL96" s="727" t="s">
        <v>709</v>
      </c>
      <c r="GBM96" s="727" t="s">
        <v>709</v>
      </c>
      <c r="GBN96" s="727" t="s">
        <v>709</v>
      </c>
      <c r="GBO96" s="727" t="s">
        <v>709</v>
      </c>
      <c r="GBP96" s="727" t="s">
        <v>709</v>
      </c>
      <c r="GBQ96" s="727" t="s">
        <v>709</v>
      </c>
      <c r="GBR96" s="727" t="s">
        <v>709</v>
      </c>
      <c r="GBS96" s="727" t="s">
        <v>709</v>
      </c>
      <c r="GBT96" s="727" t="s">
        <v>709</v>
      </c>
      <c r="GBU96" s="727" t="s">
        <v>709</v>
      </c>
      <c r="GBV96" s="727" t="s">
        <v>709</v>
      </c>
      <c r="GBW96" s="727" t="s">
        <v>709</v>
      </c>
      <c r="GBX96" s="727" t="s">
        <v>709</v>
      </c>
      <c r="GBY96" s="727" t="s">
        <v>709</v>
      </c>
      <c r="GBZ96" s="727" t="s">
        <v>709</v>
      </c>
      <c r="GCA96" s="727" t="s">
        <v>709</v>
      </c>
      <c r="GCB96" s="727" t="s">
        <v>709</v>
      </c>
      <c r="GCC96" s="727" t="s">
        <v>709</v>
      </c>
      <c r="GCD96" s="727" t="s">
        <v>709</v>
      </c>
      <c r="GCE96" s="727" t="s">
        <v>709</v>
      </c>
      <c r="GCF96" s="727" t="s">
        <v>709</v>
      </c>
      <c r="GCG96" s="727" t="s">
        <v>709</v>
      </c>
      <c r="GCH96" s="727" t="s">
        <v>709</v>
      </c>
      <c r="GCI96" s="727" t="s">
        <v>709</v>
      </c>
      <c r="GCJ96" s="727" t="s">
        <v>709</v>
      </c>
      <c r="GCK96" s="727" t="s">
        <v>709</v>
      </c>
      <c r="GCL96" s="727" t="s">
        <v>709</v>
      </c>
      <c r="GCM96" s="727" t="s">
        <v>709</v>
      </c>
      <c r="GCN96" s="727" t="s">
        <v>709</v>
      </c>
      <c r="GCO96" s="727" t="s">
        <v>709</v>
      </c>
      <c r="GCP96" s="727" t="s">
        <v>709</v>
      </c>
      <c r="GCQ96" s="727" t="s">
        <v>709</v>
      </c>
      <c r="GCR96" s="727" t="s">
        <v>709</v>
      </c>
      <c r="GCS96" s="727" t="s">
        <v>709</v>
      </c>
      <c r="GCT96" s="727" t="s">
        <v>709</v>
      </c>
      <c r="GCU96" s="727" t="s">
        <v>709</v>
      </c>
      <c r="GCV96" s="727" t="s">
        <v>709</v>
      </c>
      <c r="GCW96" s="727" t="s">
        <v>709</v>
      </c>
      <c r="GCX96" s="727" t="s">
        <v>709</v>
      </c>
      <c r="GCY96" s="727" t="s">
        <v>709</v>
      </c>
      <c r="GCZ96" s="727" t="s">
        <v>709</v>
      </c>
      <c r="GDA96" s="727" t="s">
        <v>709</v>
      </c>
      <c r="GDB96" s="727" t="s">
        <v>709</v>
      </c>
      <c r="GDC96" s="727" t="s">
        <v>709</v>
      </c>
      <c r="GDD96" s="727" t="s">
        <v>709</v>
      </c>
      <c r="GDE96" s="727" t="s">
        <v>709</v>
      </c>
      <c r="GDF96" s="727" t="s">
        <v>709</v>
      </c>
      <c r="GDG96" s="727" t="s">
        <v>709</v>
      </c>
      <c r="GDH96" s="727" t="s">
        <v>709</v>
      </c>
      <c r="GDI96" s="727" t="s">
        <v>709</v>
      </c>
      <c r="GDJ96" s="727" t="s">
        <v>709</v>
      </c>
      <c r="GDK96" s="727" t="s">
        <v>709</v>
      </c>
      <c r="GDL96" s="727" t="s">
        <v>709</v>
      </c>
      <c r="GDM96" s="727" t="s">
        <v>709</v>
      </c>
      <c r="GDN96" s="727" t="s">
        <v>709</v>
      </c>
      <c r="GDO96" s="727" t="s">
        <v>709</v>
      </c>
      <c r="GDP96" s="727" t="s">
        <v>709</v>
      </c>
      <c r="GDQ96" s="727" t="s">
        <v>709</v>
      </c>
      <c r="GDR96" s="727" t="s">
        <v>709</v>
      </c>
      <c r="GDS96" s="727" t="s">
        <v>709</v>
      </c>
      <c r="GDT96" s="727" t="s">
        <v>709</v>
      </c>
      <c r="GDU96" s="727" t="s">
        <v>709</v>
      </c>
      <c r="GDV96" s="727" t="s">
        <v>709</v>
      </c>
      <c r="GDW96" s="727" t="s">
        <v>709</v>
      </c>
      <c r="GDX96" s="727" t="s">
        <v>709</v>
      </c>
      <c r="GDY96" s="727" t="s">
        <v>709</v>
      </c>
      <c r="GDZ96" s="727" t="s">
        <v>709</v>
      </c>
      <c r="GEA96" s="727" t="s">
        <v>709</v>
      </c>
      <c r="GEB96" s="727" t="s">
        <v>709</v>
      </c>
      <c r="GEC96" s="727" t="s">
        <v>709</v>
      </c>
      <c r="GED96" s="727" t="s">
        <v>709</v>
      </c>
      <c r="GEE96" s="727" t="s">
        <v>709</v>
      </c>
      <c r="GEF96" s="727" t="s">
        <v>709</v>
      </c>
      <c r="GEG96" s="727" t="s">
        <v>709</v>
      </c>
      <c r="GEH96" s="727" t="s">
        <v>709</v>
      </c>
      <c r="GEI96" s="727" t="s">
        <v>709</v>
      </c>
      <c r="GEJ96" s="727" t="s">
        <v>709</v>
      </c>
      <c r="GEK96" s="727" t="s">
        <v>709</v>
      </c>
      <c r="GEL96" s="727" t="s">
        <v>709</v>
      </c>
      <c r="GEM96" s="727" t="s">
        <v>709</v>
      </c>
      <c r="GEN96" s="727" t="s">
        <v>709</v>
      </c>
      <c r="GEO96" s="727" t="s">
        <v>709</v>
      </c>
      <c r="GEP96" s="727" t="s">
        <v>709</v>
      </c>
      <c r="GEQ96" s="727" t="s">
        <v>709</v>
      </c>
      <c r="GER96" s="727" t="s">
        <v>709</v>
      </c>
      <c r="GES96" s="727" t="s">
        <v>709</v>
      </c>
      <c r="GET96" s="727" t="s">
        <v>709</v>
      </c>
      <c r="GEU96" s="727" t="s">
        <v>709</v>
      </c>
      <c r="GEV96" s="727" t="s">
        <v>709</v>
      </c>
      <c r="GEW96" s="727" t="s">
        <v>709</v>
      </c>
      <c r="GEX96" s="727" t="s">
        <v>709</v>
      </c>
      <c r="GEY96" s="727" t="s">
        <v>709</v>
      </c>
      <c r="GEZ96" s="727" t="s">
        <v>709</v>
      </c>
      <c r="GFA96" s="727" t="s">
        <v>709</v>
      </c>
      <c r="GFB96" s="727" t="s">
        <v>709</v>
      </c>
      <c r="GFC96" s="727" t="s">
        <v>709</v>
      </c>
      <c r="GFD96" s="727" t="s">
        <v>709</v>
      </c>
      <c r="GFE96" s="727" t="s">
        <v>709</v>
      </c>
      <c r="GFF96" s="727" t="s">
        <v>709</v>
      </c>
      <c r="GFG96" s="727" t="s">
        <v>709</v>
      </c>
      <c r="GFH96" s="727" t="s">
        <v>709</v>
      </c>
      <c r="GFI96" s="727" t="s">
        <v>709</v>
      </c>
      <c r="GFJ96" s="727" t="s">
        <v>709</v>
      </c>
      <c r="GFK96" s="727" t="s">
        <v>709</v>
      </c>
      <c r="GFL96" s="727" t="s">
        <v>709</v>
      </c>
      <c r="GFM96" s="727" t="s">
        <v>709</v>
      </c>
      <c r="GFN96" s="727" t="s">
        <v>709</v>
      </c>
      <c r="GFO96" s="727" t="s">
        <v>709</v>
      </c>
      <c r="GFP96" s="727" t="s">
        <v>709</v>
      </c>
      <c r="GFQ96" s="727" t="s">
        <v>709</v>
      </c>
      <c r="GFR96" s="727" t="s">
        <v>709</v>
      </c>
      <c r="GFS96" s="727" t="s">
        <v>709</v>
      </c>
      <c r="GFT96" s="727" t="s">
        <v>709</v>
      </c>
      <c r="GFU96" s="727" t="s">
        <v>709</v>
      </c>
      <c r="GFV96" s="727" t="s">
        <v>709</v>
      </c>
      <c r="GFW96" s="727" t="s">
        <v>709</v>
      </c>
      <c r="GFX96" s="727" t="s">
        <v>709</v>
      </c>
      <c r="GFY96" s="727" t="s">
        <v>709</v>
      </c>
      <c r="GFZ96" s="727" t="s">
        <v>709</v>
      </c>
      <c r="GGA96" s="727" t="s">
        <v>709</v>
      </c>
      <c r="GGB96" s="727" t="s">
        <v>709</v>
      </c>
      <c r="GGC96" s="727" t="s">
        <v>709</v>
      </c>
      <c r="GGD96" s="727" t="s">
        <v>709</v>
      </c>
      <c r="GGE96" s="727" t="s">
        <v>709</v>
      </c>
      <c r="GGF96" s="727" t="s">
        <v>709</v>
      </c>
      <c r="GGG96" s="727" t="s">
        <v>709</v>
      </c>
      <c r="GGH96" s="727" t="s">
        <v>709</v>
      </c>
      <c r="GGI96" s="727" t="s">
        <v>709</v>
      </c>
      <c r="GGJ96" s="727" t="s">
        <v>709</v>
      </c>
      <c r="GGK96" s="727" t="s">
        <v>709</v>
      </c>
      <c r="GGL96" s="727" t="s">
        <v>709</v>
      </c>
      <c r="GGM96" s="727" t="s">
        <v>709</v>
      </c>
      <c r="GGN96" s="727" t="s">
        <v>709</v>
      </c>
      <c r="GGO96" s="727" t="s">
        <v>709</v>
      </c>
      <c r="GGP96" s="727" t="s">
        <v>709</v>
      </c>
      <c r="GGQ96" s="727" t="s">
        <v>709</v>
      </c>
      <c r="GGR96" s="727" t="s">
        <v>709</v>
      </c>
      <c r="GGS96" s="727" t="s">
        <v>709</v>
      </c>
      <c r="GGT96" s="727" t="s">
        <v>709</v>
      </c>
      <c r="GGU96" s="727" t="s">
        <v>709</v>
      </c>
      <c r="GGV96" s="727" t="s">
        <v>709</v>
      </c>
      <c r="GGW96" s="727" t="s">
        <v>709</v>
      </c>
      <c r="GGX96" s="727" t="s">
        <v>709</v>
      </c>
      <c r="GGY96" s="727" t="s">
        <v>709</v>
      </c>
      <c r="GGZ96" s="727" t="s">
        <v>709</v>
      </c>
      <c r="GHA96" s="727" t="s">
        <v>709</v>
      </c>
      <c r="GHB96" s="727" t="s">
        <v>709</v>
      </c>
      <c r="GHC96" s="727" t="s">
        <v>709</v>
      </c>
      <c r="GHD96" s="727" t="s">
        <v>709</v>
      </c>
      <c r="GHE96" s="727" t="s">
        <v>709</v>
      </c>
      <c r="GHF96" s="727" t="s">
        <v>709</v>
      </c>
      <c r="GHG96" s="727" t="s">
        <v>709</v>
      </c>
      <c r="GHH96" s="727" t="s">
        <v>709</v>
      </c>
      <c r="GHI96" s="727" t="s">
        <v>709</v>
      </c>
      <c r="GHJ96" s="727" t="s">
        <v>709</v>
      </c>
      <c r="GHK96" s="727" t="s">
        <v>709</v>
      </c>
      <c r="GHL96" s="727" t="s">
        <v>709</v>
      </c>
      <c r="GHM96" s="727" t="s">
        <v>709</v>
      </c>
      <c r="GHN96" s="727" t="s">
        <v>709</v>
      </c>
      <c r="GHO96" s="727" t="s">
        <v>709</v>
      </c>
      <c r="GHP96" s="727" t="s">
        <v>709</v>
      </c>
      <c r="GHQ96" s="727" t="s">
        <v>709</v>
      </c>
      <c r="GHR96" s="727" t="s">
        <v>709</v>
      </c>
      <c r="GHS96" s="727" t="s">
        <v>709</v>
      </c>
      <c r="GHT96" s="727" t="s">
        <v>709</v>
      </c>
      <c r="GHU96" s="727" t="s">
        <v>709</v>
      </c>
      <c r="GHV96" s="727" t="s">
        <v>709</v>
      </c>
      <c r="GHW96" s="727" t="s">
        <v>709</v>
      </c>
      <c r="GHX96" s="727" t="s">
        <v>709</v>
      </c>
      <c r="GHY96" s="727" t="s">
        <v>709</v>
      </c>
      <c r="GHZ96" s="727" t="s">
        <v>709</v>
      </c>
      <c r="GIA96" s="727" t="s">
        <v>709</v>
      </c>
      <c r="GIB96" s="727" t="s">
        <v>709</v>
      </c>
      <c r="GIC96" s="727" t="s">
        <v>709</v>
      </c>
      <c r="GID96" s="727" t="s">
        <v>709</v>
      </c>
      <c r="GIE96" s="727" t="s">
        <v>709</v>
      </c>
      <c r="GIF96" s="727" t="s">
        <v>709</v>
      </c>
      <c r="GIG96" s="727" t="s">
        <v>709</v>
      </c>
      <c r="GIH96" s="727" t="s">
        <v>709</v>
      </c>
      <c r="GII96" s="727" t="s">
        <v>709</v>
      </c>
      <c r="GIJ96" s="727" t="s">
        <v>709</v>
      </c>
      <c r="GIK96" s="727" t="s">
        <v>709</v>
      </c>
      <c r="GIL96" s="727" t="s">
        <v>709</v>
      </c>
      <c r="GIM96" s="727" t="s">
        <v>709</v>
      </c>
      <c r="GIN96" s="727" t="s">
        <v>709</v>
      </c>
      <c r="GIO96" s="727" t="s">
        <v>709</v>
      </c>
      <c r="GIP96" s="727" t="s">
        <v>709</v>
      </c>
      <c r="GIQ96" s="727" t="s">
        <v>709</v>
      </c>
      <c r="GIR96" s="727" t="s">
        <v>709</v>
      </c>
      <c r="GIS96" s="727" t="s">
        <v>709</v>
      </c>
      <c r="GIT96" s="727" t="s">
        <v>709</v>
      </c>
      <c r="GIU96" s="727" t="s">
        <v>709</v>
      </c>
      <c r="GIV96" s="727" t="s">
        <v>709</v>
      </c>
      <c r="GIW96" s="727" t="s">
        <v>709</v>
      </c>
      <c r="GIX96" s="727" t="s">
        <v>709</v>
      </c>
      <c r="GIY96" s="727" t="s">
        <v>709</v>
      </c>
      <c r="GIZ96" s="727" t="s">
        <v>709</v>
      </c>
      <c r="GJA96" s="727" t="s">
        <v>709</v>
      </c>
      <c r="GJB96" s="727" t="s">
        <v>709</v>
      </c>
      <c r="GJC96" s="727" t="s">
        <v>709</v>
      </c>
      <c r="GJD96" s="727" t="s">
        <v>709</v>
      </c>
      <c r="GJE96" s="727" t="s">
        <v>709</v>
      </c>
      <c r="GJF96" s="727" t="s">
        <v>709</v>
      </c>
      <c r="GJG96" s="727" t="s">
        <v>709</v>
      </c>
      <c r="GJH96" s="727" t="s">
        <v>709</v>
      </c>
      <c r="GJI96" s="727" t="s">
        <v>709</v>
      </c>
      <c r="GJJ96" s="727" t="s">
        <v>709</v>
      </c>
      <c r="GJK96" s="727" t="s">
        <v>709</v>
      </c>
      <c r="GJL96" s="727" t="s">
        <v>709</v>
      </c>
      <c r="GJM96" s="727" t="s">
        <v>709</v>
      </c>
      <c r="GJN96" s="727" t="s">
        <v>709</v>
      </c>
      <c r="GJO96" s="727" t="s">
        <v>709</v>
      </c>
      <c r="GJP96" s="727" t="s">
        <v>709</v>
      </c>
      <c r="GJQ96" s="727" t="s">
        <v>709</v>
      </c>
      <c r="GJR96" s="727" t="s">
        <v>709</v>
      </c>
      <c r="GJS96" s="727" t="s">
        <v>709</v>
      </c>
      <c r="GJT96" s="727" t="s">
        <v>709</v>
      </c>
      <c r="GJU96" s="727" t="s">
        <v>709</v>
      </c>
      <c r="GJV96" s="727" t="s">
        <v>709</v>
      </c>
      <c r="GJW96" s="727" t="s">
        <v>709</v>
      </c>
      <c r="GJX96" s="727" t="s">
        <v>709</v>
      </c>
      <c r="GJY96" s="727" t="s">
        <v>709</v>
      </c>
      <c r="GJZ96" s="727" t="s">
        <v>709</v>
      </c>
      <c r="GKA96" s="727" t="s">
        <v>709</v>
      </c>
      <c r="GKB96" s="727" t="s">
        <v>709</v>
      </c>
      <c r="GKC96" s="727" t="s">
        <v>709</v>
      </c>
      <c r="GKD96" s="727" t="s">
        <v>709</v>
      </c>
      <c r="GKE96" s="727" t="s">
        <v>709</v>
      </c>
      <c r="GKF96" s="727" t="s">
        <v>709</v>
      </c>
      <c r="GKG96" s="727" t="s">
        <v>709</v>
      </c>
      <c r="GKH96" s="727" t="s">
        <v>709</v>
      </c>
      <c r="GKI96" s="727" t="s">
        <v>709</v>
      </c>
      <c r="GKJ96" s="727" t="s">
        <v>709</v>
      </c>
      <c r="GKK96" s="727" t="s">
        <v>709</v>
      </c>
      <c r="GKL96" s="727" t="s">
        <v>709</v>
      </c>
      <c r="GKM96" s="727" t="s">
        <v>709</v>
      </c>
      <c r="GKN96" s="727" t="s">
        <v>709</v>
      </c>
      <c r="GKO96" s="727" t="s">
        <v>709</v>
      </c>
      <c r="GKP96" s="727" t="s">
        <v>709</v>
      </c>
      <c r="GKQ96" s="727" t="s">
        <v>709</v>
      </c>
      <c r="GKR96" s="727" t="s">
        <v>709</v>
      </c>
      <c r="GKS96" s="727" t="s">
        <v>709</v>
      </c>
      <c r="GKT96" s="727" t="s">
        <v>709</v>
      </c>
      <c r="GKU96" s="727" t="s">
        <v>709</v>
      </c>
      <c r="GKV96" s="727" t="s">
        <v>709</v>
      </c>
      <c r="GKW96" s="727" t="s">
        <v>709</v>
      </c>
      <c r="GKX96" s="727" t="s">
        <v>709</v>
      </c>
      <c r="GKY96" s="727" t="s">
        <v>709</v>
      </c>
      <c r="GKZ96" s="727" t="s">
        <v>709</v>
      </c>
      <c r="GLA96" s="727" t="s">
        <v>709</v>
      </c>
      <c r="GLB96" s="727" t="s">
        <v>709</v>
      </c>
      <c r="GLC96" s="727" t="s">
        <v>709</v>
      </c>
      <c r="GLD96" s="727" t="s">
        <v>709</v>
      </c>
      <c r="GLE96" s="727" t="s">
        <v>709</v>
      </c>
      <c r="GLF96" s="727" t="s">
        <v>709</v>
      </c>
      <c r="GLG96" s="727" t="s">
        <v>709</v>
      </c>
      <c r="GLH96" s="727" t="s">
        <v>709</v>
      </c>
      <c r="GLI96" s="727" t="s">
        <v>709</v>
      </c>
      <c r="GLJ96" s="727" t="s">
        <v>709</v>
      </c>
      <c r="GLK96" s="727" t="s">
        <v>709</v>
      </c>
      <c r="GLL96" s="727" t="s">
        <v>709</v>
      </c>
      <c r="GLM96" s="727" t="s">
        <v>709</v>
      </c>
      <c r="GLN96" s="727" t="s">
        <v>709</v>
      </c>
      <c r="GLO96" s="727" t="s">
        <v>709</v>
      </c>
      <c r="GLP96" s="727" t="s">
        <v>709</v>
      </c>
      <c r="GLQ96" s="727" t="s">
        <v>709</v>
      </c>
      <c r="GLR96" s="727" t="s">
        <v>709</v>
      </c>
      <c r="GLS96" s="727" t="s">
        <v>709</v>
      </c>
      <c r="GLT96" s="727" t="s">
        <v>709</v>
      </c>
      <c r="GLU96" s="727" t="s">
        <v>709</v>
      </c>
      <c r="GLV96" s="727" t="s">
        <v>709</v>
      </c>
      <c r="GLW96" s="727" t="s">
        <v>709</v>
      </c>
      <c r="GLX96" s="727" t="s">
        <v>709</v>
      </c>
      <c r="GLY96" s="727" t="s">
        <v>709</v>
      </c>
      <c r="GLZ96" s="727" t="s">
        <v>709</v>
      </c>
      <c r="GMA96" s="727" t="s">
        <v>709</v>
      </c>
      <c r="GMB96" s="727" t="s">
        <v>709</v>
      </c>
      <c r="GMC96" s="727" t="s">
        <v>709</v>
      </c>
      <c r="GMD96" s="727" t="s">
        <v>709</v>
      </c>
      <c r="GME96" s="727" t="s">
        <v>709</v>
      </c>
      <c r="GMF96" s="727" t="s">
        <v>709</v>
      </c>
      <c r="GMG96" s="727" t="s">
        <v>709</v>
      </c>
      <c r="GMH96" s="727" t="s">
        <v>709</v>
      </c>
      <c r="GMI96" s="727" t="s">
        <v>709</v>
      </c>
      <c r="GMJ96" s="727" t="s">
        <v>709</v>
      </c>
      <c r="GMK96" s="727" t="s">
        <v>709</v>
      </c>
      <c r="GML96" s="727" t="s">
        <v>709</v>
      </c>
      <c r="GMM96" s="727" t="s">
        <v>709</v>
      </c>
      <c r="GMN96" s="727" t="s">
        <v>709</v>
      </c>
      <c r="GMO96" s="727" t="s">
        <v>709</v>
      </c>
      <c r="GMP96" s="727" t="s">
        <v>709</v>
      </c>
      <c r="GMQ96" s="727" t="s">
        <v>709</v>
      </c>
      <c r="GMR96" s="727" t="s">
        <v>709</v>
      </c>
      <c r="GMS96" s="727" t="s">
        <v>709</v>
      </c>
      <c r="GMT96" s="727" t="s">
        <v>709</v>
      </c>
      <c r="GMU96" s="727" t="s">
        <v>709</v>
      </c>
      <c r="GMV96" s="727" t="s">
        <v>709</v>
      </c>
      <c r="GMW96" s="727" t="s">
        <v>709</v>
      </c>
      <c r="GMX96" s="727" t="s">
        <v>709</v>
      </c>
      <c r="GMY96" s="727" t="s">
        <v>709</v>
      </c>
      <c r="GMZ96" s="727" t="s">
        <v>709</v>
      </c>
      <c r="GNA96" s="727" t="s">
        <v>709</v>
      </c>
      <c r="GNB96" s="727" t="s">
        <v>709</v>
      </c>
      <c r="GNC96" s="727" t="s">
        <v>709</v>
      </c>
      <c r="GND96" s="727" t="s">
        <v>709</v>
      </c>
      <c r="GNE96" s="727" t="s">
        <v>709</v>
      </c>
      <c r="GNF96" s="727" t="s">
        <v>709</v>
      </c>
      <c r="GNG96" s="727" t="s">
        <v>709</v>
      </c>
      <c r="GNH96" s="727" t="s">
        <v>709</v>
      </c>
      <c r="GNI96" s="727" t="s">
        <v>709</v>
      </c>
      <c r="GNJ96" s="727" t="s">
        <v>709</v>
      </c>
      <c r="GNK96" s="727" t="s">
        <v>709</v>
      </c>
      <c r="GNL96" s="727" t="s">
        <v>709</v>
      </c>
      <c r="GNM96" s="727" t="s">
        <v>709</v>
      </c>
      <c r="GNN96" s="727" t="s">
        <v>709</v>
      </c>
      <c r="GNO96" s="727" t="s">
        <v>709</v>
      </c>
      <c r="GNP96" s="727" t="s">
        <v>709</v>
      </c>
      <c r="GNQ96" s="727" t="s">
        <v>709</v>
      </c>
      <c r="GNR96" s="727" t="s">
        <v>709</v>
      </c>
      <c r="GNS96" s="727" t="s">
        <v>709</v>
      </c>
      <c r="GNT96" s="727" t="s">
        <v>709</v>
      </c>
      <c r="GNU96" s="727" t="s">
        <v>709</v>
      </c>
      <c r="GNV96" s="727" t="s">
        <v>709</v>
      </c>
      <c r="GNW96" s="727" t="s">
        <v>709</v>
      </c>
      <c r="GNX96" s="727" t="s">
        <v>709</v>
      </c>
      <c r="GNY96" s="727" t="s">
        <v>709</v>
      </c>
      <c r="GNZ96" s="727" t="s">
        <v>709</v>
      </c>
      <c r="GOA96" s="727" t="s">
        <v>709</v>
      </c>
      <c r="GOB96" s="727" t="s">
        <v>709</v>
      </c>
      <c r="GOC96" s="727" t="s">
        <v>709</v>
      </c>
      <c r="GOD96" s="727" t="s">
        <v>709</v>
      </c>
      <c r="GOE96" s="727" t="s">
        <v>709</v>
      </c>
      <c r="GOF96" s="727" t="s">
        <v>709</v>
      </c>
      <c r="GOG96" s="727" t="s">
        <v>709</v>
      </c>
      <c r="GOH96" s="727" t="s">
        <v>709</v>
      </c>
      <c r="GOI96" s="727" t="s">
        <v>709</v>
      </c>
      <c r="GOJ96" s="727" t="s">
        <v>709</v>
      </c>
      <c r="GOK96" s="727" t="s">
        <v>709</v>
      </c>
      <c r="GOL96" s="727" t="s">
        <v>709</v>
      </c>
      <c r="GOM96" s="727" t="s">
        <v>709</v>
      </c>
      <c r="GON96" s="727" t="s">
        <v>709</v>
      </c>
      <c r="GOO96" s="727" t="s">
        <v>709</v>
      </c>
      <c r="GOP96" s="727" t="s">
        <v>709</v>
      </c>
      <c r="GOQ96" s="727" t="s">
        <v>709</v>
      </c>
      <c r="GOR96" s="727" t="s">
        <v>709</v>
      </c>
      <c r="GOS96" s="727" t="s">
        <v>709</v>
      </c>
      <c r="GOT96" s="727" t="s">
        <v>709</v>
      </c>
      <c r="GOU96" s="727" t="s">
        <v>709</v>
      </c>
      <c r="GOV96" s="727" t="s">
        <v>709</v>
      </c>
      <c r="GOW96" s="727" t="s">
        <v>709</v>
      </c>
      <c r="GOX96" s="727" t="s">
        <v>709</v>
      </c>
      <c r="GOY96" s="727" t="s">
        <v>709</v>
      </c>
      <c r="GOZ96" s="727" t="s">
        <v>709</v>
      </c>
      <c r="GPA96" s="727" t="s">
        <v>709</v>
      </c>
      <c r="GPB96" s="727" t="s">
        <v>709</v>
      </c>
      <c r="GPC96" s="727" t="s">
        <v>709</v>
      </c>
      <c r="GPD96" s="727" t="s">
        <v>709</v>
      </c>
      <c r="GPE96" s="727" t="s">
        <v>709</v>
      </c>
      <c r="GPF96" s="727" t="s">
        <v>709</v>
      </c>
      <c r="GPG96" s="727" t="s">
        <v>709</v>
      </c>
      <c r="GPH96" s="727" t="s">
        <v>709</v>
      </c>
      <c r="GPI96" s="727" t="s">
        <v>709</v>
      </c>
      <c r="GPJ96" s="727" t="s">
        <v>709</v>
      </c>
      <c r="GPK96" s="727" t="s">
        <v>709</v>
      </c>
      <c r="GPL96" s="727" t="s">
        <v>709</v>
      </c>
      <c r="GPM96" s="727" t="s">
        <v>709</v>
      </c>
      <c r="GPN96" s="727" t="s">
        <v>709</v>
      </c>
      <c r="GPO96" s="727" t="s">
        <v>709</v>
      </c>
      <c r="GPP96" s="727" t="s">
        <v>709</v>
      </c>
      <c r="GPQ96" s="727" t="s">
        <v>709</v>
      </c>
      <c r="GPR96" s="727" t="s">
        <v>709</v>
      </c>
      <c r="GPS96" s="727" t="s">
        <v>709</v>
      </c>
      <c r="GPT96" s="727" t="s">
        <v>709</v>
      </c>
      <c r="GPU96" s="727" t="s">
        <v>709</v>
      </c>
      <c r="GPV96" s="727" t="s">
        <v>709</v>
      </c>
      <c r="GPW96" s="727" t="s">
        <v>709</v>
      </c>
      <c r="GPX96" s="727" t="s">
        <v>709</v>
      </c>
      <c r="GPY96" s="727" t="s">
        <v>709</v>
      </c>
      <c r="GPZ96" s="727" t="s">
        <v>709</v>
      </c>
      <c r="GQA96" s="727" t="s">
        <v>709</v>
      </c>
      <c r="GQB96" s="727" t="s">
        <v>709</v>
      </c>
      <c r="GQC96" s="727" t="s">
        <v>709</v>
      </c>
      <c r="GQD96" s="727" t="s">
        <v>709</v>
      </c>
      <c r="GQE96" s="727" t="s">
        <v>709</v>
      </c>
      <c r="GQF96" s="727" t="s">
        <v>709</v>
      </c>
      <c r="GQG96" s="727" t="s">
        <v>709</v>
      </c>
      <c r="GQH96" s="727" t="s">
        <v>709</v>
      </c>
      <c r="GQI96" s="727" t="s">
        <v>709</v>
      </c>
      <c r="GQJ96" s="727" t="s">
        <v>709</v>
      </c>
      <c r="GQK96" s="727" t="s">
        <v>709</v>
      </c>
      <c r="GQL96" s="727" t="s">
        <v>709</v>
      </c>
      <c r="GQM96" s="727" t="s">
        <v>709</v>
      </c>
      <c r="GQN96" s="727" t="s">
        <v>709</v>
      </c>
      <c r="GQO96" s="727" t="s">
        <v>709</v>
      </c>
      <c r="GQP96" s="727" t="s">
        <v>709</v>
      </c>
      <c r="GQQ96" s="727" t="s">
        <v>709</v>
      </c>
      <c r="GQR96" s="727" t="s">
        <v>709</v>
      </c>
      <c r="GQS96" s="727" t="s">
        <v>709</v>
      </c>
      <c r="GQT96" s="727" t="s">
        <v>709</v>
      </c>
      <c r="GQU96" s="727" t="s">
        <v>709</v>
      </c>
      <c r="GQV96" s="727" t="s">
        <v>709</v>
      </c>
      <c r="GQW96" s="727" t="s">
        <v>709</v>
      </c>
      <c r="GQX96" s="727" t="s">
        <v>709</v>
      </c>
      <c r="GQY96" s="727" t="s">
        <v>709</v>
      </c>
      <c r="GQZ96" s="727" t="s">
        <v>709</v>
      </c>
      <c r="GRA96" s="727" t="s">
        <v>709</v>
      </c>
      <c r="GRB96" s="727" t="s">
        <v>709</v>
      </c>
      <c r="GRC96" s="727" t="s">
        <v>709</v>
      </c>
      <c r="GRD96" s="727" t="s">
        <v>709</v>
      </c>
      <c r="GRE96" s="727" t="s">
        <v>709</v>
      </c>
      <c r="GRF96" s="727" t="s">
        <v>709</v>
      </c>
      <c r="GRG96" s="727" t="s">
        <v>709</v>
      </c>
      <c r="GRH96" s="727" t="s">
        <v>709</v>
      </c>
      <c r="GRI96" s="727" t="s">
        <v>709</v>
      </c>
      <c r="GRJ96" s="727" t="s">
        <v>709</v>
      </c>
      <c r="GRK96" s="727" t="s">
        <v>709</v>
      </c>
      <c r="GRL96" s="727" t="s">
        <v>709</v>
      </c>
      <c r="GRM96" s="727" t="s">
        <v>709</v>
      </c>
      <c r="GRN96" s="727" t="s">
        <v>709</v>
      </c>
      <c r="GRO96" s="727" t="s">
        <v>709</v>
      </c>
      <c r="GRP96" s="727" t="s">
        <v>709</v>
      </c>
      <c r="GRQ96" s="727" t="s">
        <v>709</v>
      </c>
      <c r="GRR96" s="727" t="s">
        <v>709</v>
      </c>
      <c r="GRS96" s="727" t="s">
        <v>709</v>
      </c>
      <c r="GRT96" s="727" t="s">
        <v>709</v>
      </c>
      <c r="GRU96" s="727" t="s">
        <v>709</v>
      </c>
      <c r="GRV96" s="727" t="s">
        <v>709</v>
      </c>
      <c r="GRW96" s="727" t="s">
        <v>709</v>
      </c>
      <c r="GRX96" s="727" t="s">
        <v>709</v>
      </c>
      <c r="GRY96" s="727" t="s">
        <v>709</v>
      </c>
      <c r="GRZ96" s="727" t="s">
        <v>709</v>
      </c>
      <c r="GSA96" s="727" t="s">
        <v>709</v>
      </c>
      <c r="GSB96" s="727" t="s">
        <v>709</v>
      </c>
      <c r="GSC96" s="727" t="s">
        <v>709</v>
      </c>
      <c r="GSD96" s="727" t="s">
        <v>709</v>
      </c>
      <c r="GSE96" s="727" t="s">
        <v>709</v>
      </c>
      <c r="GSF96" s="727" t="s">
        <v>709</v>
      </c>
      <c r="GSG96" s="727" t="s">
        <v>709</v>
      </c>
      <c r="GSH96" s="727" t="s">
        <v>709</v>
      </c>
      <c r="GSI96" s="727" t="s">
        <v>709</v>
      </c>
      <c r="GSJ96" s="727" t="s">
        <v>709</v>
      </c>
      <c r="GSK96" s="727" t="s">
        <v>709</v>
      </c>
      <c r="GSL96" s="727" t="s">
        <v>709</v>
      </c>
      <c r="GSM96" s="727" t="s">
        <v>709</v>
      </c>
      <c r="GSN96" s="727" t="s">
        <v>709</v>
      </c>
      <c r="GSO96" s="727" t="s">
        <v>709</v>
      </c>
      <c r="GSP96" s="727" t="s">
        <v>709</v>
      </c>
      <c r="GSQ96" s="727" t="s">
        <v>709</v>
      </c>
      <c r="GSR96" s="727" t="s">
        <v>709</v>
      </c>
      <c r="GSS96" s="727" t="s">
        <v>709</v>
      </c>
      <c r="GST96" s="727" t="s">
        <v>709</v>
      </c>
      <c r="GSU96" s="727" t="s">
        <v>709</v>
      </c>
      <c r="GSV96" s="727" t="s">
        <v>709</v>
      </c>
      <c r="GSW96" s="727" t="s">
        <v>709</v>
      </c>
      <c r="GSX96" s="727" t="s">
        <v>709</v>
      </c>
      <c r="GSY96" s="727" t="s">
        <v>709</v>
      </c>
      <c r="GSZ96" s="727" t="s">
        <v>709</v>
      </c>
      <c r="GTA96" s="727" t="s">
        <v>709</v>
      </c>
      <c r="GTB96" s="727" t="s">
        <v>709</v>
      </c>
      <c r="GTC96" s="727" t="s">
        <v>709</v>
      </c>
      <c r="GTD96" s="727" t="s">
        <v>709</v>
      </c>
      <c r="GTE96" s="727" t="s">
        <v>709</v>
      </c>
      <c r="GTF96" s="727" t="s">
        <v>709</v>
      </c>
      <c r="GTG96" s="727" t="s">
        <v>709</v>
      </c>
      <c r="GTH96" s="727" t="s">
        <v>709</v>
      </c>
      <c r="GTI96" s="727" t="s">
        <v>709</v>
      </c>
      <c r="GTJ96" s="727" t="s">
        <v>709</v>
      </c>
      <c r="GTK96" s="727" t="s">
        <v>709</v>
      </c>
      <c r="GTL96" s="727" t="s">
        <v>709</v>
      </c>
      <c r="GTM96" s="727" t="s">
        <v>709</v>
      </c>
      <c r="GTN96" s="727" t="s">
        <v>709</v>
      </c>
      <c r="GTO96" s="727" t="s">
        <v>709</v>
      </c>
      <c r="GTP96" s="727" t="s">
        <v>709</v>
      </c>
      <c r="GTQ96" s="727" t="s">
        <v>709</v>
      </c>
      <c r="GTR96" s="727" t="s">
        <v>709</v>
      </c>
      <c r="GTS96" s="727" t="s">
        <v>709</v>
      </c>
      <c r="GTT96" s="727" t="s">
        <v>709</v>
      </c>
      <c r="GTU96" s="727" t="s">
        <v>709</v>
      </c>
      <c r="GTV96" s="727" t="s">
        <v>709</v>
      </c>
      <c r="GTW96" s="727" t="s">
        <v>709</v>
      </c>
      <c r="GTX96" s="727" t="s">
        <v>709</v>
      </c>
      <c r="GTY96" s="727" t="s">
        <v>709</v>
      </c>
      <c r="GTZ96" s="727" t="s">
        <v>709</v>
      </c>
      <c r="GUA96" s="727" t="s">
        <v>709</v>
      </c>
      <c r="GUB96" s="727" t="s">
        <v>709</v>
      </c>
      <c r="GUC96" s="727" t="s">
        <v>709</v>
      </c>
      <c r="GUD96" s="727" t="s">
        <v>709</v>
      </c>
      <c r="GUE96" s="727" t="s">
        <v>709</v>
      </c>
      <c r="GUF96" s="727" t="s">
        <v>709</v>
      </c>
      <c r="GUG96" s="727" t="s">
        <v>709</v>
      </c>
      <c r="GUH96" s="727" t="s">
        <v>709</v>
      </c>
      <c r="GUI96" s="727" t="s">
        <v>709</v>
      </c>
      <c r="GUJ96" s="727" t="s">
        <v>709</v>
      </c>
      <c r="GUK96" s="727" t="s">
        <v>709</v>
      </c>
      <c r="GUL96" s="727" t="s">
        <v>709</v>
      </c>
      <c r="GUM96" s="727" t="s">
        <v>709</v>
      </c>
      <c r="GUN96" s="727" t="s">
        <v>709</v>
      </c>
      <c r="GUO96" s="727" t="s">
        <v>709</v>
      </c>
      <c r="GUP96" s="727" t="s">
        <v>709</v>
      </c>
      <c r="GUQ96" s="727" t="s">
        <v>709</v>
      </c>
      <c r="GUR96" s="727" t="s">
        <v>709</v>
      </c>
      <c r="GUS96" s="727" t="s">
        <v>709</v>
      </c>
      <c r="GUT96" s="727" t="s">
        <v>709</v>
      </c>
      <c r="GUU96" s="727" t="s">
        <v>709</v>
      </c>
      <c r="GUV96" s="727" t="s">
        <v>709</v>
      </c>
      <c r="GUW96" s="727" t="s">
        <v>709</v>
      </c>
      <c r="GUX96" s="727" t="s">
        <v>709</v>
      </c>
      <c r="GUY96" s="727" t="s">
        <v>709</v>
      </c>
      <c r="GUZ96" s="727" t="s">
        <v>709</v>
      </c>
      <c r="GVA96" s="727" t="s">
        <v>709</v>
      </c>
      <c r="GVB96" s="727" t="s">
        <v>709</v>
      </c>
      <c r="GVC96" s="727" t="s">
        <v>709</v>
      </c>
      <c r="GVD96" s="727" t="s">
        <v>709</v>
      </c>
      <c r="GVE96" s="727" t="s">
        <v>709</v>
      </c>
      <c r="GVF96" s="727" t="s">
        <v>709</v>
      </c>
      <c r="GVG96" s="727" t="s">
        <v>709</v>
      </c>
      <c r="GVH96" s="727" t="s">
        <v>709</v>
      </c>
      <c r="GVI96" s="727" t="s">
        <v>709</v>
      </c>
      <c r="GVJ96" s="727" t="s">
        <v>709</v>
      </c>
      <c r="GVK96" s="727" t="s">
        <v>709</v>
      </c>
      <c r="GVL96" s="727" t="s">
        <v>709</v>
      </c>
      <c r="GVM96" s="727" t="s">
        <v>709</v>
      </c>
      <c r="GVN96" s="727" t="s">
        <v>709</v>
      </c>
      <c r="GVO96" s="727" t="s">
        <v>709</v>
      </c>
      <c r="GVP96" s="727" t="s">
        <v>709</v>
      </c>
      <c r="GVQ96" s="727" t="s">
        <v>709</v>
      </c>
      <c r="GVR96" s="727" t="s">
        <v>709</v>
      </c>
      <c r="GVS96" s="727" t="s">
        <v>709</v>
      </c>
      <c r="GVT96" s="727" t="s">
        <v>709</v>
      </c>
      <c r="GVU96" s="727" t="s">
        <v>709</v>
      </c>
      <c r="GVV96" s="727" t="s">
        <v>709</v>
      </c>
      <c r="GVW96" s="727" t="s">
        <v>709</v>
      </c>
      <c r="GVX96" s="727" t="s">
        <v>709</v>
      </c>
      <c r="GVY96" s="727" t="s">
        <v>709</v>
      </c>
      <c r="GVZ96" s="727" t="s">
        <v>709</v>
      </c>
      <c r="GWA96" s="727" t="s">
        <v>709</v>
      </c>
      <c r="GWB96" s="727" t="s">
        <v>709</v>
      </c>
      <c r="GWC96" s="727" t="s">
        <v>709</v>
      </c>
      <c r="GWD96" s="727" t="s">
        <v>709</v>
      </c>
      <c r="GWE96" s="727" t="s">
        <v>709</v>
      </c>
      <c r="GWF96" s="727" t="s">
        <v>709</v>
      </c>
      <c r="GWG96" s="727" t="s">
        <v>709</v>
      </c>
      <c r="GWH96" s="727" t="s">
        <v>709</v>
      </c>
      <c r="GWI96" s="727" t="s">
        <v>709</v>
      </c>
      <c r="GWJ96" s="727" t="s">
        <v>709</v>
      </c>
      <c r="GWK96" s="727" t="s">
        <v>709</v>
      </c>
      <c r="GWL96" s="727" t="s">
        <v>709</v>
      </c>
      <c r="GWM96" s="727" t="s">
        <v>709</v>
      </c>
      <c r="GWN96" s="727" t="s">
        <v>709</v>
      </c>
      <c r="GWO96" s="727" t="s">
        <v>709</v>
      </c>
      <c r="GWP96" s="727" t="s">
        <v>709</v>
      </c>
      <c r="GWQ96" s="727" t="s">
        <v>709</v>
      </c>
      <c r="GWR96" s="727" t="s">
        <v>709</v>
      </c>
      <c r="GWS96" s="727" t="s">
        <v>709</v>
      </c>
      <c r="GWT96" s="727" t="s">
        <v>709</v>
      </c>
      <c r="GWU96" s="727" t="s">
        <v>709</v>
      </c>
      <c r="GWV96" s="727" t="s">
        <v>709</v>
      </c>
      <c r="GWW96" s="727" t="s">
        <v>709</v>
      </c>
      <c r="GWX96" s="727" t="s">
        <v>709</v>
      </c>
      <c r="GWY96" s="727" t="s">
        <v>709</v>
      </c>
      <c r="GWZ96" s="727" t="s">
        <v>709</v>
      </c>
      <c r="GXA96" s="727" t="s">
        <v>709</v>
      </c>
      <c r="GXB96" s="727" t="s">
        <v>709</v>
      </c>
      <c r="GXC96" s="727" t="s">
        <v>709</v>
      </c>
      <c r="GXD96" s="727" t="s">
        <v>709</v>
      </c>
      <c r="GXE96" s="727" t="s">
        <v>709</v>
      </c>
      <c r="GXF96" s="727" t="s">
        <v>709</v>
      </c>
      <c r="GXG96" s="727" t="s">
        <v>709</v>
      </c>
      <c r="GXH96" s="727" t="s">
        <v>709</v>
      </c>
      <c r="GXI96" s="727" t="s">
        <v>709</v>
      </c>
      <c r="GXJ96" s="727" t="s">
        <v>709</v>
      </c>
      <c r="GXK96" s="727" t="s">
        <v>709</v>
      </c>
      <c r="GXL96" s="727" t="s">
        <v>709</v>
      </c>
      <c r="GXM96" s="727" t="s">
        <v>709</v>
      </c>
      <c r="GXN96" s="727" t="s">
        <v>709</v>
      </c>
      <c r="GXO96" s="727" t="s">
        <v>709</v>
      </c>
      <c r="GXP96" s="727" t="s">
        <v>709</v>
      </c>
      <c r="GXQ96" s="727" t="s">
        <v>709</v>
      </c>
      <c r="GXR96" s="727" t="s">
        <v>709</v>
      </c>
      <c r="GXS96" s="727" t="s">
        <v>709</v>
      </c>
      <c r="GXT96" s="727" t="s">
        <v>709</v>
      </c>
      <c r="GXU96" s="727" t="s">
        <v>709</v>
      </c>
      <c r="GXV96" s="727" t="s">
        <v>709</v>
      </c>
      <c r="GXW96" s="727" t="s">
        <v>709</v>
      </c>
      <c r="GXX96" s="727" t="s">
        <v>709</v>
      </c>
      <c r="GXY96" s="727" t="s">
        <v>709</v>
      </c>
      <c r="GXZ96" s="727" t="s">
        <v>709</v>
      </c>
      <c r="GYA96" s="727" t="s">
        <v>709</v>
      </c>
      <c r="GYB96" s="727" t="s">
        <v>709</v>
      </c>
      <c r="GYC96" s="727" t="s">
        <v>709</v>
      </c>
      <c r="GYD96" s="727" t="s">
        <v>709</v>
      </c>
      <c r="GYE96" s="727" t="s">
        <v>709</v>
      </c>
      <c r="GYF96" s="727" t="s">
        <v>709</v>
      </c>
      <c r="GYG96" s="727" t="s">
        <v>709</v>
      </c>
      <c r="GYH96" s="727" t="s">
        <v>709</v>
      </c>
      <c r="GYI96" s="727" t="s">
        <v>709</v>
      </c>
      <c r="GYJ96" s="727" t="s">
        <v>709</v>
      </c>
      <c r="GYK96" s="727" t="s">
        <v>709</v>
      </c>
      <c r="GYL96" s="727" t="s">
        <v>709</v>
      </c>
      <c r="GYM96" s="727" t="s">
        <v>709</v>
      </c>
      <c r="GYN96" s="727" t="s">
        <v>709</v>
      </c>
      <c r="GYO96" s="727" t="s">
        <v>709</v>
      </c>
      <c r="GYP96" s="727" t="s">
        <v>709</v>
      </c>
      <c r="GYQ96" s="727" t="s">
        <v>709</v>
      </c>
      <c r="GYR96" s="727" t="s">
        <v>709</v>
      </c>
      <c r="GYS96" s="727" t="s">
        <v>709</v>
      </c>
      <c r="GYT96" s="727" t="s">
        <v>709</v>
      </c>
      <c r="GYU96" s="727" t="s">
        <v>709</v>
      </c>
      <c r="GYV96" s="727" t="s">
        <v>709</v>
      </c>
      <c r="GYW96" s="727" t="s">
        <v>709</v>
      </c>
      <c r="GYX96" s="727" t="s">
        <v>709</v>
      </c>
      <c r="GYY96" s="727" t="s">
        <v>709</v>
      </c>
      <c r="GYZ96" s="727" t="s">
        <v>709</v>
      </c>
      <c r="GZA96" s="727" t="s">
        <v>709</v>
      </c>
      <c r="GZB96" s="727" t="s">
        <v>709</v>
      </c>
      <c r="GZC96" s="727" t="s">
        <v>709</v>
      </c>
      <c r="GZD96" s="727" t="s">
        <v>709</v>
      </c>
      <c r="GZE96" s="727" t="s">
        <v>709</v>
      </c>
      <c r="GZF96" s="727" t="s">
        <v>709</v>
      </c>
      <c r="GZG96" s="727" t="s">
        <v>709</v>
      </c>
      <c r="GZH96" s="727" t="s">
        <v>709</v>
      </c>
      <c r="GZI96" s="727" t="s">
        <v>709</v>
      </c>
      <c r="GZJ96" s="727" t="s">
        <v>709</v>
      </c>
      <c r="GZK96" s="727" t="s">
        <v>709</v>
      </c>
      <c r="GZL96" s="727" t="s">
        <v>709</v>
      </c>
      <c r="GZM96" s="727" t="s">
        <v>709</v>
      </c>
      <c r="GZN96" s="727" t="s">
        <v>709</v>
      </c>
      <c r="GZO96" s="727" t="s">
        <v>709</v>
      </c>
      <c r="GZP96" s="727" t="s">
        <v>709</v>
      </c>
      <c r="GZQ96" s="727" t="s">
        <v>709</v>
      </c>
      <c r="GZR96" s="727" t="s">
        <v>709</v>
      </c>
      <c r="GZS96" s="727" t="s">
        <v>709</v>
      </c>
      <c r="GZT96" s="727" t="s">
        <v>709</v>
      </c>
      <c r="GZU96" s="727" t="s">
        <v>709</v>
      </c>
      <c r="GZV96" s="727" t="s">
        <v>709</v>
      </c>
      <c r="GZW96" s="727" t="s">
        <v>709</v>
      </c>
      <c r="GZX96" s="727" t="s">
        <v>709</v>
      </c>
      <c r="GZY96" s="727" t="s">
        <v>709</v>
      </c>
      <c r="GZZ96" s="727" t="s">
        <v>709</v>
      </c>
      <c r="HAA96" s="727" t="s">
        <v>709</v>
      </c>
      <c r="HAB96" s="727" t="s">
        <v>709</v>
      </c>
      <c r="HAC96" s="727" t="s">
        <v>709</v>
      </c>
      <c r="HAD96" s="727" t="s">
        <v>709</v>
      </c>
      <c r="HAE96" s="727" t="s">
        <v>709</v>
      </c>
      <c r="HAF96" s="727" t="s">
        <v>709</v>
      </c>
      <c r="HAG96" s="727" t="s">
        <v>709</v>
      </c>
      <c r="HAH96" s="727" t="s">
        <v>709</v>
      </c>
      <c r="HAI96" s="727" t="s">
        <v>709</v>
      </c>
      <c r="HAJ96" s="727" t="s">
        <v>709</v>
      </c>
      <c r="HAK96" s="727" t="s">
        <v>709</v>
      </c>
      <c r="HAL96" s="727" t="s">
        <v>709</v>
      </c>
      <c r="HAM96" s="727" t="s">
        <v>709</v>
      </c>
      <c r="HAN96" s="727" t="s">
        <v>709</v>
      </c>
      <c r="HAO96" s="727" t="s">
        <v>709</v>
      </c>
      <c r="HAP96" s="727" t="s">
        <v>709</v>
      </c>
      <c r="HAQ96" s="727" t="s">
        <v>709</v>
      </c>
      <c r="HAR96" s="727" t="s">
        <v>709</v>
      </c>
      <c r="HAS96" s="727" t="s">
        <v>709</v>
      </c>
      <c r="HAT96" s="727" t="s">
        <v>709</v>
      </c>
      <c r="HAU96" s="727" t="s">
        <v>709</v>
      </c>
      <c r="HAV96" s="727" t="s">
        <v>709</v>
      </c>
      <c r="HAW96" s="727" t="s">
        <v>709</v>
      </c>
      <c r="HAX96" s="727" t="s">
        <v>709</v>
      </c>
      <c r="HAY96" s="727" t="s">
        <v>709</v>
      </c>
      <c r="HAZ96" s="727" t="s">
        <v>709</v>
      </c>
      <c r="HBA96" s="727" t="s">
        <v>709</v>
      </c>
      <c r="HBB96" s="727" t="s">
        <v>709</v>
      </c>
      <c r="HBC96" s="727" t="s">
        <v>709</v>
      </c>
      <c r="HBD96" s="727" t="s">
        <v>709</v>
      </c>
      <c r="HBE96" s="727" t="s">
        <v>709</v>
      </c>
      <c r="HBF96" s="727" t="s">
        <v>709</v>
      </c>
      <c r="HBG96" s="727" t="s">
        <v>709</v>
      </c>
      <c r="HBH96" s="727" t="s">
        <v>709</v>
      </c>
      <c r="HBI96" s="727" t="s">
        <v>709</v>
      </c>
      <c r="HBJ96" s="727" t="s">
        <v>709</v>
      </c>
      <c r="HBK96" s="727" t="s">
        <v>709</v>
      </c>
      <c r="HBL96" s="727" t="s">
        <v>709</v>
      </c>
      <c r="HBM96" s="727" t="s">
        <v>709</v>
      </c>
      <c r="HBN96" s="727" t="s">
        <v>709</v>
      </c>
      <c r="HBO96" s="727" t="s">
        <v>709</v>
      </c>
      <c r="HBP96" s="727" t="s">
        <v>709</v>
      </c>
      <c r="HBQ96" s="727" t="s">
        <v>709</v>
      </c>
      <c r="HBR96" s="727" t="s">
        <v>709</v>
      </c>
      <c r="HBS96" s="727" t="s">
        <v>709</v>
      </c>
      <c r="HBT96" s="727" t="s">
        <v>709</v>
      </c>
      <c r="HBU96" s="727" t="s">
        <v>709</v>
      </c>
      <c r="HBV96" s="727" t="s">
        <v>709</v>
      </c>
      <c r="HBW96" s="727" t="s">
        <v>709</v>
      </c>
      <c r="HBX96" s="727" t="s">
        <v>709</v>
      </c>
      <c r="HBY96" s="727" t="s">
        <v>709</v>
      </c>
      <c r="HBZ96" s="727" t="s">
        <v>709</v>
      </c>
      <c r="HCA96" s="727" t="s">
        <v>709</v>
      </c>
      <c r="HCB96" s="727" t="s">
        <v>709</v>
      </c>
      <c r="HCC96" s="727" t="s">
        <v>709</v>
      </c>
      <c r="HCD96" s="727" t="s">
        <v>709</v>
      </c>
      <c r="HCE96" s="727" t="s">
        <v>709</v>
      </c>
      <c r="HCF96" s="727" t="s">
        <v>709</v>
      </c>
      <c r="HCG96" s="727" t="s">
        <v>709</v>
      </c>
      <c r="HCH96" s="727" t="s">
        <v>709</v>
      </c>
      <c r="HCI96" s="727" t="s">
        <v>709</v>
      </c>
      <c r="HCJ96" s="727" t="s">
        <v>709</v>
      </c>
      <c r="HCK96" s="727" t="s">
        <v>709</v>
      </c>
      <c r="HCL96" s="727" t="s">
        <v>709</v>
      </c>
      <c r="HCM96" s="727" t="s">
        <v>709</v>
      </c>
      <c r="HCN96" s="727" t="s">
        <v>709</v>
      </c>
      <c r="HCO96" s="727" t="s">
        <v>709</v>
      </c>
      <c r="HCP96" s="727" t="s">
        <v>709</v>
      </c>
      <c r="HCQ96" s="727" t="s">
        <v>709</v>
      </c>
      <c r="HCR96" s="727" t="s">
        <v>709</v>
      </c>
      <c r="HCS96" s="727" t="s">
        <v>709</v>
      </c>
      <c r="HCT96" s="727" t="s">
        <v>709</v>
      </c>
      <c r="HCU96" s="727" t="s">
        <v>709</v>
      </c>
      <c r="HCV96" s="727" t="s">
        <v>709</v>
      </c>
      <c r="HCW96" s="727" t="s">
        <v>709</v>
      </c>
      <c r="HCX96" s="727" t="s">
        <v>709</v>
      </c>
      <c r="HCY96" s="727" t="s">
        <v>709</v>
      </c>
      <c r="HCZ96" s="727" t="s">
        <v>709</v>
      </c>
      <c r="HDA96" s="727" t="s">
        <v>709</v>
      </c>
      <c r="HDB96" s="727" t="s">
        <v>709</v>
      </c>
      <c r="HDC96" s="727" t="s">
        <v>709</v>
      </c>
      <c r="HDD96" s="727" t="s">
        <v>709</v>
      </c>
      <c r="HDE96" s="727" t="s">
        <v>709</v>
      </c>
      <c r="HDF96" s="727" t="s">
        <v>709</v>
      </c>
      <c r="HDG96" s="727" t="s">
        <v>709</v>
      </c>
      <c r="HDH96" s="727" t="s">
        <v>709</v>
      </c>
      <c r="HDI96" s="727" t="s">
        <v>709</v>
      </c>
      <c r="HDJ96" s="727" t="s">
        <v>709</v>
      </c>
      <c r="HDK96" s="727" t="s">
        <v>709</v>
      </c>
      <c r="HDL96" s="727" t="s">
        <v>709</v>
      </c>
      <c r="HDM96" s="727" t="s">
        <v>709</v>
      </c>
      <c r="HDN96" s="727" t="s">
        <v>709</v>
      </c>
      <c r="HDO96" s="727" t="s">
        <v>709</v>
      </c>
      <c r="HDP96" s="727" t="s">
        <v>709</v>
      </c>
      <c r="HDQ96" s="727" t="s">
        <v>709</v>
      </c>
      <c r="HDR96" s="727" t="s">
        <v>709</v>
      </c>
      <c r="HDS96" s="727" t="s">
        <v>709</v>
      </c>
      <c r="HDT96" s="727" t="s">
        <v>709</v>
      </c>
      <c r="HDU96" s="727" t="s">
        <v>709</v>
      </c>
      <c r="HDV96" s="727" t="s">
        <v>709</v>
      </c>
      <c r="HDW96" s="727" t="s">
        <v>709</v>
      </c>
      <c r="HDX96" s="727" t="s">
        <v>709</v>
      </c>
      <c r="HDY96" s="727" t="s">
        <v>709</v>
      </c>
      <c r="HDZ96" s="727" t="s">
        <v>709</v>
      </c>
      <c r="HEA96" s="727" t="s">
        <v>709</v>
      </c>
      <c r="HEB96" s="727" t="s">
        <v>709</v>
      </c>
      <c r="HEC96" s="727" t="s">
        <v>709</v>
      </c>
      <c r="HED96" s="727" t="s">
        <v>709</v>
      </c>
      <c r="HEE96" s="727" t="s">
        <v>709</v>
      </c>
      <c r="HEF96" s="727" t="s">
        <v>709</v>
      </c>
      <c r="HEG96" s="727" t="s">
        <v>709</v>
      </c>
      <c r="HEH96" s="727" t="s">
        <v>709</v>
      </c>
      <c r="HEI96" s="727" t="s">
        <v>709</v>
      </c>
      <c r="HEJ96" s="727" t="s">
        <v>709</v>
      </c>
      <c r="HEK96" s="727" t="s">
        <v>709</v>
      </c>
      <c r="HEL96" s="727" t="s">
        <v>709</v>
      </c>
      <c r="HEM96" s="727" t="s">
        <v>709</v>
      </c>
      <c r="HEN96" s="727" t="s">
        <v>709</v>
      </c>
      <c r="HEO96" s="727" t="s">
        <v>709</v>
      </c>
      <c r="HEP96" s="727" t="s">
        <v>709</v>
      </c>
      <c r="HEQ96" s="727" t="s">
        <v>709</v>
      </c>
      <c r="HER96" s="727" t="s">
        <v>709</v>
      </c>
      <c r="HES96" s="727" t="s">
        <v>709</v>
      </c>
      <c r="HET96" s="727" t="s">
        <v>709</v>
      </c>
      <c r="HEU96" s="727" t="s">
        <v>709</v>
      </c>
      <c r="HEV96" s="727" t="s">
        <v>709</v>
      </c>
      <c r="HEW96" s="727" t="s">
        <v>709</v>
      </c>
      <c r="HEX96" s="727" t="s">
        <v>709</v>
      </c>
      <c r="HEY96" s="727" t="s">
        <v>709</v>
      </c>
      <c r="HEZ96" s="727" t="s">
        <v>709</v>
      </c>
      <c r="HFA96" s="727" t="s">
        <v>709</v>
      </c>
      <c r="HFB96" s="727" t="s">
        <v>709</v>
      </c>
      <c r="HFC96" s="727" t="s">
        <v>709</v>
      </c>
      <c r="HFD96" s="727" t="s">
        <v>709</v>
      </c>
      <c r="HFE96" s="727" t="s">
        <v>709</v>
      </c>
      <c r="HFF96" s="727" t="s">
        <v>709</v>
      </c>
      <c r="HFG96" s="727" t="s">
        <v>709</v>
      </c>
      <c r="HFH96" s="727" t="s">
        <v>709</v>
      </c>
      <c r="HFI96" s="727" t="s">
        <v>709</v>
      </c>
      <c r="HFJ96" s="727" t="s">
        <v>709</v>
      </c>
      <c r="HFK96" s="727" t="s">
        <v>709</v>
      </c>
      <c r="HFL96" s="727" t="s">
        <v>709</v>
      </c>
      <c r="HFM96" s="727" t="s">
        <v>709</v>
      </c>
      <c r="HFN96" s="727" t="s">
        <v>709</v>
      </c>
      <c r="HFO96" s="727" t="s">
        <v>709</v>
      </c>
      <c r="HFP96" s="727" t="s">
        <v>709</v>
      </c>
      <c r="HFQ96" s="727" t="s">
        <v>709</v>
      </c>
      <c r="HFR96" s="727" t="s">
        <v>709</v>
      </c>
      <c r="HFS96" s="727" t="s">
        <v>709</v>
      </c>
      <c r="HFT96" s="727" t="s">
        <v>709</v>
      </c>
      <c r="HFU96" s="727" t="s">
        <v>709</v>
      </c>
      <c r="HFV96" s="727" t="s">
        <v>709</v>
      </c>
      <c r="HFW96" s="727" t="s">
        <v>709</v>
      </c>
      <c r="HFX96" s="727" t="s">
        <v>709</v>
      </c>
      <c r="HFY96" s="727" t="s">
        <v>709</v>
      </c>
      <c r="HFZ96" s="727" t="s">
        <v>709</v>
      </c>
      <c r="HGA96" s="727" t="s">
        <v>709</v>
      </c>
      <c r="HGB96" s="727" t="s">
        <v>709</v>
      </c>
      <c r="HGC96" s="727" t="s">
        <v>709</v>
      </c>
      <c r="HGD96" s="727" t="s">
        <v>709</v>
      </c>
      <c r="HGE96" s="727" t="s">
        <v>709</v>
      </c>
      <c r="HGF96" s="727" t="s">
        <v>709</v>
      </c>
      <c r="HGG96" s="727" t="s">
        <v>709</v>
      </c>
      <c r="HGH96" s="727" t="s">
        <v>709</v>
      </c>
      <c r="HGI96" s="727" t="s">
        <v>709</v>
      </c>
      <c r="HGJ96" s="727" t="s">
        <v>709</v>
      </c>
      <c r="HGK96" s="727" t="s">
        <v>709</v>
      </c>
      <c r="HGL96" s="727" t="s">
        <v>709</v>
      </c>
      <c r="HGM96" s="727" t="s">
        <v>709</v>
      </c>
      <c r="HGN96" s="727" t="s">
        <v>709</v>
      </c>
      <c r="HGO96" s="727" t="s">
        <v>709</v>
      </c>
      <c r="HGP96" s="727" t="s">
        <v>709</v>
      </c>
      <c r="HGQ96" s="727" t="s">
        <v>709</v>
      </c>
      <c r="HGR96" s="727" t="s">
        <v>709</v>
      </c>
      <c r="HGS96" s="727" t="s">
        <v>709</v>
      </c>
      <c r="HGT96" s="727" t="s">
        <v>709</v>
      </c>
      <c r="HGU96" s="727" t="s">
        <v>709</v>
      </c>
      <c r="HGV96" s="727" t="s">
        <v>709</v>
      </c>
      <c r="HGW96" s="727" t="s">
        <v>709</v>
      </c>
      <c r="HGX96" s="727" t="s">
        <v>709</v>
      </c>
      <c r="HGY96" s="727" t="s">
        <v>709</v>
      </c>
      <c r="HGZ96" s="727" t="s">
        <v>709</v>
      </c>
      <c r="HHA96" s="727" t="s">
        <v>709</v>
      </c>
      <c r="HHB96" s="727" t="s">
        <v>709</v>
      </c>
      <c r="HHC96" s="727" t="s">
        <v>709</v>
      </c>
      <c r="HHD96" s="727" t="s">
        <v>709</v>
      </c>
      <c r="HHE96" s="727" t="s">
        <v>709</v>
      </c>
      <c r="HHF96" s="727" t="s">
        <v>709</v>
      </c>
      <c r="HHG96" s="727" t="s">
        <v>709</v>
      </c>
      <c r="HHH96" s="727" t="s">
        <v>709</v>
      </c>
      <c r="HHI96" s="727" t="s">
        <v>709</v>
      </c>
      <c r="HHJ96" s="727" t="s">
        <v>709</v>
      </c>
      <c r="HHK96" s="727" t="s">
        <v>709</v>
      </c>
      <c r="HHL96" s="727" t="s">
        <v>709</v>
      </c>
      <c r="HHM96" s="727" t="s">
        <v>709</v>
      </c>
      <c r="HHN96" s="727" t="s">
        <v>709</v>
      </c>
      <c r="HHO96" s="727" t="s">
        <v>709</v>
      </c>
      <c r="HHP96" s="727" t="s">
        <v>709</v>
      </c>
      <c r="HHQ96" s="727" t="s">
        <v>709</v>
      </c>
      <c r="HHR96" s="727" t="s">
        <v>709</v>
      </c>
      <c r="HHS96" s="727" t="s">
        <v>709</v>
      </c>
      <c r="HHT96" s="727" t="s">
        <v>709</v>
      </c>
      <c r="HHU96" s="727" t="s">
        <v>709</v>
      </c>
      <c r="HHV96" s="727" t="s">
        <v>709</v>
      </c>
      <c r="HHW96" s="727" t="s">
        <v>709</v>
      </c>
      <c r="HHX96" s="727" t="s">
        <v>709</v>
      </c>
      <c r="HHY96" s="727" t="s">
        <v>709</v>
      </c>
      <c r="HHZ96" s="727" t="s">
        <v>709</v>
      </c>
      <c r="HIA96" s="727" t="s">
        <v>709</v>
      </c>
      <c r="HIB96" s="727" t="s">
        <v>709</v>
      </c>
      <c r="HIC96" s="727" t="s">
        <v>709</v>
      </c>
      <c r="HID96" s="727" t="s">
        <v>709</v>
      </c>
      <c r="HIE96" s="727" t="s">
        <v>709</v>
      </c>
      <c r="HIF96" s="727" t="s">
        <v>709</v>
      </c>
      <c r="HIG96" s="727" t="s">
        <v>709</v>
      </c>
      <c r="HIH96" s="727" t="s">
        <v>709</v>
      </c>
      <c r="HII96" s="727" t="s">
        <v>709</v>
      </c>
      <c r="HIJ96" s="727" t="s">
        <v>709</v>
      </c>
      <c r="HIK96" s="727" t="s">
        <v>709</v>
      </c>
      <c r="HIL96" s="727" t="s">
        <v>709</v>
      </c>
      <c r="HIM96" s="727" t="s">
        <v>709</v>
      </c>
      <c r="HIN96" s="727" t="s">
        <v>709</v>
      </c>
      <c r="HIO96" s="727" t="s">
        <v>709</v>
      </c>
      <c r="HIP96" s="727" t="s">
        <v>709</v>
      </c>
      <c r="HIQ96" s="727" t="s">
        <v>709</v>
      </c>
      <c r="HIR96" s="727" t="s">
        <v>709</v>
      </c>
      <c r="HIS96" s="727" t="s">
        <v>709</v>
      </c>
      <c r="HIT96" s="727" t="s">
        <v>709</v>
      </c>
      <c r="HIU96" s="727" t="s">
        <v>709</v>
      </c>
      <c r="HIV96" s="727" t="s">
        <v>709</v>
      </c>
      <c r="HIW96" s="727" t="s">
        <v>709</v>
      </c>
      <c r="HIX96" s="727" t="s">
        <v>709</v>
      </c>
      <c r="HIY96" s="727" t="s">
        <v>709</v>
      </c>
      <c r="HIZ96" s="727" t="s">
        <v>709</v>
      </c>
      <c r="HJA96" s="727" t="s">
        <v>709</v>
      </c>
      <c r="HJB96" s="727" t="s">
        <v>709</v>
      </c>
      <c r="HJC96" s="727" t="s">
        <v>709</v>
      </c>
      <c r="HJD96" s="727" t="s">
        <v>709</v>
      </c>
      <c r="HJE96" s="727" t="s">
        <v>709</v>
      </c>
      <c r="HJF96" s="727" t="s">
        <v>709</v>
      </c>
      <c r="HJG96" s="727" t="s">
        <v>709</v>
      </c>
      <c r="HJH96" s="727" t="s">
        <v>709</v>
      </c>
      <c r="HJI96" s="727" t="s">
        <v>709</v>
      </c>
      <c r="HJJ96" s="727" t="s">
        <v>709</v>
      </c>
      <c r="HJK96" s="727" t="s">
        <v>709</v>
      </c>
      <c r="HJL96" s="727" t="s">
        <v>709</v>
      </c>
      <c r="HJM96" s="727" t="s">
        <v>709</v>
      </c>
      <c r="HJN96" s="727" t="s">
        <v>709</v>
      </c>
      <c r="HJO96" s="727" t="s">
        <v>709</v>
      </c>
      <c r="HJP96" s="727" t="s">
        <v>709</v>
      </c>
      <c r="HJQ96" s="727" t="s">
        <v>709</v>
      </c>
      <c r="HJR96" s="727" t="s">
        <v>709</v>
      </c>
      <c r="HJS96" s="727" t="s">
        <v>709</v>
      </c>
      <c r="HJT96" s="727" t="s">
        <v>709</v>
      </c>
      <c r="HJU96" s="727" t="s">
        <v>709</v>
      </c>
      <c r="HJV96" s="727" t="s">
        <v>709</v>
      </c>
      <c r="HJW96" s="727" t="s">
        <v>709</v>
      </c>
      <c r="HJX96" s="727" t="s">
        <v>709</v>
      </c>
      <c r="HJY96" s="727" t="s">
        <v>709</v>
      </c>
      <c r="HJZ96" s="727" t="s">
        <v>709</v>
      </c>
      <c r="HKA96" s="727" t="s">
        <v>709</v>
      </c>
      <c r="HKB96" s="727" t="s">
        <v>709</v>
      </c>
      <c r="HKC96" s="727" t="s">
        <v>709</v>
      </c>
      <c r="HKD96" s="727" t="s">
        <v>709</v>
      </c>
      <c r="HKE96" s="727" t="s">
        <v>709</v>
      </c>
      <c r="HKF96" s="727" t="s">
        <v>709</v>
      </c>
      <c r="HKG96" s="727" t="s">
        <v>709</v>
      </c>
      <c r="HKH96" s="727" t="s">
        <v>709</v>
      </c>
      <c r="HKI96" s="727" t="s">
        <v>709</v>
      </c>
      <c r="HKJ96" s="727" t="s">
        <v>709</v>
      </c>
      <c r="HKK96" s="727" t="s">
        <v>709</v>
      </c>
      <c r="HKL96" s="727" t="s">
        <v>709</v>
      </c>
      <c r="HKM96" s="727" t="s">
        <v>709</v>
      </c>
      <c r="HKN96" s="727" t="s">
        <v>709</v>
      </c>
      <c r="HKO96" s="727" t="s">
        <v>709</v>
      </c>
      <c r="HKP96" s="727" t="s">
        <v>709</v>
      </c>
      <c r="HKQ96" s="727" t="s">
        <v>709</v>
      </c>
      <c r="HKR96" s="727" t="s">
        <v>709</v>
      </c>
      <c r="HKS96" s="727" t="s">
        <v>709</v>
      </c>
      <c r="HKT96" s="727" t="s">
        <v>709</v>
      </c>
      <c r="HKU96" s="727" t="s">
        <v>709</v>
      </c>
      <c r="HKV96" s="727" t="s">
        <v>709</v>
      </c>
      <c r="HKW96" s="727" t="s">
        <v>709</v>
      </c>
      <c r="HKX96" s="727" t="s">
        <v>709</v>
      </c>
      <c r="HKY96" s="727" t="s">
        <v>709</v>
      </c>
      <c r="HKZ96" s="727" t="s">
        <v>709</v>
      </c>
      <c r="HLA96" s="727" t="s">
        <v>709</v>
      </c>
      <c r="HLB96" s="727" t="s">
        <v>709</v>
      </c>
      <c r="HLC96" s="727" t="s">
        <v>709</v>
      </c>
      <c r="HLD96" s="727" t="s">
        <v>709</v>
      </c>
      <c r="HLE96" s="727" t="s">
        <v>709</v>
      </c>
      <c r="HLF96" s="727" t="s">
        <v>709</v>
      </c>
      <c r="HLG96" s="727" t="s">
        <v>709</v>
      </c>
      <c r="HLH96" s="727" t="s">
        <v>709</v>
      </c>
      <c r="HLI96" s="727" t="s">
        <v>709</v>
      </c>
      <c r="HLJ96" s="727" t="s">
        <v>709</v>
      </c>
      <c r="HLK96" s="727" t="s">
        <v>709</v>
      </c>
      <c r="HLL96" s="727" t="s">
        <v>709</v>
      </c>
      <c r="HLM96" s="727" t="s">
        <v>709</v>
      </c>
      <c r="HLN96" s="727" t="s">
        <v>709</v>
      </c>
      <c r="HLO96" s="727" t="s">
        <v>709</v>
      </c>
      <c r="HLP96" s="727" t="s">
        <v>709</v>
      </c>
      <c r="HLQ96" s="727" t="s">
        <v>709</v>
      </c>
      <c r="HLR96" s="727" t="s">
        <v>709</v>
      </c>
      <c r="HLS96" s="727" t="s">
        <v>709</v>
      </c>
      <c r="HLT96" s="727" t="s">
        <v>709</v>
      </c>
      <c r="HLU96" s="727" t="s">
        <v>709</v>
      </c>
      <c r="HLV96" s="727" t="s">
        <v>709</v>
      </c>
      <c r="HLW96" s="727" t="s">
        <v>709</v>
      </c>
      <c r="HLX96" s="727" t="s">
        <v>709</v>
      </c>
      <c r="HLY96" s="727" t="s">
        <v>709</v>
      </c>
      <c r="HLZ96" s="727" t="s">
        <v>709</v>
      </c>
      <c r="HMA96" s="727" t="s">
        <v>709</v>
      </c>
      <c r="HMB96" s="727" t="s">
        <v>709</v>
      </c>
      <c r="HMC96" s="727" t="s">
        <v>709</v>
      </c>
      <c r="HMD96" s="727" t="s">
        <v>709</v>
      </c>
      <c r="HME96" s="727" t="s">
        <v>709</v>
      </c>
      <c r="HMF96" s="727" t="s">
        <v>709</v>
      </c>
      <c r="HMG96" s="727" t="s">
        <v>709</v>
      </c>
      <c r="HMH96" s="727" t="s">
        <v>709</v>
      </c>
      <c r="HMI96" s="727" t="s">
        <v>709</v>
      </c>
      <c r="HMJ96" s="727" t="s">
        <v>709</v>
      </c>
      <c r="HMK96" s="727" t="s">
        <v>709</v>
      </c>
      <c r="HML96" s="727" t="s">
        <v>709</v>
      </c>
      <c r="HMM96" s="727" t="s">
        <v>709</v>
      </c>
      <c r="HMN96" s="727" t="s">
        <v>709</v>
      </c>
      <c r="HMO96" s="727" t="s">
        <v>709</v>
      </c>
      <c r="HMP96" s="727" t="s">
        <v>709</v>
      </c>
      <c r="HMQ96" s="727" t="s">
        <v>709</v>
      </c>
      <c r="HMR96" s="727" t="s">
        <v>709</v>
      </c>
      <c r="HMS96" s="727" t="s">
        <v>709</v>
      </c>
      <c r="HMT96" s="727" t="s">
        <v>709</v>
      </c>
      <c r="HMU96" s="727" t="s">
        <v>709</v>
      </c>
      <c r="HMV96" s="727" t="s">
        <v>709</v>
      </c>
      <c r="HMW96" s="727" t="s">
        <v>709</v>
      </c>
      <c r="HMX96" s="727" t="s">
        <v>709</v>
      </c>
      <c r="HMY96" s="727" t="s">
        <v>709</v>
      </c>
      <c r="HMZ96" s="727" t="s">
        <v>709</v>
      </c>
      <c r="HNA96" s="727" t="s">
        <v>709</v>
      </c>
      <c r="HNB96" s="727" t="s">
        <v>709</v>
      </c>
      <c r="HNC96" s="727" t="s">
        <v>709</v>
      </c>
      <c r="HND96" s="727" t="s">
        <v>709</v>
      </c>
      <c r="HNE96" s="727" t="s">
        <v>709</v>
      </c>
      <c r="HNF96" s="727" t="s">
        <v>709</v>
      </c>
      <c r="HNG96" s="727" t="s">
        <v>709</v>
      </c>
      <c r="HNH96" s="727" t="s">
        <v>709</v>
      </c>
      <c r="HNI96" s="727" t="s">
        <v>709</v>
      </c>
      <c r="HNJ96" s="727" t="s">
        <v>709</v>
      </c>
      <c r="HNK96" s="727" t="s">
        <v>709</v>
      </c>
      <c r="HNL96" s="727" t="s">
        <v>709</v>
      </c>
      <c r="HNM96" s="727" t="s">
        <v>709</v>
      </c>
      <c r="HNN96" s="727" t="s">
        <v>709</v>
      </c>
      <c r="HNO96" s="727" t="s">
        <v>709</v>
      </c>
      <c r="HNP96" s="727" t="s">
        <v>709</v>
      </c>
      <c r="HNQ96" s="727" t="s">
        <v>709</v>
      </c>
      <c r="HNR96" s="727" t="s">
        <v>709</v>
      </c>
      <c r="HNS96" s="727" t="s">
        <v>709</v>
      </c>
      <c r="HNT96" s="727" t="s">
        <v>709</v>
      </c>
      <c r="HNU96" s="727" t="s">
        <v>709</v>
      </c>
      <c r="HNV96" s="727" t="s">
        <v>709</v>
      </c>
      <c r="HNW96" s="727" t="s">
        <v>709</v>
      </c>
      <c r="HNX96" s="727" t="s">
        <v>709</v>
      </c>
      <c r="HNY96" s="727" t="s">
        <v>709</v>
      </c>
      <c r="HNZ96" s="727" t="s">
        <v>709</v>
      </c>
      <c r="HOA96" s="727" t="s">
        <v>709</v>
      </c>
      <c r="HOB96" s="727" t="s">
        <v>709</v>
      </c>
      <c r="HOC96" s="727" t="s">
        <v>709</v>
      </c>
      <c r="HOD96" s="727" t="s">
        <v>709</v>
      </c>
      <c r="HOE96" s="727" t="s">
        <v>709</v>
      </c>
      <c r="HOF96" s="727" t="s">
        <v>709</v>
      </c>
      <c r="HOG96" s="727" t="s">
        <v>709</v>
      </c>
      <c r="HOH96" s="727" t="s">
        <v>709</v>
      </c>
      <c r="HOI96" s="727" t="s">
        <v>709</v>
      </c>
      <c r="HOJ96" s="727" t="s">
        <v>709</v>
      </c>
      <c r="HOK96" s="727" t="s">
        <v>709</v>
      </c>
      <c r="HOL96" s="727" t="s">
        <v>709</v>
      </c>
      <c r="HOM96" s="727" t="s">
        <v>709</v>
      </c>
      <c r="HON96" s="727" t="s">
        <v>709</v>
      </c>
      <c r="HOO96" s="727" t="s">
        <v>709</v>
      </c>
      <c r="HOP96" s="727" t="s">
        <v>709</v>
      </c>
      <c r="HOQ96" s="727" t="s">
        <v>709</v>
      </c>
      <c r="HOR96" s="727" t="s">
        <v>709</v>
      </c>
      <c r="HOS96" s="727" t="s">
        <v>709</v>
      </c>
      <c r="HOT96" s="727" t="s">
        <v>709</v>
      </c>
      <c r="HOU96" s="727" t="s">
        <v>709</v>
      </c>
      <c r="HOV96" s="727" t="s">
        <v>709</v>
      </c>
      <c r="HOW96" s="727" t="s">
        <v>709</v>
      </c>
      <c r="HOX96" s="727" t="s">
        <v>709</v>
      </c>
      <c r="HOY96" s="727" t="s">
        <v>709</v>
      </c>
      <c r="HOZ96" s="727" t="s">
        <v>709</v>
      </c>
      <c r="HPA96" s="727" t="s">
        <v>709</v>
      </c>
      <c r="HPB96" s="727" t="s">
        <v>709</v>
      </c>
      <c r="HPC96" s="727" t="s">
        <v>709</v>
      </c>
      <c r="HPD96" s="727" t="s">
        <v>709</v>
      </c>
      <c r="HPE96" s="727" t="s">
        <v>709</v>
      </c>
      <c r="HPF96" s="727" t="s">
        <v>709</v>
      </c>
      <c r="HPG96" s="727" t="s">
        <v>709</v>
      </c>
      <c r="HPH96" s="727" t="s">
        <v>709</v>
      </c>
      <c r="HPI96" s="727" t="s">
        <v>709</v>
      </c>
      <c r="HPJ96" s="727" t="s">
        <v>709</v>
      </c>
      <c r="HPK96" s="727" t="s">
        <v>709</v>
      </c>
      <c r="HPL96" s="727" t="s">
        <v>709</v>
      </c>
      <c r="HPM96" s="727" t="s">
        <v>709</v>
      </c>
      <c r="HPN96" s="727" t="s">
        <v>709</v>
      </c>
      <c r="HPO96" s="727" t="s">
        <v>709</v>
      </c>
      <c r="HPP96" s="727" t="s">
        <v>709</v>
      </c>
      <c r="HPQ96" s="727" t="s">
        <v>709</v>
      </c>
      <c r="HPR96" s="727" t="s">
        <v>709</v>
      </c>
      <c r="HPS96" s="727" t="s">
        <v>709</v>
      </c>
      <c r="HPT96" s="727" t="s">
        <v>709</v>
      </c>
      <c r="HPU96" s="727" t="s">
        <v>709</v>
      </c>
      <c r="HPV96" s="727" t="s">
        <v>709</v>
      </c>
      <c r="HPW96" s="727" t="s">
        <v>709</v>
      </c>
      <c r="HPX96" s="727" t="s">
        <v>709</v>
      </c>
      <c r="HPY96" s="727" t="s">
        <v>709</v>
      </c>
      <c r="HPZ96" s="727" t="s">
        <v>709</v>
      </c>
      <c r="HQA96" s="727" t="s">
        <v>709</v>
      </c>
      <c r="HQB96" s="727" t="s">
        <v>709</v>
      </c>
      <c r="HQC96" s="727" t="s">
        <v>709</v>
      </c>
      <c r="HQD96" s="727" t="s">
        <v>709</v>
      </c>
      <c r="HQE96" s="727" t="s">
        <v>709</v>
      </c>
      <c r="HQF96" s="727" t="s">
        <v>709</v>
      </c>
      <c r="HQG96" s="727" t="s">
        <v>709</v>
      </c>
      <c r="HQH96" s="727" t="s">
        <v>709</v>
      </c>
      <c r="HQI96" s="727" t="s">
        <v>709</v>
      </c>
      <c r="HQJ96" s="727" t="s">
        <v>709</v>
      </c>
      <c r="HQK96" s="727" t="s">
        <v>709</v>
      </c>
      <c r="HQL96" s="727" t="s">
        <v>709</v>
      </c>
      <c r="HQM96" s="727" t="s">
        <v>709</v>
      </c>
      <c r="HQN96" s="727" t="s">
        <v>709</v>
      </c>
      <c r="HQO96" s="727" t="s">
        <v>709</v>
      </c>
      <c r="HQP96" s="727" t="s">
        <v>709</v>
      </c>
      <c r="HQQ96" s="727" t="s">
        <v>709</v>
      </c>
      <c r="HQR96" s="727" t="s">
        <v>709</v>
      </c>
      <c r="HQS96" s="727" t="s">
        <v>709</v>
      </c>
      <c r="HQT96" s="727" t="s">
        <v>709</v>
      </c>
      <c r="HQU96" s="727" t="s">
        <v>709</v>
      </c>
      <c r="HQV96" s="727" t="s">
        <v>709</v>
      </c>
      <c r="HQW96" s="727" t="s">
        <v>709</v>
      </c>
      <c r="HQX96" s="727" t="s">
        <v>709</v>
      </c>
      <c r="HQY96" s="727" t="s">
        <v>709</v>
      </c>
      <c r="HQZ96" s="727" t="s">
        <v>709</v>
      </c>
      <c r="HRA96" s="727" t="s">
        <v>709</v>
      </c>
      <c r="HRB96" s="727" t="s">
        <v>709</v>
      </c>
      <c r="HRC96" s="727" t="s">
        <v>709</v>
      </c>
      <c r="HRD96" s="727" t="s">
        <v>709</v>
      </c>
      <c r="HRE96" s="727" t="s">
        <v>709</v>
      </c>
      <c r="HRF96" s="727" t="s">
        <v>709</v>
      </c>
      <c r="HRG96" s="727" t="s">
        <v>709</v>
      </c>
      <c r="HRH96" s="727" t="s">
        <v>709</v>
      </c>
      <c r="HRI96" s="727" t="s">
        <v>709</v>
      </c>
      <c r="HRJ96" s="727" t="s">
        <v>709</v>
      </c>
      <c r="HRK96" s="727" t="s">
        <v>709</v>
      </c>
      <c r="HRL96" s="727" t="s">
        <v>709</v>
      </c>
      <c r="HRM96" s="727" t="s">
        <v>709</v>
      </c>
      <c r="HRN96" s="727" t="s">
        <v>709</v>
      </c>
      <c r="HRO96" s="727" t="s">
        <v>709</v>
      </c>
      <c r="HRP96" s="727" t="s">
        <v>709</v>
      </c>
      <c r="HRQ96" s="727" t="s">
        <v>709</v>
      </c>
      <c r="HRR96" s="727" t="s">
        <v>709</v>
      </c>
      <c r="HRS96" s="727" t="s">
        <v>709</v>
      </c>
      <c r="HRT96" s="727" t="s">
        <v>709</v>
      </c>
      <c r="HRU96" s="727" t="s">
        <v>709</v>
      </c>
      <c r="HRV96" s="727" t="s">
        <v>709</v>
      </c>
      <c r="HRW96" s="727" t="s">
        <v>709</v>
      </c>
      <c r="HRX96" s="727" t="s">
        <v>709</v>
      </c>
      <c r="HRY96" s="727" t="s">
        <v>709</v>
      </c>
      <c r="HRZ96" s="727" t="s">
        <v>709</v>
      </c>
      <c r="HSA96" s="727" t="s">
        <v>709</v>
      </c>
      <c r="HSB96" s="727" t="s">
        <v>709</v>
      </c>
      <c r="HSC96" s="727" t="s">
        <v>709</v>
      </c>
      <c r="HSD96" s="727" t="s">
        <v>709</v>
      </c>
      <c r="HSE96" s="727" t="s">
        <v>709</v>
      </c>
      <c r="HSF96" s="727" t="s">
        <v>709</v>
      </c>
      <c r="HSG96" s="727" t="s">
        <v>709</v>
      </c>
      <c r="HSH96" s="727" t="s">
        <v>709</v>
      </c>
      <c r="HSI96" s="727" t="s">
        <v>709</v>
      </c>
      <c r="HSJ96" s="727" t="s">
        <v>709</v>
      </c>
      <c r="HSK96" s="727" t="s">
        <v>709</v>
      </c>
      <c r="HSL96" s="727" t="s">
        <v>709</v>
      </c>
      <c r="HSM96" s="727" t="s">
        <v>709</v>
      </c>
      <c r="HSN96" s="727" t="s">
        <v>709</v>
      </c>
      <c r="HSO96" s="727" t="s">
        <v>709</v>
      </c>
      <c r="HSP96" s="727" t="s">
        <v>709</v>
      </c>
      <c r="HSQ96" s="727" t="s">
        <v>709</v>
      </c>
      <c r="HSR96" s="727" t="s">
        <v>709</v>
      </c>
      <c r="HSS96" s="727" t="s">
        <v>709</v>
      </c>
      <c r="HST96" s="727" t="s">
        <v>709</v>
      </c>
      <c r="HSU96" s="727" t="s">
        <v>709</v>
      </c>
      <c r="HSV96" s="727" t="s">
        <v>709</v>
      </c>
      <c r="HSW96" s="727" t="s">
        <v>709</v>
      </c>
      <c r="HSX96" s="727" t="s">
        <v>709</v>
      </c>
      <c r="HSY96" s="727" t="s">
        <v>709</v>
      </c>
      <c r="HSZ96" s="727" t="s">
        <v>709</v>
      </c>
      <c r="HTA96" s="727" t="s">
        <v>709</v>
      </c>
      <c r="HTB96" s="727" t="s">
        <v>709</v>
      </c>
      <c r="HTC96" s="727" t="s">
        <v>709</v>
      </c>
      <c r="HTD96" s="727" t="s">
        <v>709</v>
      </c>
      <c r="HTE96" s="727" t="s">
        <v>709</v>
      </c>
      <c r="HTF96" s="727" t="s">
        <v>709</v>
      </c>
      <c r="HTG96" s="727" t="s">
        <v>709</v>
      </c>
      <c r="HTH96" s="727" t="s">
        <v>709</v>
      </c>
      <c r="HTI96" s="727" t="s">
        <v>709</v>
      </c>
      <c r="HTJ96" s="727" t="s">
        <v>709</v>
      </c>
      <c r="HTK96" s="727" t="s">
        <v>709</v>
      </c>
      <c r="HTL96" s="727" t="s">
        <v>709</v>
      </c>
      <c r="HTM96" s="727" t="s">
        <v>709</v>
      </c>
      <c r="HTN96" s="727" t="s">
        <v>709</v>
      </c>
      <c r="HTO96" s="727" t="s">
        <v>709</v>
      </c>
      <c r="HTP96" s="727" t="s">
        <v>709</v>
      </c>
      <c r="HTQ96" s="727" t="s">
        <v>709</v>
      </c>
      <c r="HTR96" s="727" t="s">
        <v>709</v>
      </c>
      <c r="HTS96" s="727" t="s">
        <v>709</v>
      </c>
      <c r="HTT96" s="727" t="s">
        <v>709</v>
      </c>
      <c r="HTU96" s="727" t="s">
        <v>709</v>
      </c>
      <c r="HTV96" s="727" t="s">
        <v>709</v>
      </c>
      <c r="HTW96" s="727" t="s">
        <v>709</v>
      </c>
      <c r="HTX96" s="727" t="s">
        <v>709</v>
      </c>
      <c r="HTY96" s="727" t="s">
        <v>709</v>
      </c>
      <c r="HTZ96" s="727" t="s">
        <v>709</v>
      </c>
      <c r="HUA96" s="727" t="s">
        <v>709</v>
      </c>
      <c r="HUB96" s="727" t="s">
        <v>709</v>
      </c>
      <c r="HUC96" s="727" t="s">
        <v>709</v>
      </c>
      <c r="HUD96" s="727" t="s">
        <v>709</v>
      </c>
      <c r="HUE96" s="727" t="s">
        <v>709</v>
      </c>
      <c r="HUF96" s="727" t="s">
        <v>709</v>
      </c>
      <c r="HUG96" s="727" t="s">
        <v>709</v>
      </c>
      <c r="HUH96" s="727" t="s">
        <v>709</v>
      </c>
      <c r="HUI96" s="727" t="s">
        <v>709</v>
      </c>
      <c r="HUJ96" s="727" t="s">
        <v>709</v>
      </c>
      <c r="HUK96" s="727" t="s">
        <v>709</v>
      </c>
      <c r="HUL96" s="727" t="s">
        <v>709</v>
      </c>
      <c r="HUM96" s="727" t="s">
        <v>709</v>
      </c>
      <c r="HUN96" s="727" t="s">
        <v>709</v>
      </c>
      <c r="HUO96" s="727" t="s">
        <v>709</v>
      </c>
      <c r="HUP96" s="727" t="s">
        <v>709</v>
      </c>
      <c r="HUQ96" s="727" t="s">
        <v>709</v>
      </c>
      <c r="HUR96" s="727" t="s">
        <v>709</v>
      </c>
      <c r="HUS96" s="727" t="s">
        <v>709</v>
      </c>
      <c r="HUT96" s="727" t="s">
        <v>709</v>
      </c>
      <c r="HUU96" s="727" t="s">
        <v>709</v>
      </c>
      <c r="HUV96" s="727" t="s">
        <v>709</v>
      </c>
      <c r="HUW96" s="727" t="s">
        <v>709</v>
      </c>
      <c r="HUX96" s="727" t="s">
        <v>709</v>
      </c>
      <c r="HUY96" s="727" t="s">
        <v>709</v>
      </c>
      <c r="HUZ96" s="727" t="s">
        <v>709</v>
      </c>
      <c r="HVA96" s="727" t="s">
        <v>709</v>
      </c>
      <c r="HVB96" s="727" t="s">
        <v>709</v>
      </c>
      <c r="HVC96" s="727" t="s">
        <v>709</v>
      </c>
      <c r="HVD96" s="727" t="s">
        <v>709</v>
      </c>
      <c r="HVE96" s="727" t="s">
        <v>709</v>
      </c>
      <c r="HVF96" s="727" t="s">
        <v>709</v>
      </c>
      <c r="HVG96" s="727" t="s">
        <v>709</v>
      </c>
      <c r="HVH96" s="727" t="s">
        <v>709</v>
      </c>
      <c r="HVI96" s="727" t="s">
        <v>709</v>
      </c>
      <c r="HVJ96" s="727" t="s">
        <v>709</v>
      </c>
      <c r="HVK96" s="727" t="s">
        <v>709</v>
      </c>
      <c r="HVL96" s="727" t="s">
        <v>709</v>
      </c>
      <c r="HVM96" s="727" t="s">
        <v>709</v>
      </c>
      <c r="HVN96" s="727" t="s">
        <v>709</v>
      </c>
      <c r="HVO96" s="727" t="s">
        <v>709</v>
      </c>
      <c r="HVP96" s="727" t="s">
        <v>709</v>
      </c>
      <c r="HVQ96" s="727" t="s">
        <v>709</v>
      </c>
      <c r="HVR96" s="727" t="s">
        <v>709</v>
      </c>
      <c r="HVS96" s="727" t="s">
        <v>709</v>
      </c>
      <c r="HVT96" s="727" t="s">
        <v>709</v>
      </c>
      <c r="HVU96" s="727" t="s">
        <v>709</v>
      </c>
      <c r="HVV96" s="727" t="s">
        <v>709</v>
      </c>
      <c r="HVW96" s="727" t="s">
        <v>709</v>
      </c>
      <c r="HVX96" s="727" t="s">
        <v>709</v>
      </c>
      <c r="HVY96" s="727" t="s">
        <v>709</v>
      </c>
      <c r="HVZ96" s="727" t="s">
        <v>709</v>
      </c>
      <c r="HWA96" s="727" t="s">
        <v>709</v>
      </c>
      <c r="HWB96" s="727" t="s">
        <v>709</v>
      </c>
      <c r="HWC96" s="727" t="s">
        <v>709</v>
      </c>
      <c r="HWD96" s="727" t="s">
        <v>709</v>
      </c>
      <c r="HWE96" s="727" t="s">
        <v>709</v>
      </c>
      <c r="HWF96" s="727" t="s">
        <v>709</v>
      </c>
      <c r="HWG96" s="727" t="s">
        <v>709</v>
      </c>
      <c r="HWH96" s="727" t="s">
        <v>709</v>
      </c>
      <c r="HWI96" s="727" t="s">
        <v>709</v>
      </c>
      <c r="HWJ96" s="727" t="s">
        <v>709</v>
      </c>
      <c r="HWK96" s="727" t="s">
        <v>709</v>
      </c>
      <c r="HWL96" s="727" t="s">
        <v>709</v>
      </c>
      <c r="HWM96" s="727" t="s">
        <v>709</v>
      </c>
      <c r="HWN96" s="727" t="s">
        <v>709</v>
      </c>
      <c r="HWO96" s="727" t="s">
        <v>709</v>
      </c>
      <c r="HWP96" s="727" t="s">
        <v>709</v>
      </c>
      <c r="HWQ96" s="727" t="s">
        <v>709</v>
      </c>
      <c r="HWR96" s="727" t="s">
        <v>709</v>
      </c>
      <c r="HWS96" s="727" t="s">
        <v>709</v>
      </c>
      <c r="HWT96" s="727" t="s">
        <v>709</v>
      </c>
      <c r="HWU96" s="727" t="s">
        <v>709</v>
      </c>
      <c r="HWV96" s="727" t="s">
        <v>709</v>
      </c>
      <c r="HWW96" s="727" t="s">
        <v>709</v>
      </c>
      <c r="HWX96" s="727" t="s">
        <v>709</v>
      </c>
      <c r="HWY96" s="727" t="s">
        <v>709</v>
      </c>
      <c r="HWZ96" s="727" t="s">
        <v>709</v>
      </c>
      <c r="HXA96" s="727" t="s">
        <v>709</v>
      </c>
      <c r="HXB96" s="727" t="s">
        <v>709</v>
      </c>
      <c r="HXC96" s="727" t="s">
        <v>709</v>
      </c>
      <c r="HXD96" s="727" t="s">
        <v>709</v>
      </c>
      <c r="HXE96" s="727" t="s">
        <v>709</v>
      </c>
      <c r="HXF96" s="727" t="s">
        <v>709</v>
      </c>
      <c r="HXG96" s="727" t="s">
        <v>709</v>
      </c>
      <c r="HXH96" s="727" t="s">
        <v>709</v>
      </c>
      <c r="HXI96" s="727" t="s">
        <v>709</v>
      </c>
      <c r="HXJ96" s="727" t="s">
        <v>709</v>
      </c>
      <c r="HXK96" s="727" t="s">
        <v>709</v>
      </c>
      <c r="HXL96" s="727" t="s">
        <v>709</v>
      </c>
      <c r="HXM96" s="727" t="s">
        <v>709</v>
      </c>
      <c r="HXN96" s="727" t="s">
        <v>709</v>
      </c>
      <c r="HXO96" s="727" t="s">
        <v>709</v>
      </c>
      <c r="HXP96" s="727" t="s">
        <v>709</v>
      </c>
      <c r="HXQ96" s="727" t="s">
        <v>709</v>
      </c>
      <c r="HXR96" s="727" t="s">
        <v>709</v>
      </c>
      <c r="HXS96" s="727" t="s">
        <v>709</v>
      </c>
      <c r="HXT96" s="727" t="s">
        <v>709</v>
      </c>
      <c r="HXU96" s="727" t="s">
        <v>709</v>
      </c>
      <c r="HXV96" s="727" t="s">
        <v>709</v>
      </c>
      <c r="HXW96" s="727" t="s">
        <v>709</v>
      </c>
      <c r="HXX96" s="727" t="s">
        <v>709</v>
      </c>
      <c r="HXY96" s="727" t="s">
        <v>709</v>
      </c>
      <c r="HXZ96" s="727" t="s">
        <v>709</v>
      </c>
      <c r="HYA96" s="727" t="s">
        <v>709</v>
      </c>
      <c r="HYB96" s="727" t="s">
        <v>709</v>
      </c>
      <c r="HYC96" s="727" t="s">
        <v>709</v>
      </c>
      <c r="HYD96" s="727" t="s">
        <v>709</v>
      </c>
      <c r="HYE96" s="727" t="s">
        <v>709</v>
      </c>
      <c r="HYF96" s="727" t="s">
        <v>709</v>
      </c>
      <c r="HYG96" s="727" t="s">
        <v>709</v>
      </c>
      <c r="HYH96" s="727" t="s">
        <v>709</v>
      </c>
      <c r="HYI96" s="727" t="s">
        <v>709</v>
      </c>
      <c r="HYJ96" s="727" t="s">
        <v>709</v>
      </c>
      <c r="HYK96" s="727" t="s">
        <v>709</v>
      </c>
      <c r="HYL96" s="727" t="s">
        <v>709</v>
      </c>
      <c r="HYM96" s="727" t="s">
        <v>709</v>
      </c>
      <c r="HYN96" s="727" t="s">
        <v>709</v>
      </c>
      <c r="HYO96" s="727" t="s">
        <v>709</v>
      </c>
      <c r="HYP96" s="727" t="s">
        <v>709</v>
      </c>
      <c r="HYQ96" s="727" t="s">
        <v>709</v>
      </c>
      <c r="HYR96" s="727" t="s">
        <v>709</v>
      </c>
      <c r="HYS96" s="727" t="s">
        <v>709</v>
      </c>
      <c r="HYT96" s="727" t="s">
        <v>709</v>
      </c>
      <c r="HYU96" s="727" t="s">
        <v>709</v>
      </c>
      <c r="HYV96" s="727" t="s">
        <v>709</v>
      </c>
      <c r="HYW96" s="727" t="s">
        <v>709</v>
      </c>
      <c r="HYX96" s="727" t="s">
        <v>709</v>
      </c>
      <c r="HYY96" s="727" t="s">
        <v>709</v>
      </c>
      <c r="HYZ96" s="727" t="s">
        <v>709</v>
      </c>
      <c r="HZA96" s="727" t="s">
        <v>709</v>
      </c>
      <c r="HZB96" s="727" t="s">
        <v>709</v>
      </c>
      <c r="HZC96" s="727" t="s">
        <v>709</v>
      </c>
      <c r="HZD96" s="727" t="s">
        <v>709</v>
      </c>
      <c r="HZE96" s="727" t="s">
        <v>709</v>
      </c>
      <c r="HZF96" s="727" t="s">
        <v>709</v>
      </c>
      <c r="HZG96" s="727" t="s">
        <v>709</v>
      </c>
      <c r="HZH96" s="727" t="s">
        <v>709</v>
      </c>
      <c r="HZI96" s="727" t="s">
        <v>709</v>
      </c>
      <c r="HZJ96" s="727" t="s">
        <v>709</v>
      </c>
      <c r="HZK96" s="727" t="s">
        <v>709</v>
      </c>
      <c r="HZL96" s="727" t="s">
        <v>709</v>
      </c>
      <c r="HZM96" s="727" t="s">
        <v>709</v>
      </c>
      <c r="HZN96" s="727" t="s">
        <v>709</v>
      </c>
      <c r="HZO96" s="727" t="s">
        <v>709</v>
      </c>
      <c r="HZP96" s="727" t="s">
        <v>709</v>
      </c>
      <c r="HZQ96" s="727" t="s">
        <v>709</v>
      </c>
      <c r="HZR96" s="727" t="s">
        <v>709</v>
      </c>
      <c r="HZS96" s="727" t="s">
        <v>709</v>
      </c>
      <c r="HZT96" s="727" t="s">
        <v>709</v>
      </c>
      <c r="HZU96" s="727" t="s">
        <v>709</v>
      </c>
      <c r="HZV96" s="727" t="s">
        <v>709</v>
      </c>
      <c r="HZW96" s="727" t="s">
        <v>709</v>
      </c>
      <c r="HZX96" s="727" t="s">
        <v>709</v>
      </c>
      <c r="HZY96" s="727" t="s">
        <v>709</v>
      </c>
      <c r="HZZ96" s="727" t="s">
        <v>709</v>
      </c>
      <c r="IAA96" s="727" t="s">
        <v>709</v>
      </c>
      <c r="IAB96" s="727" t="s">
        <v>709</v>
      </c>
      <c r="IAC96" s="727" t="s">
        <v>709</v>
      </c>
      <c r="IAD96" s="727" t="s">
        <v>709</v>
      </c>
      <c r="IAE96" s="727" t="s">
        <v>709</v>
      </c>
      <c r="IAF96" s="727" t="s">
        <v>709</v>
      </c>
      <c r="IAG96" s="727" t="s">
        <v>709</v>
      </c>
      <c r="IAH96" s="727" t="s">
        <v>709</v>
      </c>
      <c r="IAI96" s="727" t="s">
        <v>709</v>
      </c>
      <c r="IAJ96" s="727" t="s">
        <v>709</v>
      </c>
      <c r="IAK96" s="727" t="s">
        <v>709</v>
      </c>
      <c r="IAL96" s="727" t="s">
        <v>709</v>
      </c>
      <c r="IAM96" s="727" t="s">
        <v>709</v>
      </c>
      <c r="IAN96" s="727" t="s">
        <v>709</v>
      </c>
      <c r="IAO96" s="727" t="s">
        <v>709</v>
      </c>
      <c r="IAP96" s="727" t="s">
        <v>709</v>
      </c>
      <c r="IAQ96" s="727" t="s">
        <v>709</v>
      </c>
      <c r="IAR96" s="727" t="s">
        <v>709</v>
      </c>
      <c r="IAS96" s="727" t="s">
        <v>709</v>
      </c>
      <c r="IAT96" s="727" t="s">
        <v>709</v>
      </c>
      <c r="IAU96" s="727" t="s">
        <v>709</v>
      </c>
      <c r="IAV96" s="727" t="s">
        <v>709</v>
      </c>
      <c r="IAW96" s="727" t="s">
        <v>709</v>
      </c>
      <c r="IAX96" s="727" t="s">
        <v>709</v>
      </c>
      <c r="IAY96" s="727" t="s">
        <v>709</v>
      </c>
      <c r="IAZ96" s="727" t="s">
        <v>709</v>
      </c>
      <c r="IBA96" s="727" t="s">
        <v>709</v>
      </c>
      <c r="IBB96" s="727" t="s">
        <v>709</v>
      </c>
      <c r="IBC96" s="727" t="s">
        <v>709</v>
      </c>
      <c r="IBD96" s="727" t="s">
        <v>709</v>
      </c>
      <c r="IBE96" s="727" t="s">
        <v>709</v>
      </c>
      <c r="IBF96" s="727" t="s">
        <v>709</v>
      </c>
      <c r="IBG96" s="727" t="s">
        <v>709</v>
      </c>
      <c r="IBH96" s="727" t="s">
        <v>709</v>
      </c>
      <c r="IBI96" s="727" t="s">
        <v>709</v>
      </c>
      <c r="IBJ96" s="727" t="s">
        <v>709</v>
      </c>
      <c r="IBK96" s="727" t="s">
        <v>709</v>
      </c>
      <c r="IBL96" s="727" t="s">
        <v>709</v>
      </c>
      <c r="IBM96" s="727" t="s">
        <v>709</v>
      </c>
      <c r="IBN96" s="727" t="s">
        <v>709</v>
      </c>
      <c r="IBO96" s="727" t="s">
        <v>709</v>
      </c>
      <c r="IBP96" s="727" t="s">
        <v>709</v>
      </c>
      <c r="IBQ96" s="727" t="s">
        <v>709</v>
      </c>
      <c r="IBR96" s="727" t="s">
        <v>709</v>
      </c>
      <c r="IBS96" s="727" t="s">
        <v>709</v>
      </c>
      <c r="IBT96" s="727" t="s">
        <v>709</v>
      </c>
      <c r="IBU96" s="727" t="s">
        <v>709</v>
      </c>
      <c r="IBV96" s="727" t="s">
        <v>709</v>
      </c>
      <c r="IBW96" s="727" t="s">
        <v>709</v>
      </c>
      <c r="IBX96" s="727" t="s">
        <v>709</v>
      </c>
      <c r="IBY96" s="727" t="s">
        <v>709</v>
      </c>
      <c r="IBZ96" s="727" t="s">
        <v>709</v>
      </c>
      <c r="ICA96" s="727" t="s">
        <v>709</v>
      </c>
      <c r="ICB96" s="727" t="s">
        <v>709</v>
      </c>
      <c r="ICC96" s="727" t="s">
        <v>709</v>
      </c>
      <c r="ICD96" s="727" t="s">
        <v>709</v>
      </c>
      <c r="ICE96" s="727" t="s">
        <v>709</v>
      </c>
      <c r="ICF96" s="727" t="s">
        <v>709</v>
      </c>
      <c r="ICG96" s="727" t="s">
        <v>709</v>
      </c>
      <c r="ICH96" s="727" t="s">
        <v>709</v>
      </c>
      <c r="ICI96" s="727" t="s">
        <v>709</v>
      </c>
      <c r="ICJ96" s="727" t="s">
        <v>709</v>
      </c>
      <c r="ICK96" s="727" t="s">
        <v>709</v>
      </c>
      <c r="ICL96" s="727" t="s">
        <v>709</v>
      </c>
      <c r="ICM96" s="727" t="s">
        <v>709</v>
      </c>
      <c r="ICN96" s="727" t="s">
        <v>709</v>
      </c>
      <c r="ICO96" s="727" t="s">
        <v>709</v>
      </c>
      <c r="ICP96" s="727" t="s">
        <v>709</v>
      </c>
      <c r="ICQ96" s="727" t="s">
        <v>709</v>
      </c>
      <c r="ICR96" s="727" t="s">
        <v>709</v>
      </c>
      <c r="ICS96" s="727" t="s">
        <v>709</v>
      </c>
      <c r="ICT96" s="727" t="s">
        <v>709</v>
      </c>
      <c r="ICU96" s="727" t="s">
        <v>709</v>
      </c>
      <c r="ICV96" s="727" t="s">
        <v>709</v>
      </c>
      <c r="ICW96" s="727" t="s">
        <v>709</v>
      </c>
      <c r="ICX96" s="727" t="s">
        <v>709</v>
      </c>
      <c r="ICY96" s="727" t="s">
        <v>709</v>
      </c>
      <c r="ICZ96" s="727" t="s">
        <v>709</v>
      </c>
      <c r="IDA96" s="727" t="s">
        <v>709</v>
      </c>
      <c r="IDB96" s="727" t="s">
        <v>709</v>
      </c>
      <c r="IDC96" s="727" t="s">
        <v>709</v>
      </c>
      <c r="IDD96" s="727" t="s">
        <v>709</v>
      </c>
      <c r="IDE96" s="727" t="s">
        <v>709</v>
      </c>
      <c r="IDF96" s="727" t="s">
        <v>709</v>
      </c>
      <c r="IDG96" s="727" t="s">
        <v>709</v>
      </c>
      <c r="IDH96" s="727" t="s">
        <v>709</v>
      </c>
      <c r="IDI96" s="727" t="s">
        <v>709</v>
      </c>
      <c r="IDJ96" s="727" t="s">
        <v>709</v>
      </c>
      <c r="IDK96" s="727" t="s">
        <v>709</v>
      </c>
      <c r="IDL96" s="727" t="s">
        <v>709</v>
      </c>
      <c r="IDM96" s="727" t="s">
        <v>709</v>
      </c>
      <c r="IDN96" s="727" t="s">
        <v>709</v>
      </c>
      <c r="IDO96" s="727" t="s">
        <v>709</v>
      </c>
      <c r="IDP96" s="727" t="s">
        <v>709</v>
      </c>
      <c r="IDQ96" s="727" t="s">
        <v>709</v>
      </c>
      <c r="IDR96" s="727" t="s">
        <v>709</v>
      </c>
      <c r="IDS96" s="727" t="s">
        <v>709</v>
      </c>
      <c r="IDT96" s="727" t="s">
        <v>709</v>
      </c>
      <c r="IDU96" s="727" t="s">
        <v>709</v>
      </c>
      <c r="IDV96" s="727" t="s">
        <v>709</v>
      </c>
      <c r="IDW96" s="727" t="s">
        <v>709</v>
      </c>
      <c r="IDX96" s="727" t="s">
        <v>709</v>
      </c>
      <c r="IDY96" s="727" t="s">
        <v>709</v>
      </c>
      <c r="IDZ96" s="727" t="s">
        <v>709</v>
      </c>
      <c r="IEA96" s="727" t="s">
        <v>709</v>
      </c>
      <c r="IEB96" s="727" t="s">
        <v>709</v>
      </c>
      <c r="IEC96" s="727" t="s">
        <v>709</v>
      </c>
      <c r="IED96" s="727" t="s">
        <v>709</v>
      </c>
      <c r="IEE96" s="727" t="s">
        <v>709</v>
      </c>
      <c r="IEF96" s="727" t="s">
        <v>709</v>
      </c>
      <c r="IEG96" s="727" t="s">
        <v>709</v>
      </c>
      <c r="IEH96" s="727" t="s">
        <v>709</v>
      </c>
      <c r="IEI96" s="727" t="s">
        <v>709</v>
      </c>
      <c r="IEJ96" s="727" t="s">
        <v>709</v>
      </c>
      <c r="IEK96" s="727" t="s">
        <v>709</v>
      </c>
      <c r="IEL96" s="727" t="s">
        <v>709</v>
      </c>
      <c r="IEM96" s="727" t="s">
        <v>709</v>
      </c>
      <c r="IEN96" s="727" t="s">
        <v>709</v>
      </c>
      <c r="IEO96" s="727" t="s">
        <v>709</v>
      </c>
      <c r="IEP96" s="727" t="s">
        <v>709</v>
      </c>
      <c r="IEQ96" s="727" t="s">
        <v>709</v>
      </c>
      <c r="IER96" s="727" t="s">
        <v>709</v>
      </c>
      <c r="IES96" s="727" t="s">
        <v>709</v>
      </c>
      <c r="IET96" s="727" t="s">
        <v>709</v>
      </c>
      <c r="IEU96" s="727" t="s">
        <v>709</v>
      </c>
      <c r="IEV96" s="727" t="s">
        <v>709</v>
      </c>
      <c r="IEW96" s="727" t="s">
        <v>709</v>
      </c>
      <c r="IEX96" s="727" t="s">
        <v>709</v>
      </c>
      <c r="IEY96" s="727" t="s">
        <v>709</v>
      </c>
      <c r="IEZ96" s="727" t="s">
        <v>709</v>
      </c>
      <c r="IFA96" s="727" t="s">
        <v>709</v>
      </c>
      <c r="IFB96" s="727" t="s">
        <v>709</v>
      </c>
      <c r="IFC96" s="727" t="s">
        <v>709</v>
      </c>
      <c r="IFD96" s="727" t="s">
        <v>709</v>
      </c>
      <c r="IFE96" s="727" t="s">
        <v>709</v>
      </c>
      <c r="IFF96" s="727" t="s">
        <v>709</v>
      </c>
      <c r="IFG96" s="727" t="s">
        <v>709</v>
      </c>
      <c r="IFH96" s="727" t="s">
        <v>709</v>
      </c>
      <c r="IFI96" s="727" t="s">
        <v>709</v>
      </c>
      <c r="IFJ96" s="727" t="s">
        <v>709</v>
      </c>
      <c r="IFK96" s="727" t="s">
        <v>709</v>
      </c>
      <c r="IFL96" s="727" t="s">
        <v>709</v>
      </c>
      <c r="IFM96" s="727" t="s">
        <v>709</v>
      </c>
      <c r="IFN96" s="727" t="s">
        <v>709</v>
      </c>
      <c r="IFO96" s="727" t="s">
        <v>709</v>
      </c>
      <c r="IFP96" s="727" t="s">
        <v>709</v>
      </c>
      <c r="IFQ96" s="727" t="s">
        <v>709</v>
      </c>
      <c r="IFR96" s="727" t="s">
        <v>709</v>
      </c>
      <c r="IFS96" s="727" t="s">
        <v>709</v>
      </c>
      <c r="IFT96" s="727" t="s">
        <v>709</v>
      </c>
      <c r="IFU96" s="727" t="s">
        <v>709</v>
      </c>
      <c r="IFV96" s="727" t="s">
        <v>709</v>
      </c>
      <c r="IFW96" s="727" t="s">
        <v>709</v>
      </c>
      <c r="IFX96" s="727" t="s">
        <v>709</v>
      </c>
      <c r="IFY96" s="727" t="s">
        <v>709</v>
      </c>
      <c r="IFZ96" s="727" t="s">
        <v>709</v>
      </c>
      <c r="IGA96" s="727" t="s">
        <v>709</v>
      </c>
      <c r="IGB96" s="727" t="s">
        <v>709</v>
      </c>
      <c r="IGC96" s="727" t="s">
        <v>709</v>
      </c>
      <c r="IGD96" s="727" t="s">
        <v>709</v>
      </c>
      <c r="IGE96" s="727" t="s">
        <v>709</v>
      </c>
      <c r="IGF96" s="727" t="s">
        <v>709</v>
      </c>
      <c r="IGG96" s="727" t="s">
        <v>709</v>
      </c>
      <c r="IGH96" s="727" t="s">
        <v>709</v>
      </c>
      <c r="IGI96" s="727" t="s">
        <v>709</v>
      </c>
      <c r="IGJ96" s="727" t="s">
        <v>709</v>
      </c>
      <c r="IGK96" s="727" t="s">
        <v>709</v>
      </c>
      <c r="IGL96" s="727" t="s">
        <v>709</v>
      </c>
      <c r="IGM96" s="727" t="s">
        <v>709</v>
      </c>
      <c r="IGN96" s="727" t="s">
        <v>709</v>
      </c>
      <c r="IGO96" s="727" t="s">
        <v>709</v>
      </c>
      <c r="IGP96" s="727" t="s">
        <v>709</v>
      </c>
      <c r="IGQ96" s="727" t="s">
        <v>709</v>
      </c>
      <c r="IGR96" s="727" t="s">
        <v>709</v>
      </c>
      <c r="IGS96" s="727" t="s">
        <v>709</v>
      </c>
      <c r="IGT96" s="727" t="s">
        <v>709</v>
      </c>
      <c r="IGU96" s="727" t="s">
        <v>709</v>
      </c>
      <c r="IGV96" s="727" t="s">
        <v>709</v>
      </c>
      <c r="IGW96" s="727" t="s">
        <v>709</v>
      </c>
      <c r="IGX96" s="727" t="s">
        <v>709</v>
      </c>
      <c r="IGY96" s="727" t="s">
        <v>709</v>
      </c>
      <c r="IGZ96" s="727" t="s">
        <v>709</v>
      </c>
      <c r="IHA96" s="727" t="s">
        <v>709</v>
      </c>
      <c r="IHB96" s="727" t="s">
        <v>709</v>
      </c>
      <c r="IHC96" s="727" t="s">
        <v>709</v>
      </c>
      <c r="IHD96" s="727" t="s">
        <v>709</v>
      </c>
      <c r="IHE96" s="727" t="s">
        <v>709</v>
      </c>
      <c r="IHF96" s="727" t="s">
        <v>709</v>
      </c>
      <c r="IHG96" s="727" t="s">
        <v>709</v>
      </c>
      <c r="IHH96" s="727" t="s">
        <v>709</v>
      </c>
      <c r="IHI96" s="727" t="s">
        <v>709</v>
      </c>
      <c r="IHJ96" s="727" t="s">
        <v>709</v>
      </c>
      <c r="IHK96" s="727" t="s">
        <v>709</v>
      </c>
      <c r="IHL96" s="727" t="s">
        <v>709</v>
      </c>
      <c r="IHM96" s="727" t="s">
        <v>709</v>
      </c>
      <c r="IHN96" s="727" t="s">
        <v>709</v>
      </c>
      <c r="IHO96" s="727" t="s">
        <v>709</v>
      </c>
      <c r="IHP96" s="727" t="s">
        <v>709</v>
      </c>
      <c r="IHQ96" s="727" t="s">
        <v>709</v>
      </c>
      <c r="IHR96" s="727" t="s">
        <v>709</v>
      </c>
      <c r="IHS96" s="727" t="s">
        <v>709</v>
      </c>
      <c r="IHT96" s="727" t="s">
        <v>709</v>
      </c>
      <c r="IHU96" s="727" t="s">
        <v>709</v>
      </c>
      <c r="IHV96" s="727" t="s">
        <v>709</v>
      </c>
      <c r="IHW96" s="727" t="s">
        <v>709</v>
      </c>
      <c r="IHX96" s="727" t="s">
        <v>709</v>
      </c>
      <c r="IHY96" s="727" t="s">
        <v>709</v>
      </c>
      <c r="IHZ96" s="727" t="s">
        <v>709</v>
      </c>
      <c r="IIA96" s="727" t="s">
        <v>709</v>
      </c>
      <c r="IIB96" s="727" t="s">
        <v>709</v>
      </c>
      <c r="IIC96" s="727" t="s">
        <v>709</v>
      </c>
      <c r="IID96" s="727" t="s">
        <v>709</v>
      </c>
      <c r="IIE96" s="727" t="s">
        <v>709</v>
      </c>
      <c r="IIF96" s="727" t="s">
        <v>709</v>
      </c>
      <c r="IIG96" s="727" t="s">
        <v>709</v>
      </c>
      <c r="IIH96" s="727" t="s">
        <v>709</v>
      </c>
      <c r="III96" s="727" t="s">
        <v>709</v>
      </c>
      <c r="IIJ96" s="727" t="s">
        <v>709</v>
      </c>
      <c r="IIK96" s="727" t="s">
        <v>709</v>
      </c>
      <c r="IIL96" s="727" t="s">
        <v>709</v>
      </c>
      <c r="IIM96" s="727" t="s">
        <v>709</v>
      </c>
      <c r="IIN96" s="727" t="s">
        <v>709</v>
      </c>
      <c r="IIO96" s="727" t="s">
        <v>709</v>
      </c>
      <c r="IIP96" s="727" t="s">
        <v>709</v>
      </c>
      <c r="IIQ96" s="727" t="s">
        <v>709</v>
      </c>
      <c r="IIR96" s="727" t="s">
        <v>709</v>
      </c>
      <c r="IIS96" s="727" t="s">
        <v>709</v>
      </c>
      <c r="IIT96" s="727" t="s">
        <v>709</v>
      </c>
      <c r="IIU96" s="727" t="s">
        <v>709</v>
      </c>
      <c r="IIV96" s="727" t="s">
        <v>709</v>
      </c>
      <c r="IIW96" s="727" t="s">
        <v>709</v>
      </c>
      <c r="IIX96" s="727" t="s">
        <v>709</v>
      </c>
      <c r="IIY96" s="727" t="s">
        <v>709</v>
      </c>
      <c r="IIZ96" s="727" t="s">
        <v>709</v>
      </c>
      <c r="IJA96" s="727" t="s">
        <v>709</v>
      </c>
      <c r="IJB96" s="727" t="s">
        <v>709</v>
      </c>
      <c r="IJC96" s="727" t="s">
        <v>709</v>
      </c>
      <c r="IJD96" s="727" t="s">
        <v>709</v>
      </c>
      <c r="IJE96" s="727" t="s">
        <v>709</v>
      </c>
      <c r="IJF96" s="727" t="s">
        <v>709</v>
      </c>
      <c r="IJG96" s="727" t="s">
        <v>709</v>
      </c>
      <c r="IJH96" s="727" t="s">
        <v>709</v>
      </c>
      <c r="IJI96" s="727" t="s">
        <v>709</v>
      </c>
      <c r="IJJ96" s="727" t="s">
        <v>709</v>
      </c>
      <c r="IJK96" s="727" t="s">
        <v>709</v>
      </c>
      <c r="IJL96" s="727" t="s">
        <v>709</v>
      </c>
      <c r="IJM96" s="727" t="s">
        <v>709</v>
      </c>
      <c r="IJN96" s="727" t="s">
        <v>709</v>
      </c>
      <c r="IJO96" s="727" t="s">
        <v>709</v>
      </c>
      <c r="IJP96" s="727" t="s">
        <v>709</v>
      </c>
      <c r="IJQ96" s="727" t="s">
        <v>709</v>
      </c>
      <c r="IJR96" s="727" t="s">
        <v>709</v>
      </c>
      <c r="IJS96" s="727" t="s">
        <v>709</v>
      </c>
      <c r="IJT96" s="727" t="s">
        <v>709</v>
      </c>
      <c r="IJU96" s="727" t="s">
        <v>709</v>
      </c>
      <c r="IJV96" s="727" t="s">
        <v>709</v>
      </c>
      <c r="IJW96" s="727" t="s">
        <v>709</v>
      </c>
      <c r="IJX96" s="727" t="s">
        <v>709</v>
      </c>
      <c r="IJY96" s="727" t="s">
        <v>709</v>
      </c>
      <c r="IJZ96" s="727" t="s">
        <v>709</v>
      </c>
      <c r="IKA96" s="727" t="s">
        <v>709</v>
      </c>
      <c r="IKB96" s="727" t="s">
        <v>709</v>
      </c>
      <c r="IKC96" s="727" t="s">
        <v>709</v>
      </c>
      <c r="IKD96" s="727" t="s">
        <v>709</v>
      </c>
      <c r="IKE96" s="727" t="s">
        <v>709</v>
      </c>
      <c r="IKF96" s="727" t="s">
        <v>709</v>
      </c>
      <c r="IKG96" s="727" t="s">
        <v>709</v>
      </c>
      <c r="IKH96" s="727" t="s">
        <v>709</v>
      </c>
      <c r="IKI96" s="727" t="s">
        <v>709</v>
      </c>
      <c r="IKJ96" s="727" t="s">
        <v>709</v>
      </c>
      <c r="IKK96" s="727" t="s">
        <v>709</v>
      </c>
      <c r="IKL96" s="727" t="s">
        <v>709</v>
      </c>
      <c r="IKM96" s="727" t="s">
        <v>709</v>
      </c>
      <c r="IKN96" s="727" t="s">
        <v>709</v>
      </c>
      <c r="IKO96" s="727" t="s">
        <v>709</v>
      </c>
      <c r="IKP96" s="727" t="s">
        <v>709</v>
      </c>
      <c r="IKQ96" s="727" t="s">
        <v>709</v>
      </c>
      <c r="IKR96" s="727" t="s">
        <v>709</v>
      </c>
      <c r="IKS96" s="727" t="s">
        <v>709</v>
      </c>
      <c r="IKT96" s="727" t="s">
        <v>709</v>
      </c>
      <c r="IKU96" s="727" t="s">
        <v>709</v>
      </c>
      <c r="IKV96" s="727" t="s">
        <v>709</v>
      </c>
      <c r="IKW96" s="727" t="s">
        <v>709</v>
      </c>
      <c r="IKX96" s="727" t="s">
        <v>709</v>
      </c>
      <c r="IKY96" s="727" t="s">
        <v>709</v>
      </c>
      <c r="IKZ96" s="727" t="s">
        <v>709</v>
      </c>
      <c r="ILA96" s="727" t="s">
        <v>709</v>
      </c>
      <c r="ILB96" s="727" t="s">
        <v>709</v>
      </c>
      <c r="ILC96" s="727" t="s">
        <v>709</v>
      </c>
      <c r="ILD96" s="727" t="s">
        <v>709</v>
      </c>
      <c r="ILE96" s="727" t="s">
        <v>709</v>
      </c>
      <c r="ILF96" s="727" t="s">
        <v>709</v>
      </c>
      <c r="ILG96" s="727" t="s">
        <v>709</v>
      </c>
      <c r="ILH96" s="727" t="s">
        <v>709</v>
      </c>
      <c r="ILI96" s="727" t="s">
        <v>709</v>
      </c>
      <c r="ILJ96" s="727" t="s">
        <v>709</v>
      </c>
      <c r="ILK96" s="727" t="s">
        <v>709</v>
      </c>
      <c r="ILL96" s="727" t="s">
        <v>709</v>
      </c>
      <c r="ILM96" s="727" t="s">
        <v>709</v>
      </c>
      <c r="ILN96" s="727" t="s">
        <v>709</v>
      </c>
      <c r="ILO96" s="727" t="s">
        <v>709</v>
      </c>
      <c r="ILP96" s="727" t="s">
        <v>709</v>
      </c>
      <c r="ILQ96" s="727" t="s">
        <v>709</v>
      </c>
      <c r="ILR96" s="727" t="s">
        <v>709</v>
      </c>
      <c r="ILS96" s="727" t="s">
        <v>709</v>
      </c>
      <c r="ILT96" s="727" t="s">
        <v>709</v>
      </c>
      <c r="ILU96" s="727" t="s">
        <v>709</v>
      </c>
      <c r="ILV96" s="727" t="s">
        <v>709</v>
      </c>
      <c r="ILW96" s="727" t="s">
        <v>709</v>
      </c>
      <c r="ILX96" s="727" t="s">
        <v>709</v>
      </c>
      <c r="ILY96" s="727" t="s">
        <v>709</v>
      </c>
      <c r="ILZ96" s="727" t="s">
        <v>709</v>
      </c>
      <c r="IMA96" s="727" t="s">
        <v>709</v>
      </c>
      <c r="IMB96" s="727" t="s">
        <v>709</v>
      </c>
      <c r="IMC96" s="727" t="s">
        <v>709</v>
      </c>
      <c r="IMD96" s="727" t="s">
        <v>709</v>
      </c>
      <c r="IME96" s="727" t="s">
        <v>709</v>
      </c>
      <c r="IMF96" s="727" t="s">
        <v>709</v>
      </c>
      <c r="IMG96" s="727" t="s">
        <v>709</v>
      </c>
      <c r="IMH96" s="727" t="s">
        <v>709</v>
      </c>
      <c r="IMI96" s="727" t="s">
        <v>709</v>
      </c>
      <c r="IMJ96" s="727" t="s">
        <v>709</v>
      </c>
      <c r="IMK96" s="727" t="s">
        <v>709</v>
      </c>
      <c r="IML96" s="727" t="s">
        <v>709</v>
      </c>
      <c r="IMM96" s="727" t="s">
        <v>709</v>
      </c>
      <c r="IMN96" s="727" t="s">
        <v>709</v>
      </c>
      <c r="IMO96" s="727" t="s">
        <v>709</v>
      </c>
      <c r="IMP96" s="727" t="s">
        <v>709</v>
      </c>
      <c r="IMQ96" s="727" t="s">
        <v>709</v>
      </c>
      <c r="IMR96" s="727" t="s">
        <v>709</v>
      </c>
      <c r="IMS96" s="727" t="s">
        <v>709</v>
      </c>
      <c r="IMT96" s="727" t="s">
        <v>709</v>
      </c>
      <c r="IMU96" s="727" t="s">
        <v>709</v>
      </c>
      <c r="IMV96" s="727" t="s">
        <v>709</v>
      </c>
      <c r="IMW96" s="727" t="s">
        <v>709</v>
      </c>
      <c r="IMX96" s="727" t="s">
        <v>709</v>
      </c>
      <c r="IMY96" s="727" t="s">
        <v>709</v>
      </c>
      <c r="IMZ96" s="727" t="s">
        <v>709</v>
      </c>
      <c r="INA96" s="727" t="s">
        <v>709</v>
      </c>
      <c r="INB96" s="727" t="s">
        <v>709</v>
      </c>
      <c r="INC96" s="727" t="s">
        <v>709</v>
      </c>
      <c r="IND96" s="727" t="s">
        <v>709</v>
      </c>
      <c r="INE96" s="727" t="s">
        <v>709</v>
      </c>
      <c r="INF96" s="727" t="s">
        <v>709</v>
      </c>
      <c r="ING96" s="727" t="s">
        <v>709</v>
      </c>
      <c r="INH96" s="727" t="s">
        <v>709</v>
      </c>
      <c r="INI96" s="727" t="s">
        <v>709</v>
      </c>
      <c r="INJ96" s="727" t="s">
        <v>709</v>
      </c>
      <c r="INK96" s="727" t="s">
        <v>709</v>
      </c>
      <c r="INL96" s="727" t="s">
        <v>709</v>
      </c>
      <c r="INM96" s="727" t="s">
        <v>709</v>
      </c>
      <c r="INN96" s="727" t="s">
        <v>709</v>
      </c>
      <c r="INO96" s="727" t="s">
        <v>709</v>
      </c>
      <c r="INP96" s="727" t="s">
        <v>709</v>
      </c>
      <c r="INQ96" s="727" t="s">
        <v>709</v>
      </c>
      <c r="INR96" s="727" t="s">
        <v>709</v>
      </c>
      <c r="INS96" s="727" t="s">
        <v>709</v>
      </c>
      <c r="INT96" s="727" t="s">
        <v>709</v>
      </c>
      <c r="INU96" s="727" t="s">
        <v>709</v>
      </c>
      <c r="INV96" s="727" t="s">
        <v>709</v>
      </c>
      <c r="INW96" s="727" t="s">
        <v>709</v>
      </c>
      <c r="INX96" s="727" t="s">
        <v>709</v>
      </c>
      <c r="INY96" s="727" t="s">
        <v>709</v>
      </c>
      <c r="INZ96" s="727" t="s">
        <v>709</v>
      </c>
      <c r="IOA96" s="727" t="s">
        <v>709</v>
      </c>
      <c r="IOB96" s="727" t="s">
        <v>709</v>
      </c>
      <c r="IOC96" s="727" t="s">
        <v>709</v>
      </c>
      <c r="IOD96" s="727" t="s">
        <v>709</v>
      </c>
      <c r="IOE96" s="727" t="s">
        <v>709</v>
      </c>
      <c r="IOF96" s="727" t="s">
        <v>709</v>
      </c>
      <c r="IOG96" s="727" t="s">
        <v>709</v>
      </c>
      <c r="IOH96" s="727" t="s">
        <v>709</v>
      </c>
      <c r="IOI96" s="727" t="s">
        <v>709</v>
      </c>
      <c r="IOJ96" s="727" t="s">
        <v>709</v>
      </c>
      <c r="IOK96" s="727" t="s">
        <v>709</v>
      </c>
      <c r="IOL96" s="727" t="s">
        <v>709</v>
      </c>
      <c r="IOM96" s="727" t="s">
        <v>709</v>
      </c>
      <c r="ION96" s="727" t="s">
        <v>709</v>
      </c>
      <c r="IOO96" s="727" t="s">
        <v>709</v>
      </c>
      <c r="IOP96" s="727" t="s">
        <v>709</v>
      </c>
      <c r="IOQ96" s="727" t="s">
        <v>709</v>
      </c>
      <c r="IOR96" s="727" t="s">
        <v>709</v>
      </c>
      <c r="IOS96" s="727" t="s">
        <v>709</v>
      </c>
      <c r="IOT96" s="727" t="s">
        <v>709</v>
      </c>
      <c r="IOU96" s="727" t="s">
        <v>709</v>
      </c>
      <c r="IOV96" s="727" t="s">
        <v>709</v>
      </c>
      <c r="IOW96" s="727" t="s">
        <v>709</v>
      </c>
      <c r="IOX96" s="727" t="s">
        <v>709</v>
      </c>
      <c r="IOY96" s="727" t="s">
        <v>709</v>
      </c>
      <c r="IOZ96" s="727" t="s">
        <v>709</v>
      </c>
      <c r="IPA96" s="727" t="s">
        <v>709</v>
      </c>
      <c r="IPB96" s="727" t="s">
        <v>709</v>
      </c>
      <c r="IPC96" s="727" t="s">
        <v>709</v>
      </c>
      <c r="IPD96" s="727" t="s">
        <v>709</v>
      </c>
      <c r="IPE96" s="727" t="s">
        <v>709</v>
      </c>
      <c r="IPF96" s="727" t="s">
        <v>709</v>
      </c>
      <c r="IPG96" s="727" t="s">
        <v>709</v>
      </c>
      <c r="IPH96" s="727" t="s">
        <v>709</v>
      </c>
      <c r="IPI96" s="727" t="s">
        <v>709</v>
      </c>
      <c r="IPJ96" s="727" t="s">
        <v>709</v>
      </c>
      <c r="IPK96" s="727" t="s">
        <v>709</v>
      </c>
      <c r="IPL96" s="727" t="s">
        <v>709</v>
      </c>
      <c r="IPM96" s="727" t="s">
        <v>709</v>
      </c>
      <c r="IPN96" s="727" t="s">
        <v>709</v>
      </c>
      <c r="IPO96" s="727" t="s">
        <v>709</v>
      </c>
      <c r="IPP96" s="727" t="s">
        <v>709</v>
      </c>
      <c r="IPQ96" s="727" t="s">
        <v>709</v>
      </c>
      <c r="IPR96" s="727" t="s">
        <v>709</v>
      </c>
      <c r="IPS96" s="727" t="s">
        <v>709</v>
      </c>
      <c r="IPT96" s="727" t="s">
        <v>709</v>
      </c>
      <c r="IPU96" s="727" t="s">
        <v>709</v>
      </c>
      <c r="IPV96" s="727" t="s">
        <v>709</v>
      </c>
      <c r="IPW96" s="727" t="s">
        <v>709</v>
      </c>
      <c r="IPX96" s="727" t="s">
        <v>709</v>
      </c>
      <c r="IPY96" s="727" t="s">
        <v>709</v>
      </c>
      <c r="IPZ96" s="727" t="s">
        <v>709</v>
      </c>
      <c r="IQA96" s="727" t="s">
        <v>709</v>
      </c>
      <c r="IQB96" s="727" t="s">
        <v>709</v>
      </c>
      <c r="IQC96" s="727" t="s">
        <v>709</v>
      </c>
      <c r="IQD96" s="727" t="s">
        <v>709</v>
      </c>
      <c r="IQE96" s="727" t="s">
        <v>709</v>
      </c>
      <c r="IQF96" s="727" t="s">
        <v>709</v>
      </c>
      <c r="IQG96" s="727" t="s">
        <v>709</v>
      </c>
      <c r="IQH96" s="727" t="s">
        <v>709</v>
      </c>
      <c r="IQI96" s="727" t="s">
        <v>709</v>
      </c>
      <c r="IQJ96" s="727" t="s">
        <v>709</v>
      </c>
      <c r="IQK96" s="727" t="s">
        <v>709</v>
      </c>
      <c r="IQL96" s="727" t="s">
        <v>709</v>
      </c>
      <c r="IQM96" s="727" t="s">
        <v>709</v>
      </c>
      <c r="IQN96" s="727" t="s">
        <v>709</v>
      </c>
      <c r="IQO96" s="727" t="s">
        <v>709</v>
      </c>
      <c r="IQP96" s="727" t="s">
        <v>709</v>
      </c>
      <c r="IQQ96" s="727" t="s">
        <v>709</v>
      </c>
      <c r="IQR96" s="727" t="s">
        <v>709</v>
      </c>
      <c r="IQS96" s="727" t="s">
        <v>709</v>
      </c>
      <c r="IQT96" s="727" t="s">
        <v>709</v>
      </c>
      <c r="IQU96" s="727" t="s">
        <v>709</v>
      </c>
      <c r="IQV96" s="727" t="s">
        <v>709</v>
      </c>
      <c r="IQW96" s="727" t="s">
        <v>709</v>
      </c>
      <c r="IQX96" s="727" t="s">
        <v>709</v>
      </c>
      <c r="IQY96" s="727" t="s">
        <v>709</v>
      </c>
      <c r="IQZ96" s="727" t="s">
        <v>709</v>
      </c>
      <c r="IRA96" s="727" t="s">
        <v>709</v>
      </c>
      <c r="IRB96" s="727" t="s">
        <v>709</v>
      </c>
      <c r="IRC96" s="727" t="s">
        <v>709</v>
      </c>
      <c r="IRD96" s="727" t="s">
        <v>709</v>
      </c>
      <c r="IRE96" s="727" t="s">
        <v>709</v>
      </c>
      <c r="IRF96" s="727" t="s">
        <v>709</v>
      </c>
      <c r="IRG96" s="727" t="s">
        <v>709</v>
      </c>
      <c r="IRH96" s="727" t="s">
        <v>709</v>
      </c>
      <c r="IRI96" s="727" t="s">
        <v>709</v>
      </c>
      <c r="IRJ96" s="727" t="s">
        <v>709</v>
      </c>
      <c r="IRK96" s="727" t="s">
        <v>709</v>
      </c>
      <c r="IRL96" s="727" t="s">
        <v>709</v>
      </c>
      <c r="IRM96" s="727" t="s">
        <v>709</v>
      </c>
      <c r="IRN96" s="727" t="s">
        <v>709</v>
      </c>
      <c r="IRO96" s="727" t="s">
        <v>709</v>
      </c>
      <c r="IRP96" s="727" t="s">
        <v>709</v>
      </c>
      <c r="IRQ96" s="727" t="s">
        <v>709</v>
      </c>
      <c r="IRR96" s="727" t="s">
        <v>709</v>
      </c>
      <c r="IRS96" s="727" t="s">
        <v>709</v>
      </c>
      <c r="IRT96" s="727" t="s">
        <v>709</v>
      </c>
      <c r="IRU96" s="727" t="s">
        <v>709</v>
      </c>
      <c r="IRV96" s="727" t="s">
        <v>709</v>
      </c>
      <c r="IRW96" s="727" t="s">
        <v>709</v>
      </c>
      <c r="IRX96" s="727" t="s">
        <v>709</v>
      </c>
      <c r="IRY96" s="727" t="s">
        <v>709</v>
      </c>
      <c r="IRZ96" s="727" t="s">
        <v>709</v>
      </c>
      <c r="ISA96" s="727" t="s">
        <v>709</v>
      </c>
      <c r="ISB96" s="727" t="s">
        <v>709</v>
      </c>
      <c r="ISC96" s="727" t="s">
        <v>709</v>
      </c>
      <c r="ISD96" s="727" t="s">
        <v>709</v>
      </c>
      <c r="ISE96" s="727" t="s">
        <v>709</v>
      </c>
      <c r="ISF96" s="727" t="s">
        <v>709</v>
      </c>
      <c r="ISG96" s="727" t="s">
        <v>709</v>
      </c>
      <c r="ISH96" s="727" t="s">
        <v>709</v>
      </c>
      <c r="ISI96" s="727" t="s">
        <v>709</v>
      </c>
      <c r="ISJ96" s="727" t="s">
        <v>709</v>
      </c>
      <c r="ISK96" s="727" t="s">
        <v>709</v>
      </c>
      <c r="ISL96" s="727" t="s">
        <v>709</v>
      </c>
      <c r="ISM96" s="727" t="s">
        <v>709</v>
      </c>
      <c r="ISN96" s="727" t="s">
        <v>709</v>
      </c>
      <c r="ISO96" s="727" t="s">
        <v>709</v>
      </c>
      <c r="ISP96" s="727" t="s">
        <v>709</v>
      </c>
      <c r="ISQ96" s="727" t="s">
        <v>709</v>
      </c>
      <c r="ISR96" s="727" t="s">
        <v>709</v>
      </c>
      <c r="ISS96" s="727" t="s">
        <v>709</v>
      </c>
      <c r="IST96" s="727" t="s">
        <v>709</v>
      </c>
      <c r="ISU96" s="727" t="s">
        <v>709</v>
      </c>
      <c r="ISV96" s="727" t="s">
        <v>709</v>
      </c>
      <c r="ISW96" s="727" t="s">
        <v>709</v>
      </c>
      <c r="ISX96" s="727" t="s">
        <v>709</v>
      </c>
      <c r="ISY96" s="727" t="s">
        <v>709</v>
      </c>
      <c r="ISZ96" s="727" t="s">
        <v>709</v>
      </c>
      <c r="ITA96" s="727" t="s">
        <v>709</v>
      </c>
      <c r="ITB96" s="727" t="s">
        <v>709</v>
      </c>
      <c r="ITC96" s="727" t="s">
        <v>709</v>
      </c>
      <c r="ITD96" s="727" t="s">
        <v>709</v>
      </c>
      <c r="ITE96" s="727" t="s">
        <v>709</v>
      </c>
      <c r="ITF96" s="727" t="s">
        <v>709</v>
      </c>
      <c r="ITG96" s="727" t="s">
        <v>709</v>
      </c>
      <c r="ITH96" s="727" t="s">
        <v>709</v>
      </c>
      <c r="ITI96" s="727" t="s">
        <v>709</v>
      </c>
      <c r="ITJ96" s="727" t="s">
        <v>709</v>
      </c>
      <c r="ITK96" s="727" t="s">
        <v>709</v>
      </c>
      <c r="ITL96" s="727" t="s">
        <v>709</v>
      </c>
      <c r="ITM96" s="727" t="s">
        <v>709</v>
      </c>
      <c r="ITN96" s="727" t="s">
        <v>709</v>
      </c>
      <c r="ITO96" s="727" t="s">
        <v>709</v>
      </c>
      <c r="ITP96" s="727" t="s">
        <v>709</v>
      </c>
      <c r="ITQ96" s="727" t="s">
        <v>709</v>
      </c>
      <c r="ITR96" s="727" t="s">
        <v>709</v>
      </c>
      <c r="ITS96" s="727" t="s">
        <v>709</v>
      </c>
      <c r="ITT96" s="727" t="s">
        <v>709</v>
      </c>
      <c r="ITU96" s="727" t="s">
        <v>709</v>
      </c>
      <c r="ITV96" s="727" t="s">
        <v>709</v>
      </c>
      <c r="ITW96" s="727" t="s">
        <v>709</v>
      </c>
      <c r="ITX96" s="727" t="s">
        <v>709</v>
      </c>
      <c r="ITY96" s="727" t="s">
        <v>709</v>
      </c>
      <c r="ITZ96" s="727" t="s">
        <v>709</v>
      </c>
      <c r="IUA96" s="727" t="s">
        <v>709</v>
      </c>
      <c r="IUB96" s="727" t="s">
        <v>709</v>
      </c>
      <c r="IUC96" s="727" t="s">
        <v>709</v>
      </c>
      <c r="IUD96" s="727" t="s">
        <v>709</v>
      </c>
      <c r="IUE96" s="727" t="s">
        <v>709</v>
      </c>
      <c r="IUF96" s="727" t="s">
        <v>709</v>
      </c>
      <c r="IUG96" s="727" t="s">
        <v>709</v>
      </c>
      <c r="IUH96" s="727" t="s">
        <v>709</v>
      </c>
      <c r="IUI96" s="727" t="s">
        <v>709</v>
      </c>
      <c r="IUJ96" s="727" t="s">
        <v>709</v>
      </c>
      <c r="IUK96" s="727" t="s">
        <v>709</v>
      </c>
      <c r="IUL96" s="727" t="s">
        <v>709</v>
      </c>
      <c r="IUM96" s="727" t="s">
        <v>709</v>
      </c>
      <c r="IUN96" s="727" t="s">
        <v>709</v>
      </c>
      <c r="IUO96" s="727" t="s">
        <v>709</v>
      </c>
      <c r="IUP96" s="727" t="s">
        <v>709</v>
      </c>
      <c r="IUQ96" s="727" t="s">
        <v>709</v>
      </c>
      <c r="IUR96" s="727" t="s">
        <v>709</v>
      </c>
      <c r="IUS96" s="727" t="s">
        <v>709</v>
      </c>
      <c r="IUT96" s="727" t="s">
        <v>709</v>
      </c>
      <c r="IUU96" s="727" t="s">
        <v>709</v>
      </c>
      <c r="IUV96" s="727" t="s">
        <v>709</v>
      </c>
      <c r="IUW96" s="727" t="s">
        <v>709</v>
      </c>
      <c r="IUX96" s="727" t="s">
        <v>709</v>
      </c>
      <c r="IUY96" s="727" t="s">
        <v>709</v>
      </c>
      <c r="IUZ96" s="727" t="s">
        <v>709</v>
      </c>
      <c r="IVA96" s="727" t="s">
        <v>709</v>
      </c>
      <c r="IVB96" s="727" t="s">
        <v>709</v>
      </c>
      <c r="IVC96" s="727" t="s">
        <v>709</v>
      </c>
      <c r="IVD96" s="727" t="s">
        <v>709</v>
      </c>
      <c r="IVE96" s="727" t="s">
        <v>709</v>
      </c>
      <c r="IVF96" s="727" t="s">
        <v>709</v>
      </c>
      <c r="IVG96" s="727" t="s">
        <v>709</v>
      </c>
      <c r="IVH96" s="727" t="s">
        <v>709</v>
      </c>
      <c r="IVI96" s="727" t="s">
        <v>709</v>
      </c>
      <c r="IVJ96" s="727" t="s">
        <v>709</v>
      </c>
      <c r="IVK96" s="727" t="s">
        <v>709</v>
      </c>
      <c r="IVL96" s="727" t="s">
        <v>709</v>
      </c>
      <c r="IVM96" s="727" t="s">
        <v>709</v>
      </c>
      <c r="IVN96" s="727" t="s">
        <v>709</v>
      </c>
      <c r="IVO96" s="727" t="s">
        <v>709</v>
      </c>
      <c r="IVP96" s="727" t="s">
        <v>709</v>
      </c>
      <c r="IVQ96" s="727" t="s">
        <v>709</v>
      </c>
      <c r="IVR96" s="727" t="s">
        <v>709</v>
      </c>
      <c r="IVS96" s="727" t="s">
        <v>709</v>
      </c>
      <c r="IVT96" s="727" t="s">
        <v>709</v>
      </c>
      <c r="IVU96" s="727" t="s">
        <v>709</v>
      </c>
      <c r="IVV96" s="727" t="s">
        <v>709</v>
      </c>
      <c r="IVW96" s="727" t="s">
        <v>709</v>
      </c>
      <c r="IVX96" s="727" t="s">
        <v>709</v>
      </c>
      <c r="IVY96" s="727" t="s">
        <v>709</v>
      </c>
      <c r="IVZ96" s="727" t="s">
        <v>709</v>
      </c>
      <c r="IWA96" s="727" t="s">
        <v>709</v>
      </c>
      <c r="IWB96" s="727" t="s">
        <v>709</v>
      </c>
      <c r="IWC96" s="727" t="s">
        <v>709</v>
      </c>
      <c r="IWD96" s="727" t="s">
        <v>709</v>
      </c>
      <c r="IWE96" s="727" t="s">
        <v>709</v>
      </c>
      <c r="IWF96" s="727" t="s">
        <v>709</v>
      </c>
      <c r="IWG96" s="727" t="s">
        <v>709</v>
      </c>
      <c r="IWH96" s="727" t="s">
        <v>709</v>
      </c>
      <c r="IWI96" s="727" t="s">
        <v>709</v>
      </c>
      <c r="IWJ96" s="727" t="s">
        <v>709</v>
      </c>
      <c r="IWK96" s="727" t="s">
        <v>709</v>
      </c>
      <c r="IWL96" s="727" t="s">
        <v>709</v>
      </c>
      <c r="IWM96" s="727" t="s">
        <v>709</v>
      </c>
      <c r="IWN96" s="727" t="s">
        <v>709</v>
      </c>
      <c r="IWO96" s="727" t="s">
        <v>709</v>
      </c>
      <c r="IWP96" s="727" t="s">
        <v>709</v>
      </c>
      <c r="IWQ96" s="727" t="s">
        <v>709</v>
      </c>
      <c r="IWR96" s="727" t="s">
        <v>709</v>
      </c>
      <c r="IWS96" s="727" t="s">
        <v>709</v>
      </c>
      <c r="IWT96" s="727" t="s">
        <v>709</v>
      </c>
      <c r="IWU96" s="727" t="s">
        <v>709</v>
      </c>
      <c r="IWV96" s="727" t="s">
        <v>709</v>
      </c>
      <c r="IWW96" s="727" t="s">
        <v>709</v>
      </c>
      <c r="IWX96" s="727" t="s">
        <v>709</v>
      </c>
      <c r="IWY96" s="727" t="s">
        <v>709</v>
      </c>
      <c r="IWZ96" s="727" t="s">
        <v>709</v>
      </c>
      <c r="IXA96" s="727" t="s">
        <v>709</v>
      </c>
      <c r="IXB96" s="727" t="s">
        <v>709</v>
      </c>
      <c r="IXC96" s="727" t="s">
        <v>709</v>
      </c>
      <c r="IXD96" s="727" t="s">
        <v>709</v>
      </c>
      <c r="IXE96" s="727" t="s">
        <v>709</v>
      </c>
      <c r="IXF96" s="727" t="s">
        <v>709</v>
      </c>
      <c r="IXG96" s="727" t="s">
        <v>709</v>
      </c>
      <c r="IXH96" s="727" t="s">
        <v>709</v>
      </c>
      <c r="IXI96" s="727" t="s">
        <v>709</v>
      </c>
      <c r="IXJ96" s="727" t="s">
        <v>709</v>
      </c>
      <c r="IXK96" s="727" t="s">
        <v>709</v>
      </c>
      <c r="IXL96" s="727" t="s">
        <v>709</v>
      </c>
      <c r="IXM96" s="727" t="s">
        <v>709</v>
      </c>
      <c r="IXN96" s="727" t="s">
        <v>709</v>
      </c>
      <c r="IXO96" s="727" t="s">
        <v>709</v>
      </c>
      <c r="IXP96" s="727" t="s">
        <v>709</v>
      </c>
      <c r="IXQ96" s="727" t="s">
        <v>709</v>
      </c>
      <c r="IXR96" s="727" t="s">
        <v>709</v>
      </c>
      <c r="IXS96" s="727" t="s">
        <v>709</v>
      </c>
      <c r="IXT96" s="727" t="s">
        <v>709</v>
      </c>
      <c r="IXU96" s="727" t="s">
        <v>709</v>
      </c>
      <c r="IXV96" s="727" t="s">
        <v>709</v>
      </c>
      <c r="IXW96" s="727" t="s">
        <v>709</v>
      </c>
      <c r="IXX96" s="727" t="s">
        <v>709</v>
      </c>
      <c r="IXY96" s="727" t="s">
        <v>709</v>
      </c>
      <c r="IXZ96" s="727" t="s">
        <v>709</v>
      </c>
      <c r="IYA96" s="727" t="s">
        <v>709</v>
      </c>
      <c r="IYB96" s="727" t="s">
        <v>709</v>
      </c>
      <c r="IYC96" s="727" t="s">
        <v>709</v>
      </c>
      <c r="IYD96" s="727" t="s">
        <v>709</v>
      </c>
      <c r="IYE96" s="727" t="s">
        <v>709</v>
      </c>
      <c r="IYF96" s="727" t="s">
        <v>709</v>
      </c>
      <c r="IYG96" s="727" t="s">
        <v>709</v>
      </c>
      <c r="IYH96" s="727" t="s">
        <v>709</v>
      </c>
      <c r="IYI96" s="727" t="s">
        <v>709</v>
      </c>
      <c r="IYJ96" s="727" t="s">
        <v>709</v>
      </c>
      <c r="IYK96" s="727" t="s">
        <v>709</v>
      </c>
      <c r="IYL96" s="727" t="s">
        <v>709</v>
      </c>
      <c r="IYM96" s="727" t="s">
        <v>709</v>
      </c>
      <c r="IYN96" s="727" t="s">
        <v>709</v>
      </c>
      <c r="IYO96" s="727" t="s">
        <v>709</v>
      </c>
      <c r="IYP96" s="727" t="s">
        <v>709</v>
      </c>
      <c r="IYQ96" s="727" t="s">
        <v>709</v>
      </c>
      <c r="IYR96" s="727" t="s">
        <v>709</v>
      </c>
      <c r="IYS96" s="727" t="s">
        <v>709</v>
      </c>
      <c r="IYT96" s="727" t="s">
        <v>709</v>
      </c>
      <c r="IYU96" s="727" t="s">
        <v>709</v>
      </c>
      <c r="IYV96" s="727" t="s">
        <v>709</v>
      </c>
      <c r="IYW96" s="727" t="s">
        <v>709</v>
      </c>
      <c r="IYX96" s="727" t="s">
        <v>709</v>
      </c>
      <c r="IYY96" s="727" t="s">
        <v>709</v>
      </c>
      <c r="IYZ96" s="727" t="s">
        <v>709</v>
      </c>
      <c r="IZA96" s="727" t="s">
        <v>709</v>
      </c>
      <c r="IZB96" s="727" t="s">
        <v>709</v>
      </c>
      <c r="IZC96" s="727" t="s">
        <v>709</v>
      </c>
      <c r="IZD96" s="727" t="s">
        <v>709</v>
      </c>
      <c r="IZE96" s="727" t="s">
        <v>709</v>
      </c>
      <c r="IZF96" s="727" t="s">
        <v>709</v>
      </c>
      <c r="IZG96" s="727" t="s">
        <v>709</v>
      </c>
      <c r="IZH96" s="727" t="s">
        <v>709</v>
      </c>
      <c r="IZI96" s="727" t="s">
        <v>709</v>
      </c>
      <c r="IZJ96" s="727" t="s">
        <v>709</v>
      </c>
      <c r="IZK96" s="727" t="s">
        <v>709</v>
      </c>
      <c r="IZL96" s="727" t="s">
        <v>709</v>
      </c>
      <c r="IZM96" s="727" t="s">
        <v>709</v>
      </c>
      <c r="IZN96" s="727" t="s">
        <v>709</v>
      </c>
      <c r="IZO96" s="727" t="s">
        <v>709</v>
      </c>
      <c r="IZP96" s="727" t="s">
        <v>709</v>
      </c>
      <c r="IZQ96" s="727" t="s">
        <v>709</v>
      </c>
      <c r="IZR96" s="727" t="s">
        <v>709</v>
      </c>
      <c r="IZS96" s="727" t="s">
        <v>709</v>
      </c>
      <c r="IZT96" s="727" t="s">
        <v>709</v>
      </c>
      <c r="IZU96" s="727" t="s">
        <v>709</v>
      </c>
      <c r="IZV96" s="727" t="s">
        <v>709</v>
      </c>
      <c r="IZW96" s="727" t="s">
        <v>709</v>
      </c>
      <c r="IZX96" s="727" t="s">
        <v>709</v>
      </c>
      <c r="IZY96" s="727" t="s">
        <v>709</v>
      </c>
      <c r="IZZ96" s="727" t="s">
        <v>709</v>
      </c>
      <c r="JAA96" s="727" t="s">
        <v>709</v>
      </c>
      <c r="JAB96" s="727" t="s">
        <v>709</v>
      </c>
      <c r="JAC96" s="727" t="s">
        <v>709</v>
      </c>
      <c r="JAD96" s="727" t="s">
        <v>709</v>
      </c>
      <c r="JAE96" s="727" t="s">
        <v>709</v>
      </c>
      <c r="JAF96" s="727" t="s">
        <v>709</v>
      </c>
      <c r="JAG96" s="727" t="s">
        <v>709</v>
      </c>
      <c r="JAH96" s="727" t="s">
        <v>709</v>
      </c>
      <c r="JAI96" s="727" t="s">
        <v>709</v>
      </c>
      <c r="JAJ96" s="727" t="s">
        <v>709</v>
      </c>
      <c r="JAK96" s="727" t="s">
        <v>709</v>
      </c>
      <c r="JAL96" s="727" t="s">
        <v>709</v>
      </c>
      <c r="JAM96" s="727" t="s">
        <v>709</v>
      </c>
      <c r="JAN96" s="727" t="s">
        <v>709</v>
      </c>
      <c r="JAO96" s="727" t="s">
        <v>709</v>
      </c>
      <c r="JAP96" s="727" t="s">
        <v>709</v>
      </c>
      <c r="JAQ96" s="727" t="s">
        <v>709</v>
      </c>
      <c r="JAR96" s="727" t="s">
        <v>709</v>
      </c>
      <c r="JAS96" s="727" t="s">
        <v>709</v>
      </c>
      <c r="JAT96" s="727" t="s">
        <v>709</v>
      </c>
      <c r="JAU96" s="727" t="s">
        <v>709</v>
      </c>
      <c r="JAV96" s="727" t="s">
        <v>709</v>
      </c>
      <c r="JAW96" s="727" t="s">
        <v>709</v>
      </c>
      <c r="JAX96" s="727" t="s">
        <v>709</v>
      </c>
      <c r="JAY96" s="727" t="s">
        <v>709</v>
      </c>
      <c r="JAZ96" s="727" t="s">
        <v>709</v>
      </c>
      <c r="JBA96" s="727" t="s">
        <v>709</v>
      </c>
      <c r="JBB96" s="727" t="s">
        <v>709</v>
      </c>
      <c r="JBC96" s="727" t="s">
        <v>709</v>
      </c>
      <c r="JBD96" s="727" t="s">
        <v>709</v>
      </c>
      <c r="JBE96" s="727" t="s">
        <v>709</v>
      </c>
      <c r="JBF96" s="727" t="s">
        <v>709</v>
      </c>
      <c r="JBG96" s="727" t="s">
        <v>709</v>
      </c>
      <c r="JBH96" s="727" t="s">
        <v>709</v>
      </c>
      <c r="JBI96" s="727" t="s">
        <v>709</v>
      </c>
      <c r="JBJ96" s="727" t="s">
        <v>709</v>
      </c>
      <c r="JBK96" s="727" t="s">
        <v>709</v>
      </c>
      <c r="JBL96" s="727" t="s">
        <v>709</v>
      </c>
      <c r="JBM96" s="727" t="s">
        <v>709</v>
      </c>
      <c r="JBN96" s="727" t="s">
        <v>709</v>
      </c>
      <c r="JBO96" s="727" t="s">
        <v>709</v>
      </c>
      <c r="JBP96" s="727" t="s">
        <v>709</v>
      </c>
      <c r="JBQ96" s="727" t="s">
        <v>709</v>
      </c>
      <c r="JBR96" s="727" t="s">
        <v>709</v>
      </c>
      <c r="JBS96" s="727" t="s">
        <v>709</v>
      </c>
      <c r="JBT96" s="727" t="s">
        <v>709</v>
      </c>
      <c r="JBU96" s="727" t="s">
        <v>709</v>
      </c>
      <c r="JBV96" s="727" t="s">
        <v>709</v>
      </c>
      <c r="JBW96" s="727" t="s">
        <v>709</v>
      </c>
      <c r="JBX96" s="727" t="s">
        <v>709</v>
      </c>
      <c r="JBY96" s="727" t="s">
        <v>709</v>
      </c>
      <c r="JBZ96" s="727" t="s">
        <v>709</v>
      </c>
      <c r="JCA96" s="727" t="s">
        <v>709</v>
      </c>
      <c r="JCB96" s="727" t="s">
        <v>709</v>
      </c>
      <c r="JCC96" s="727" t="s">
        <v>709</v>
      </c>
      <c r="JCD96" s="727" t="s">
        <v>709</v>
      </c>
      <c r="JCE96" s="727" t="s">
        <v>709</v>
      </c>
      <c r="JCF96" s="727" t="s">
        <v>709</v>
      </c>
      <c r="JCG96" s="727" t="s">
        <v>709</v>
      </c>
      <c r="JCH96" s="727" t="s">
        <v>709</v>
      </c>
      <c r="JCI96" s="727" t="s">
        <v>709</v>
      </c>
      <c r="JCJ96" s="727" t="s">
        <v>709</v>
      </c>
      <c r="JCK96" s="727" t="s">
        <v>709</v>
      </c>
      <c r="JCL96" s="727" t="s">
        <v>709</v>
      </c>
      <c r="JCM96" s="727" t="s">
        <v>709</v>
      </c>
      <c r="JCN96" s="727" t="s">
        <v>709</v>
      </c>
      <c r="JCO96" s="727" t="s">
        <v>709</v>
      </c>
      <c r="JCP96" s="727" t="s">
        <v>709</v>
      </c>
      <c r="JCQ96" s="727" t="s">
        <v>709</v>
      </c>
      <c r="JCR96" s="727" t="s">
        <v>709</v>
      </c>
      <c r="JCS96" s="727" t="s">
        <v>709</v>
      </c>
      <c r="JCT96" s="727" t="s">
        <v>709</v>
      </c>
      <c r="JCU96" s="727" t="s">
        <v>709</v>
      </c>
      <c r="JCV96" s="727" t="s">
        <v>709</v>
      </c>
      <c r="JCW96" s="727" t="s">
        <v>709</v>
      </c>
      <c r="JCX96" s="727" t="s">
        <v>709</v>
      </c>
      <c r="JCY96" s="727" t="s">
        <v>709</v>
      </c>
      <c r="JCZ96" s="727" t="s">
        <v>709</v>
      </c>
      <c r="JDA96" s="727" t="s">
        <v>709</v>
      </c>
      <c r="JDB96" s="727" t="s">
        <v>709</v>
      </c>
      <c r="JDC96" s="727" t="s">
        <v>709</v>
      </c>
      <c r="JDD96" s="727" t="s">
        <v>709</v>
      </c>
      <c r="JDE96" s="727" t="s">
        <v>709</v>
      </c>
      <c r="JDF96" s="727" t="s">
        <v>709</v>
      </c>
      <c r="JDG96" s="727" t="s">
        <v>709</v>
      </c>
      <c r="JDH96" s="727" t="s">
        <v>709</v>
      </c>
      <c r="JDI96" s="727" t="s">
        <v>709</v>
      </c>
      <c r="JDJ96" s="727" t="s">
        <v>709</v>
      </c>
      <c r="JDK96" s="727" t="s">
        <v>709</v>
      </c>
      <c r="JDL96" s="727" t="s">
        <v>709</v>
      </c>
      <c r="JDM96" s="727" t="s">
        <v>709</v>
      </c>
      <c r="JDN96" s="727" t="s">
        <v>709</v>
      </c>
      <c r="JDO96" s="727" t="s">
        <v>709</v>
      </c>
      <c r="JDP96" s="727" t="s">
        <v>709</v>
      </c>
      <c r="JDQ96" s="727" t="s">
        <v>709</v>
      </c>
      <c r="JDR96" s="727" t="s">
        <v>709</v>
      </c>
      <c r="JDS96" s="727" t="s">
        <v>709</v>
      </c>
      <c r="JDT96" s="727" t="s">
        <v>709</v>
      </c>
      <c r="JDU96" s="727" t="s">
        <v>709</v>
      </c>
      <c r="JDV96" s="727" t="s">
        <v>709</v>
      </c>
      <c r="JDW96" s="727" t="s">
        <v>709</v>
      </c>
      <c r="JDX96" s="727" t="s">
        <v>709</v>
      </c>
      <c r="JDY96" s="727" t="s">
        <v>709</v>
      </c>
      <c r="JDZ96" s="727" t="s">
        <v>709</v>
      </c>
      <c r="JEA96" s="727" t="s">
        <v>709</v>
      </c>
      <c r="JEB96" s="727" t="s">
        <v>709</v>
      </c>
      <c r="JEC96" s="727" t="s">
        <v>709</v>
      </c>
      <c r="JED96" s="727" t="s">
        <v>709</v>
      </c>
      <c r="JEE96" s="727" t="s">
        <v>709</v>
      </c>
      <c r="JEF96" s="727" t="s">
        <v>709</v>
      </c>
      <c r="JEG96" s="727" t="s">
        <v>709</v>
      </c>
      <c r="JEH96" s="727" t="s">
        <v>709</v>
      </c>
      <c r="JEI96" s="727" t="s">
        <v>709</v>
      </c>
      <c r="JEJ96" s="727" t="s">
        <v>709</v>
      </c>
      <c r="JEK96" s="727" t="s">
        <v>709</v>
      </c>
      <c r="JEL96" s="727" t="s">
        <v>709</v>
      </c>
      <c r="JEM96" s="727" t="s">
        <v>709</v>
      </c>
      <c r="JEN96" s="727" t="s">
        <v>709</v>
      </c>
      <c r="JEO96" s="727" t="s">
        <v>709</v>
      </c>
      <c r="JEP96" s="727" t="s">
        <v>709</v>
      </c>
      <c r="JEQ96" s="727" t="s">
        <v>709</v>
      </c>
      <c r="JER96" s="727" t="s">
        <v>709</v>
      </c>
      <c r="JES96" s="727" t="s">
        <v>709</v>
      </c>
      <c r="JET96" s="727" t="s">
        <v>709</v>
      </c>
      <c r="JEU96" s="727" t="s">
        <v>709</v>
      </c>
      <c r="JEV96" s="727" t="s">
        <v>709</v>
      </c>
      <c r="JEW96" s="727" t="s">
        <v>709</v>
      </c>
      <c r="JEX96" s="727" t="s">
        <v>709</v>
      </c>
      <c r="JEY96" s="727" t="s">
        <v>709</v>
      </c>
      <c r="JEZ96" s="727" t="s">
        <v>709</v>
      </c>
      <c r="JFA96" s="727" t="s">
        <v>709</v>
      </c>
      <c r="JFB96" s="727" t="s">
        <v>709</v>
      </c>
      <c r="JFC96" s="727" t="s">
        <v>709</v>
      </c>
      <c r="JFD96" s="727" t="s">
        <v>709</v>
      </c>
      <c r="JFE96" s="727" t="s">
        <v>709</v>
      </c>
      <c r="JFF96" s="727" t="s">
        <v>709</v>
      </c>
      <c r="JFG96" s="727" t="s">
        <v>709</v>
      </c>
      <c r="JFH96" s="727" t="s">
        <v>709</v>
      </c>
      <c r="JFI96" s="727" t="s">
        <v>709</v>
      </c>
      <c r="JFJ96" s="727" t="s">
        <v>709</v>
      </c>
      <c r="JFK96" s="727" t="s">
        <v>709</v>
      </c>
      <c r="JFL96" s="727" t="s">
        <v>709</v>
      </c>
      <c r="JFM96" s="727" t="s">
        <v>709</v>
      </c>
      <c r="JFN96" s="727" t="s">
        <v>709</v>
      </c>
      <c r="JFO96" s="727" t="s">
        <v>709</v>
      </c>
      <c r="JFP96" s="727" t="s">
        <v>709</v>
      </c>
      <c r="JFQ96" s="727" t="s">
        <v>709</v>
      </c>
      <c r="JFR96" s="727" t="s">
        <v>709</v>
      </c>
      <c r="JFS96" s="727" t="s">
        <v>709</v>
      </c>
      <c r="JFT96" s="727" t="s">
        <v>709</v>
      </c>
      <c r="JFU96" s="727" t="s">
        <v>709</v>
      </c>
      <c r="JFV96" s="727" t="s">
        <v>709</v>
      </c>
      <c r="JFW96" s="727" t="s">
        <v>709</v>
      </c>
      <c r="JFX96" s="727" t="s">
        <v>709</v>
      </c>
      <c r="JFY96" s="727" t="s">
        <v>709</v>
      </c>
      <c r="JFZ96" s="727" t="s">
        <v>709</v>
      </c>
      <c r="JGA96" s="727" t="s">
        <v>709</v>
      </c>
      <c r="JGB96" s="727" t="s">
        <v>709</v>
      </c>
      <c r="JGC96" s="727" t="s">
        <v>709</v>
      </c>
      <c r="JGD96" s="727" t="s">
        <v>709</v>
      </c>
      <c r="JGE96" s="727" t="s">
        <v>709</v>
      </c>
      <c r="JGF96" s="727" t="s">
        <v>709</v>
      </c>
      <c r="JGG96" s="727" t="s">
        <v>709</v>
      </c>
      <c r="JGH96" s="727" t="s">
        <v>709</v>
      </c>
      <c r="JGI96" s="727" t="s">
        <v>709</v>
      </c>
      <c r="JGJ96" s="727" t="s">
        <v>709</v>
      </c>
      <c r="JGK96" s="727" t="s">
        <v>709</v>
      </c>
      <c r="JGL96" s="727" t="s">
        <v>709</v>
      </c>
      <c r="JGM96" s="727" t="s">
        <v>709</v>
      </c>
      <c r="JGN96" s="727" t="s">
        <v>709</v>
      </c>
      <c r="JGO96" s="727" t="s">
        <v>709</v>
      </c>
      <c r="JGP96" s="727" t="s">
        <v>709</v>
      </c>
      <c r="JGQ96" s="727" t="s">
        <v>709</v>
      </c>
      <c r="JGR96" s="727" t="s">
        <v>709</v>
      </c>
      <c r="JGS96" s="727" t="s">
        <v>709</v>
      </c>
      <c r="JGT96" s="727" t="s">
        <v>709</v>
      </c>
      <c r="JGU96" s="727" t="s">
        <v>709</v>
      </c>
      <c r="JGV96" s="727" t="s">
        <v>709</v>
      </c>
      <c r="JGW96" s="727" t="s">
        <v>709</v>
      </c>
      <c r="JGX96" s="727" t="s">
        <v>709</v>
      </c>
      <c r="JGY96" s="727" t="s">
        <v>709</v>
      </c>
      <c r="JGZ96" s="727" t="s">
        <v>709</v>
      </c>
      <c r="JHA96" s="727" t="s">
        <v>709</v>
      </c>
      <c r="JHB96" s="727" t="s">
        <v>709</v>
      </c>
      <c r="JHC96" s="727" t="s">
        <v>709</v>
      </c>
      <c r="JHD96" s="727" t="s">
        <v>709</v>
      </c>
      <c r="JHE96" s="727" t="s">
        <v>709</v>
      </c>
      <c r="JHF96" s="727" t="s">
        <v>709</v>
      </c>
      <c r="JHG96" s="727" t="s">
        <v>709</v>
      </c>
      <c r="JHH96" s="727" t="s">
        <v>709</v>
      </c>
      <c r="JHI96" s="727" t="s">
        <v>709</v>
      </c>
      <c r="JHJ96" s="727" t="s">
        <v>709</v>
      </c>
      <c r="JHK96" s="727" t="s">
        <v>709</v>
      </c>
      <c r="JHL96" s="727" t="s">
        <v>709</v>
      </c>
      <c r="JHM96" s="727" t="s">
        <v>709</v>
      </c>
      <c r="JHN96" s="727" t="s">
        <v>709</v>
      </c>
      <c r="JHO96" s="727" t="s">
        <v>709</v>
      </c>
      <c r="JHP96" s="727" t="s">
        <v>709</v>
      </c>
      <c r="JHQ96" s="727" t="s">
        <v>709</v>
      </c>
      <c r="JHR96" s="727" t="s">
        <v>709</v>
      </c>
      <c r="JHS96" s="727" t="s">
        <v>709</v>
      </c>
      <c r="JHT96" s="727" t="s">
        <v>709</v>
      </c>
      <c r="JHU96" s="727" t="s">
        <v>709</v>
      </c>
      <c r="JHV96" s="727" t="s">
        <v>709</v>
      </c>
      <c r="JHW96" s="727" t="s">
        <v>709</v>
      </c>
      <c r="JHX96" s="727" t="s">
        <v>709</v>
      </c>
      <c r="JHY96" s="727" t="s">
        <v>709</v>
      </c>
      <c r="JHZ96" s="727" t="s">
        <v>709</v>
      </c>
      <c r="JIA96" s="727" t="s">
        <v>709</v>
      </c>
      <c r="JIB96" s="727" t="s">
        <v>709</v>
      </c>
      <c r="JIC96" s="727" t="s">
        <v>709</v>
      </c>
      <c r="JID96" s="727" t="s">
        <v>709</v>
      </c>
      <c r="JIE96" s="727" t="s">
        <v>709</v>
      </c>
      <c r="JIF96" s="727" t="s">
        <v>709</v>
      </c>
      <c r="JIG96" s="727" t="s">
        <v>709</v>
      </c>
      <c r="JIH96" s="727" t="s">
        <v>709</v>
      </c>
      <c r="JII96" s="727" t="s">
        <v>709</v>
      </c>
      <c r="JIJ96" s="727" t="s">
        <v>709</v>
      </c>
      <c r="JIK96" s="727" t="s">
        <v>709</v>
      </c>
      <c r="JIL96" s="727" t="s">
        <v>709</v>
      </c>
      <c r="JIM96" s="727" t="s">
        <v>709</v>
      </c>
      <c r="JIN96" s="727" t="s">
        <v>709</v>
      </c>
      <c r="JIO96" s="727" t="s">
        <v>709</v>
      </c>
      <c r="JIP96" s="727" t="s">
        <v>709</v>
      </c>
      <c r="JIQ96" s="727" t="s">
        <v>709</v>
      </c>
      <c r="JIR96" s="727" t="s">
        <v>709</v>
      </c>
      <c r="JIS96" s="727" t="s">
        <v>709</v>
      </c>
      <c r="JIT96" s="727" t="s">
        <v>709</v>
      </c>
      <c r="JIU96" s="727" t="s">
        <v>709</v>
      </c>
      <c r="JIV96" s="727" t="s">
        <v>709</v>
      </c>
      <c r="JIW96" s="727" t="s">
        <v>709</v>
      </c>
      <c r="JIX96" s="727" t="s">
        <v>709</v>
      </c>
      <c r="JIY96" s="727" t="s">
        <v>709</v>
      </c>
      <c r="JIZ96" s="727" t="s">
        <v>709</v>
      </c>
      <c r="JJA96" s="727" t="s">
        <v>709</v>
      </c>
      <c r="JJB96" s="727" t="s">
        <v>709</v>
      </c>
      <c r="JJC96" s="727" t="s">
        <v>709</v>
      </c>
      <c r="JJD96" s="727" t="s">
        <v>709</v>
      </c>
      <c r="JJE96" s="727" t="s">
        <v>709</v>
      </c>
      <c r="JJF96" s="727" t="s">
        <v>709</v>
      </c>
      <c r="JJG96" s="727" t="s">
        <v>709</v>
      </c>
      <c r="JJH96" s="727" t="s">
        <v>709</v>
      </c>
      <c r="JJI96" s="727" t="s">
        <v>709</v>
      </c>
      <c r="JJJ96" s="727" t="s">
        <v>709</v>
      </c>
      <c r="JJK96" s="727" t="s">
        <v>709</v>
      </c>
      <c r="JJL96" s="727" t="s">
        <v>709</v>
      </c>
      <c r="JJM96" s="727" t="s">
        <v>709</v>
      </c>
      <c r="JJN96" s="727" t="s">
        <v>709</v>
      </c>
      <c r="JJO96" s="727" t="s">
        <v>709</v>
      </c>
      <c r="JJP96" s="727" t="s">
        <v>709</v>
      </c>
      <c r="JJQ96" s="727" t="s">
        <v>709</v>
      </c>
      <c r="JJR96" s="727" t="s">
        <v>709</v>
      </c>
      <c r="JJS96" s="727" t="s">
        <v>709</v>
      </c>
      <c r="JJT96" s="727" t="s">
        <v>709</v>
      </c>
      <c r="JJU96" s="727" t="s">
        <v>709</v>
      </c>
      <c r="JJV96" s="727" t="s">
        <v>709</v>
      </c>
      <c r="JJW96" s="727" t="s">
        <v>709</v>
      </c>
      <c r="JJX96" s="727" t="s">
        <v>709</v>
      </c>
      <c r="JJY96" s="727" t="s">
        <v>709</v>
      </c>
      <c r="JJZ96" s="727" t="s">
        <v>709</v>
      </c>
      <c r="JKA96" s="727" t="s">
        <v>709</v>
      </c>
      <c r="JKB96" s="727" t="s">
        <v>709</v>
      </c>
      <c r="JKC96" s="727" t="s">
        <v>709</v>
      </c>
      <c r="JKD96" s="727" t="s">
        <v>709</v>
      </c>
      <c r="JKE96" s="727" t="s">
        <v>709</v>
      </c>
      <c r="JKF96" s="727" t="s">
        <v>709</v>
      </c>
      <c r="JKG96" s="727" t="s">
        <v>709</v>
      </c>
      <c r="JKH96" s="727" t="s">
        <v>709</v>
      </c>
      <c r="JKI96" s="727" t="s">
        <v>709</v>
      </c>
      <c r="JKJ96" s="727" t="s">
        <v>709</v>
      </c>
      <c r="JKK96" s="727" t="s">
        <v>709</v>
      </c>
      <c r="JKL96" s="727" t="s">
        <v>709</v>
      </c>
      <c r="JKM96" s="727" t="s">
        <v>709</v>
      </c>
      <c r="JKN96" s="727" t="s">
        <v>709</v>
      </c>
      <c r="JKO96" s="727" t="s">
        <v>709</v>
      </c>
      <c r="JKP96" s="727" t="s">
        <v>709</v>
      </c>
      <c r="JKQ96" s="727" t="s">
        <v>709</v>
      </c>
      <c r="JKR96" s="727" t="s">
        <v>709</v>
      </c>
      <c r="JKS96" s="727" t="s">
        <v>709</v>
      </c>
      <c r="JKT96" s="727" t="s">
        <v>709</v>
      </c>
      <c r="JKU96" s="727" t="s">
        <v>709</v>
      </c>
      <c r="JKV96" s="727" t="s">
        <v>709</v>
      </c>
      <c r="JKW96" s="727" t="s">
        <v>709</v>
      </c>
      <c r="JKX96" s="727" t="s">
        <v>709</v>
      </c>
      <c r="JKY96" s="727" t="s">
        <v>709</v>
      </c>
      <c r="JKZ96" s="727" t="s">
        <v>709</v>
      </c>
      <c r="JLA96" s="727" t="s">
        <v>709</v>
      </c>
      <c r="JLB96" s="727" t="s">
        <v>709</v>
      </c>
      <c r="JLC96" s="727" t="s">
        <v>709</v>
      </c>
      <c r="JLD96" s="727" t="s">
        <v>709</v>
      </c>
      <c r="JLE96" s="727" t="s">
        <v>709</v>
      </c>
      <c r="JLF96" s="727" t="s">
        <v>709</v>
      </c>
      <c r="JLG96" s="727" t="s">
        <v>709</v>
      </c>
      <c r="JLH96" s="727" t="s">
        <v>709</v>
      </c>
      <c r="JLI96" s="727" t="s">
        <v>709</v>
      </c>
      <c r="JLJ96" s="727" t="s">
        <v>709</v>
      </c>
      <c r="JLK96" s="727" t="s">
        <v>709</v>
      </c>
      <c r="JLL96" s="727" t="s">
        <v>709</v>
      </c>
      <c r="JLM96" s="727" t="s">
        <v>709</v>
      </c>
      <c r="JLN96" s="727" t="s">
        <v>709</v>
      </c>
      <c r="JLO96" s="727" t="s">
        <v>709</v>
      </c>
      <c r="JLP96" s="727" t="s">
        <v>709</v>
      </c>
      <c r="JLQ96" s="727" t="s">
        <v>709</v>
      </c>
      <c r="JLR96" s="727" t="s">
        <v>709</v>
      </c>
      <c r="JLS96" s="727" t="s">
        <v>709</v>
      </c>
      <c r="JLT96" s="727" t="s">
        <v>709</v>
      </c>
      <c r="JLU96" s="727" t="s">
        <v>709</v>
      </c>
      <c r="JLV96" s="727" t="s">
        <v>709</v>
      </c>
      <c r="JLW96" s="727" t="s">
        <v>709</v>
      </c>
      <c r="JLX96" s="727" t="s">
        <v>709</v>
      </c>
      <c r="JLY96" s="727" t="s">
        <v>709</v>
      </c>
      <c r="JLZ96" s="727" t="s">
        <v>709</v>
      </c>
      <c r="JMA96" s="727" t="s">
        <v>709</v>
      </c>
      <c r="JMB96" s="727" t="s">
        <v>709</v>
      </c>
      <c r="JMC96" s="727" t="s">
        <v>709</v>
      </c>
      <c r="JMD96" s="727" t="s">
        <v>709</v>
      </c>
      <c r="JME96" s="727" t="s">
        <v>709</v>
      </c>
      <c r="JMF96" s="727" t="s">
        <v>709</v>
      </c>
      <c r="JMG96" s="727" t="s">
        <v>709</v>
      </c>
      <c r="JMH96" s="727" t="s">
        <v>709</v>
      </c>
      <c r="JMI96" s="727" t="s">
        <v>709</v>
      </c>
      <c r="JMJ96" s="727" t="s">
        <v>709</v>
      </c>
      <c r="JMK96" s="727" t="s">
        <v>709</v>
      </c>
      <c r="JML96" s="727" t="s">
        <v>709</v>
      </c>
      <c r="JMM96" s="727" t="s">
        <v>709</v>
      </c>
      <c r="JMN96" s="727" t="s">
        <v>709</v>
      </c>
      <c r="JMO96" s="727" t="s">
        <v>709</v>
      </c>
      <c r="JMP96" s="727" t="s">
        <v>709</v>
      </c>
      <c r="JMQ96" s="727" t="s">
        <v>709</v>
      </c>
      <c r="JMR96" s="727" t="s">
        <v>709</v>
      </c>
      <c r="JMS96" s="727" t="s">
        <v>709</v>
      </c>
      <c r="JMT96" s="727" t="s">
        <v>709</v>
      </c>
      <c r="JMU96" s="727" t="s">
        <v>709</v>
      </c>
      <c r="JMV96" s="727" t="s">
        <v>709</v>
      </c>
      <c r="JMW96" s="727" t="s">
        <v>709</v>
      </c>
      <c r="JMX96" s="727" t="s">
        <v>709</v>
      </c>
      <c r="JMY96" s="727" t="s">
        <v>709</v>
      </c>
      <c r="JMZ96" s="727" t="s">
        <v>709</v>
      </c>
      <c r="JNA96" s="727" t="s">
        <v>709</v>
      </c>
      <c r="JNB96" s="727" t="s">
        <v>709</v>
      </c>
      <c r="JNC96" s="727" t="s">
        <v>709</v>
      </c>
      <c r="JND96" s="727" t="s">
        <v>709</v>
      </c>
      <c r="JNE96" s="727" t="s">
        <v>709</v>
      </c>
      <c r="JNF96" s="727" t="s">
        <v>709</v>
      </c>
      <c r="JNG96" s="727" t="s">
        <v>709</v>
      </c>
      <c r="JNH96" s="727" t="s">
        <v>709</v>
      </c>
      <c r="JNI96" s="727" t="s">
        <v>709</v>
      </c>
      <c r="JNJ96" s="727" t="s">
        <v>709</v>
      </c>
      <c r="JNK96" s="727" t="s">
        <v>709</v>
      </c>
      <c r="JNL96" s="727" t="s">
        <v>709</v>
      </c>
      <c r="JNM96" s="727" t="s">
        <v>709</v>
      </c>
      <c r="JNN96" s="727" t="s">
        <v>709</v>
      </c>
      <c r="JNO96" s="727" t="s">
        <v>709</v>
      </c>
      <c r="JNP96" s="727" t="s">
        <v>709</v>
      </c>
      <c r="JNQ96" s="727" t="s">
        <v>709</v>
      </c>
      <c r="JNR96" s="727" t="s">
        <v>709</v>
      </c>
      <c r="JNS96" s="727" t="s">
        <v>709</v>
      </c>
      <c r="JNT96" s="727" t="s">
        <v>709</v>
      </c>
      <c r="JNU96" s="727" t="s">
        <v>709</v>
      </c>
      <c r="JNV96" s="727" t="s">
        <v>709</v>
      </c>
      <c r="JNW96" s="727" t="s">
        <v>709</v>
      </c>
      <c r="JNX96" s="727" t="s">
        <v>709</v>
      </c>
      <c r="JNY96" s="727" t="s">
        <v>709</v>
      </c>
      <c r="JNZ96" s="727" t="s">
        <v>709</v>
      </c>
      <c r="JOA96" s="727" t="s">
        <v>709</v>
      </c>
      <c r="JOB96" s="727" t="s">
        <v>709</v>
      </c>
      <c r="JOC96" s="727" t="s">
        <v>709</v>
      </c>
      <c r="JOD96" s="727" t="s">
        <v>709</v>
      </c>
      <c r="JOE96" s="727" t="s">
        <v>709</v>
      </c>
      <c r="JOF96" s="727" t="s">
        <v>709</v>
      </c>
      <c r="JOG96" s="727" t="s">
        <v>709</v>
      </c>
      <c r="JOH96" s="727" t="s">
        <v>709</v>
      </c>
      <c r="JOI96" s="727" t="s">
        <v>709</v>
      </c>
      <c r="JOJ96" s="727" t="s">
        <v>709</v>
      </c>
      <c r="JOK96" s="727" t="s">
        <v>709</v>
      </c>
      <c r="JOL96" s="727" t="s">
        <v>709</v>
      </c>
      <c r="JOM96" s="727" t="s">
        <v>709</v>
      </c>
      <c r="JON96" s="727" t="s">
        <v>709</v>
      </c>
      <c r="JOO96" s="727" t="s">
        <v>709</v>
      </c>
      <c r="JOP96" s="727" t="s">
        <v>709</v>
      </c>
      <c r="JOQ96" s="727" t="s">
        <v>709</v>
      </c>
      <c r="JOR96" s="727" t="s">
        <v>709</v>
      </c>
      <c r="JOS96" s="727" t="s">
        <v>709</v>
      </c>
      <c r="JOT96" s="727" t="s">
        <v>709</v>
      </c>
      <c r="JOU96" s="727" t="s">
        <v>709</v>
      </c>
      <c r="JOV96" s="727" t="s">
        <v>709</v>
      </c>
      <c r="JOW96" s="727" t="s">
        <v>709</v>
      </c>
      <c r="JOX96" s="727" t="s">
        <v>709</v>
      </c>
      <c r="JOY96" s="727" t="s">
        <v>709</v>
      </c>
      <c r="JOZ96" s="727" t="s">
        <v>709</v>
      </c>
      <c r="JPA96" s="727" t="s">
        <v>709</v>
      </c>
      <c r="JPB96" s="727" t="s">
        <v>709</v>
      </c>
      <c r="JPC96" s="727" t="s">
        <v>709</v>
      </c>
      <c r="JPD96" s="727" t="s">
        <v>709</v>
      </c>
      <c r="JPE96" s="727" t="s">
        <v>709</v>
      </c>
      <c r="JPF96" s="727" t="s">
        <v>709</v>
      </c>
      <c r="JPG96" s="727" t="s">
        <v>709</v>
      </c>
      <c r="JPH96" s="727" t="s">
        <v>709</v>
      </c>
      <c r="JPI96" s="727" t="s">
        <v>709</v>
      </c>
      <c r="JPJ96" s="727" t="s">
        <v>709</v>
      </c>
      <c r="JPK96" s="727" t="s">
        <v>709</v>
      </c>
      <c r="JPL96" s="727" t="s">
        <v>709</v>
      </c>
      <c r="JPM96" s="727" t="s">
        <v>709</v>
      </c>
      <c r="JPN96" s="727" t="s">
        <v>709</v>
      </c>
      <c r="JPO96" s="727" t="s">
        <v>709</v>
      </c>
      <c r="JPP96" s="727" t="s">
        <v>709</v>
      </c>
      <c r="JPQ96" s="727" t="s">
        <v>709</v>
      </c>
      <c r="JPR96" s="727" t="s">
        <v>709</v>
      </c>
      <c r="JPS96" s="727" t="s">
        <v>709</v>
      </c>
      <c r="JPT96" s="727" t="s">
        <v>709</v>
      </c>
      <c r="JPU96" s="727" t="s">
        <v>709</v>
      </c>
      <c r="JPV96" s="727" t="s">
        <v>709</v>
      </c>
      <c r="JPW96" s="727" t="s">
        <v>709</v>
      </c>
      <c r="JPX96" s="727" t="s">
        <v>709</v>
      </c>
      <c r="JPY96" s="727" t="s">
        <v>709</v>
      </c>
      <c r="JPZ96" s="727" t="s">
        <v>709</v>
      </c>
      <c r="JQA96" s="727" t="s">
        <v>709</v>
      </c>
      <c r="JQB96" s="727" t="s">
        <v>709</v>
      </c>
      <c r="JQC96" s="727" t="s">
        <v>709</v>
      </c>
      <c r="JQD96" s="727" t="s">
        <v>709</v>
      </c>
      <c r="JQE96" s="727" t="s">
        <v>709</v>
      </c>
      <c r="JQF96" s="727" t="s">
        <v>709</v>
      </c>
      <c r="JQG96" s="727" t="s">
        <v>709</v>
      </c>
      <c r="JQH96" s="727" t="s">
        <v>709</v>
      </c>
      <c r="JQI96" s="727" t="s">
        <v>709</v>
      </c>
      <c r="JQJ96" s="727" t="s">
        <v>709</v>
      </c>
      <c r="JQK96" s="727" t="s">
        <v>709</v>
      </c>
      <c r="JQL96" s="727" t="s">
        <v>709</v>
      </c>
      <c r="JQM96" s="727" t="s">
        <v>709</v>
      </c>
      <c r="JQN96" s="727" t="s">
        <v>709</v>
      </c>
      <c r="JQO96" s="727" t="s">
        <v>709</v>
      </c>
      <c r="JQP96" s="727" t="s">
        <v>709</v>
      </c>
      <c r="JQQ96" s="727" t="s">
        <v>709</v>
      </c>
      <c r="JQR96" s="727" t="s">
        <v>709</v>
      </c>
      <c r="JQS96" s="727" t="s">
        <v>709</v>
      </c>
      <c r="JQT96" s="727" t="s">
        <v>709</v>
      </c>
      <c r="JQU96" s="727" t="s">
        <v>709</v>
      </c>
      <c r="JQV96" s="727" t="s">
        <v>709</v>
      </c>
      <c r="JQW96" s="727" t="s">
        <v>709</v>
      </c>
      <c r="JQX96" s="727" t="s">
        <v>709</v>
      </c>
      <c r="JQY96" s="727" t="s">
        <v>709</v>
      </c>
      <c r="JQZ96" s="727" t="s">
        <v>709</v>
      </c>
      <c r="JRA96" s="727" t="s">
        <v>709</v>
      </c>
      <c r="JRB96" s="727" t="s">
        <v>709</v>
      </c>
      <c r="JRC96" s="727" t="s">
        <v>709</v>
      </c>
      <c r="JRD96" s="727" t="s">
        <v>709</v>
      </c>
      <c r="JRE96" s="727" t="s">
        <v>709</v>
      </c>
      <c r="JRF96" s="727" t="s">
        <v>709</v>
      </c>
      <c r="JRG96" s="727" t="s">
        <v>709</v>
      </c>
      <c r="JRH96" s="727" t="s">
        <v>709</v>
      </c>
      <c r="JRI96" s="727" t="s">
        <v>709</v>
      </c>
      <c r="JRJ96" s="727" t="s">
        <v>709</v>
      </c>
      <c r="JRK96" s="727" t="s">
        <v>709</v>
      </c>
      <c r="JRL96" s="727" t="s">
        <v>709</v>
      </c>
      <c r="JRM96" s="727" t="s">
        <v>709</v>
      </c>
      <c r="JRN96" s="727" t="s">
        <v>709</v>
      </c>
      <c r="JRO96" s="727" t="s">
        <v>709</v>
      </c>
      <c r="JRP96" s="727" t="s">
        <v>709</v>
      </c>
      <c r="JRQ96" s="727" t="s">
        <v>709</v>
      </c>
      <c r="JRR96" s="727" t="s">
        <v>709</v>
      </c>
      <c r="JRS96" s="727" t="s">
        <v>709</v>
      </c>
      <c r="JRT96" s="727" t="s">
        <v>709</v>
      </c>
      <c r="JRU96" s="727" t="s">
        <v>709</v>
      </c>
      <c r="JRV96" s="727" t="s">
        <v>709</v>
      </c>
      <c r="JRW96" s="727" t="s">
        <v>709</v>
      </c>
      <c r="JRX96" s="727" t="s">
        <v>709</v>
      </c>
      <c r="JRY96" s="727" t="s">
        <v>709</v>
      </c>
      <c r="JRZ96" s="727" t="s">
        <v>709</v>
      </c>
      <c r="JSA96" s="727" t="s">
        <v>709</v>
      </c>
      <c r="JSB96" s="727" t="s">
        <v>709</v>
      </c>
      <c r="JSC96" s="727" t="s">
        <v>709</v>
      </c>
      <c r="JSD96" s="727" t="s">
        <v>709</v>
      </c>
      <c r="JSE96" s="727" t="s">
        <v>709</v>
      </c>
      <c r="JSF96" s="727" t="s">
        <v>709</v>
      </c>
      <c r="JSG96" s="727" t="s">
        <v>709</v>
      </c>
      <c r="JSH96" s="727" t="s">
        <v>709</v>
      </c>
      <c r="JSI96" s="727" t="s">
        <v>709</v>
      </c>
      <c r="JSJ96" s="727" t="s">
        <v>709</v>
      </c>
      <c r="JSK96" s="727" t="s">
        <v>709</v>
      </c>
      <c r="JSL96" s="727" t="s">
        <v>709</v>
      </c>
      <c r="JSM96" s="727" t="s">
        <v>709</v>
      </c>
      <c r="JSN96" s="727" t="s">
        <v>709</v>
      </c>
      <c r="JSO96" s="727" t="s">
        <v>709</v>
      </c>
      <c r="JSP96" s="727" t="s">
        <v>709</v>
      </c>
      <c r="JSQ96" s="727" t="s">
        <v>709</v>
      </c>
      <c r="JSR96" s="727" t="s">
        <v>709</v>
      </c>
      <c r="JSS96" s="727" t="s">
        <v>709</v>
      </c>
      <c r="JST96" s="727" t="s">
        <v>709</v>
      </c>
      <c r="JSU96" s="727" t="s">
        <v>709</v>
      </c>
      <c r="JSV96" s="727" t="s">
        <v>709</v>
      </c>
      <c r="JSW96" s="727" t="s">
        <v>709</v>
      </c>
      <c r="JSX96" s="727" t="s">
        <v>709</v>
      </c>
      <c r="JSY96" s="727" t="s">
        <v>709</v>
      </c>
      <c r="JSZ96" s="727" t="s">
        <v>709</v>
      </c>
      <c r="JTA96" s="727" t="s">
        <v>709</v>
      </c>
      <c r="JTB96" s="727" t="s">
        <v>709</v>
      </c>
      <c r="JTC96" s="727" t="s">
        <v>709</v>
      </c>
      <c r="JTD96" s="727" t="s">
        <v>709</v>
      </c>
      <c r="JTE96" s="727" t="s">
        <v>709</v>
      </c>
      <c r="JTF96" s="727" t="s">
        <v>709</v>
      </c>
      <c r="JTG96" s="727" t="s">
        <v>709</v>
      </c>
      <c r="JTH96" s="727" t="s">
        <v>709</v>
      </c>
      <c r="JTI96" s="727" t="s">
        <v>709</v>
      </c>
      <c r="JTJ96" s="727" t="s">
        <v>709</v>
      </c>
      <c r="JTK96" s="727" t="s">
        <v>709</v>
      </c>
      <c r="JTL96" s="727" t="s">
        <v>709</v>
      </c>
      <c r="JTM96" s="727" t="s">
        <v>709</v>
      </c>
      <c r="JTN96" s="727" t="s">
        <v>709</v>
      </c>
      <c r="JTO96" s="727" t="s">
        <v>709</v>
      </c>
      <c r="JTP96" s="727" t="s">
        <v>709</v>
      </c>
      <c r="JTQ96" s="727" t="s">
        <v>709</v>
      </c>
      <c r="JTR96" s="727" t="s">
        <v>709</v>
      </c>
      <c r="JTS96" s="727" t="s">
        <v>709</v>
      </c>
      <c r="JTT96" s="727" t="s">
        <v>709</v>
      </c>
      <c r="JTU96" s="727" t="s">
        <v>709</v>
      </c>
      <c r="JTV96" s="727" t="s">
        <v>709</v>
      </c>
      <c r="JTW96" s="727" t="s">
        <v>709</v>
      </c>
      <c r="JTX96" s="727" t="s">
        <v>709</v>
      </c>
      <c r="JTY96" s="727" t="s">
        <v>709</v>
      </c>
      <c r="JTZ96" s="727" t="s">
        <v>709</v>
      </c>
      <c r="JUA96" s="727" t="s">
        <v>709</v>
      </c>
      <c r="JUB96" s="727" t="s">
        <v>709</v>
      </c>
      <c r="JUC96" s="727" t="s">
        <v>709</v>
      </c>
      <c r="JUD96" s="727" t="s">
        <v>709</v>
      </c>
      <c r="JUE96" s="727" t="s">
        <v>709</v>
      </c>
      <c r="JUF96" s="727" t="s">
        <v>709</v>
      </c>
      <c r="JUG96" s="727" t="s">
        <v>709</v>
      </c>
      <c r="JUH96" s="727" t="s">
        <v>709</v>
      </c>
      <c r="JUI96" s="727" t="s">
        <v>709</v>
      </c>
      <c r="JUJ96" s="727" t="s">
        <v>709</v>
      </c>
      <c r="JUK96" s="727" t="s">
        <v>709</v>
      </c>
      <c r="JUL96" s="727" t="s">
        <v>709</v>
      </c>
      <c r="JUM96" s="727" t="s">
        <v>709</v>
      </c>
      <c r="JUN96" s="727" t="s">
        <v>709</v>
      </c>
      <c r="JUO96" s="727" t="s">
        <v>709</v>
      </c>
      <c r="JUP96" s="727" t="s">
        <v>709</v>
      </c>
      <c r="JUQ96" s="727" t="s">
        <v>709</v>
      </c>
      <c r="JUR96" s="727" t="s">
        <v>709</v>
      </c>
      <c r="JUS96" s="727" t="s">
        <v>709</v>
      </c>
      <c r="JUT96" s="727" t="s">
        <v>709</v>
      </c>
      <c r="JUU96" s="727" t="s">
        <v>709</v>
      </c>
      <c r="JUV96" s="727" t="s">
        <v>709</v>
      </c>
      <c r="JUW96" s="727" t="s">
        <v>709</v>
      </c>
      <c r="JUX96" s="727" t="s">
        <v>709</v>
      </c>
      <c r="JUY96" s="727" t="s">
        <v>709</v>
      </c>
      <c r="JUZ96" s="727" t="s">
        <v>709</v>
      </c>
      <c r="JVA96" s="727" t="s">
        <v>709</v>
      </c>
      <c r="JVB96" s="727" t="s">
        <v>709</v>
      </c>
      <c r="JVC96" s="727" t="s">
        <v>709</v>
      </c>
      <c r="JVD96" s="727" t="s">
        <v>709</v>
      </c>
      <c r="JVE96" s="727" t="s">
        <v>709</v>
      </c>
      <c r="JVF96" s="727" t="s">
        <v>709</v>
      </c>
      <c r="JVG96" s="727" t="s">
        <v>709</v>
      </c>
      <c r="JVH96" s="727" t="s">
        <v>709</v>
      </c>
      <c r="JVI96" s="727" t="s">
        <v>709</v>
      </c>
      <c r="JVJ96" s="727" t="s">
        <v>709</v>
      </c>
      <c r="JVK96" s="727" t="s">
        <v>709</v>
      </c>
      <c r="JVL96" s="727" t="s">
        <v>709</v>
      </c>
      <c r="JVM96" s="727" t="s">
        <v>709</v>
      </c>
      <c r="JVN96" s="727" t="s">
        <v>709</v>
      </c>
      <c r="JVO96" s="727" t="s">
        <v>709</v>
      </c>
      <c r="JVP96" s="727" t="s">
        <v>709</v>
      </c>
      <c r="JVQ96" s="727" t="s">
        <v>709</v>
      </c>
      <c r="JVR96" s="727" t="s">
        <v>709</v>
      </c>
      <c r="JVS96" s="727" t="s">
        <v>709</v>
      </c>
      <c r="JVT96" s="727" t="s">
        <v>709</v>
      </c>
      <c r="JVU96" s="727" t="s">
        <v>709</v>
      </c>
      <c r="JVV96" s="727" t="s">
        <v>709</v>
      </c>
      <c r="JVW96" s="727" t="s">
        <v>709</v>
      </c>
      <c r="JVX96" s="727" t="s">
        <v>709</v>
      </c>
      <c r="JVY96" s="727" t="s">
        <v>709</v>
      </c>
      <c r="JVZ96" s="727" t="s">
        <v>709</v>
      </c>
      <c r="JWA96" s="727" t="s">
        <v>709</v>
      </c>
      <c r="JWB96" s="727" t="s">
        <v>709</v>
      </c>
      <c r="JWC96" s="727" t="s">
        <v>709</v>
      </c>
      <c r="JWD96" s="727" t="s">
        <v>709</v>
      </c>
      <c r="JWE96" s="727" t="s">
        <v>709</v>
      </c>
      <c r="JWF96" s="727" t="s">
        <v>709</v>
      </c>
      <c r="JWG96" s="727" t="s">
        <v>709</v>
      </c>
      <c r="JWH96" s="727" t="s">
        <v>709</v>
      </c>
      <c r="JWI96" s="727" t="s">
        <v>709</v>
      </c>
      <c r="JWJ96" s="727" t="s">
        <v>709</v>
      </c>
      <c r="JWK96" s="727" t="s">
        <v>709</v>
      </c>
      <c r="JWL96" s="727" t="s">
        <v>709</v>
      </c>
      <c r="JWM96" s="727" t="s">
        <v>709</v>
      </c>
      <c r="JWN96" s="727" t="s">
        <v>709</v>
      </c>
      <c r="JWO96" s="727" t="s">
        <v>709</v>
      </c>
      <c r="JWP96" s="727" t="s">
        <v>709</v>
      </c>
      <c r="JWQ96" s="727" t="s">
        <v>709</v>
      </c>
      <c r="JWR96" s="727" t="s">
        <v>709</v>
      </c>
      <c r="JWS96" s="727" t="s">
        <v>709</v>
      </c>
      <c r="JWT96" s="727" t="s">
        <v>709</v>
      </c>
      <c r="JWU96" s="727" t="s">
        <v>709</v>
      </c>
      <c r="JWV96" s="727" t="s">
        <v>709</v>
      </c>
      <c r="JWW96" s="727" t="s">
        <v>709</v>
      </c>
      <c r="JWX96" s="727" t="s">
        <v>709</v>
      </c>
      <c r="JWY96" s="727" t="s">
        <v>709</v>
      </c>
      <c r="JWZ96" s="727" t="s">
        <v>709</v>
      </c>
      <c r="JXA96" s="727" t="s">
        <v>709</v>
      </c>
      <c r="JXB96" s="727" t="s">
        <v>709</v>
      </c>
      <c r="JXC96" s="727" t="s">
        <v>709</v>
      </c>
      <c r="JXD96" s="727" t="s">
        <v>709</v>
      </c>
      <c r="JXE96" s="727" t="s">
        <v>709</v>
      </c>
      <c r="JXF96" s="727" t="s">
        <v>709</v>
      </c>
      <c r="JXG96" s="727" t="s">
        <v>709</v>
      </c>
      <c r="JXH96" s="727" t="s">
        <v>709</v>
      </c>
      <c r="JXI96" s="727" t="s">
        <v>709</v>
      </c>
      <c r="JXJ96" s="727" t="s">
        <v>709</v>
      </c>
      <c r="JXK96" s="727" t="s">
        <v>709</v>
      </c>
      <c r="JXL96" s="727" t="s">
        <v>709</v>
      </c>
      <c r="JXM96" s="727" t="s">
        <v>709</v>
      </c>
      <c r="JXN96" s="727" t="s">
        <v>709</v>
      </c>
      <c r="JXO96" s="727" t="s">
        <v>709</v>
      </c>
      <c r="JXP96" s="727" t="s">
        <v>709</v>
      </c>
      <c r="JXQ96" s="727" t="s">
        <v>709</v>
      </c>
      <c r="JXR96" s="727" t="s">
        <v>709</v>
      </c>
      <c r="JXS96" s="727" t="s">
        <v>709</v>
      </c>
      <c r="JXT96" s="727" t="s">
        <v>709</v>
      </c>
      <c r="JXU96" s="727" t="s">
        <v>709</v>
      </c>
      <c r="JXV96" s="727" t="s">
        <v>709</v>
      </c>
      <c r="JXW96" s="727" t="s">
        <v>709</v>
      </c>
      <c r="JXX96" s="727" t="s">
        <v>709</v>
      </c>
      <c r="JXY96" s="727" t="s">
        <v>709</v>
      </c>
      <c r="JXZ96" s="727" t="s">
        <v>709</v>
      </c>
      <c r="JYA96" s="727" t="s">
        <v>709</v>
      </c>
      <c r="JYB96" s="727" t="s">
        <v>709</v>
      </c>
      <c r="JYC96" s="727" t="s">
        <v>709</v>
      </c>
      <c r="JYD96" s="727" t="s">
        <v>709</v>
      </c>
      <c r="JYE96" s="727" t="s">
        <v>709</v>
      </c>
      <c r="JYF96" s="727" t="s">
        <v>709</v>
      </c>
      <c r="JYG96" s="727" t="s">
        <v>709</v>
      </c>
      <c r="JYH96" s="727" t="s">
        <v>709</v>
      </c>
      <c r="JYI96" s="727" t="s">
        <v>709</v>
      </c>
      <c r="JYJ96" s="727" t="s">
        <v>709</v>
      </c>
      <c r="JYK96" s="727" t="s">
        <v>709</v>
      </c>
      <c r="JYL96" s="727" t="s">
        <v>709</v>
      </c>
      <c r="JYM96" s="727" t="s">
        <v>709</v>
      </c>
      <c r="JYN96" s="727" t="s">
        <v>709</v>
      </c>
      <c r="JYO96" s="727" t="s">
        <v>709</v>
      </c>
      <c r="JYP96" s="727" t="s">
        <v>709</v>
      </c>
      <c r="JYQ96" s="727" t="s">
        <v>709</v>
      </c>
      <c r="JYR96" s="727" t="s">
        <v>709</v>
      </c>
      <c r="JYS96" s="727" t="s">
        <v>709</v>
      </c>
      <c r="JYT96" s="727" t="s">
        <v>709</v>
      </c>
      <c r="JYU96" s="727" t="s">
        <v>709</v>
      </c>
      <c r="JYV96" s="727" t="s">
        <v>709</v>
      </c>
      <c r="JYW96" s="727" t="s">
        <v>709</v>
      </c>
      <c r="JYX96" s="727" t="s">
        <v>709</v>
      </c>
      <c r="JYY96" s="727" t="s">
        <v>709</v>
      </c>
      <c r="JYZ96" s="727" t="s">
        <v>709</v>
      </c>
      <c r="JZA96" s="727" t="s">
        <v>709</v>
      </c>
      <c r="JZB96" s="727" t="s">
        <v>709</v>
      </c>
      <c r="JZC96" s="727" t="s">
        <v>709</v>
      </c>
      <c r="JZD96" s="727" t="s">
        <v>709</v>
      </c>
      <c r="JZE96" s="727" t="s">
        <v>709</v>
      </c>
      <c r="JZF96" s="727" t="s">
        <v>709</v>
      </c>
      <c r="JZG96" s="727" t="s">
        <v>709</v>
      </c>
      <c r="JZH96" s="727" t="s">
        <v>709</v>
      </c>
      <c r="JZI96" s="727" t="s">
        <v>709</v>
      </c>
      <c r="JZJ96" s="727" t="s">
        <v>709</v>
      </c>
      <c r="JZK96" s="727" t="s">
        <v>709</v>
      </c>
      <c r="JZL96" s="727" t="s">
        <v>709</v>
      </c>
      <c r="JZM96" s="727" t="s">
        <v>709</v>
      </c>
      <c r="JZN96" s="727" t="s">
        <v>709</v>
      </c>
      <c r="JZO96" s="727" t="s">
        <v>709</v>
      </c>
      <c r="JZP96" s="727" t="s">
        <v>709</v>
      </c>
      <c r="JZQ96" s="727" t="s">
        <v>709</v>
      </c>
      <c r="JZR96" s="727" t="s">
        <v>709</v>
      </c>
      <c r="JZS96" s="727" t="s">
        <v>709</v>
      </c>
      <c r="JZT96" s="727" t="s">
        <v>709</v>
      </c>
      <c r="JZU96" s="727" t="s">
        <v>709</v>
      </c>
      <c r="JZV96" s="727" t="s">
        <v>709</v>
      </c>
      <c r="JZW96" s="727" t="s">
        <v>709</v>
      </c>
      <c r="JZX96" s="727" t="s">
        <v>709</v>
      </c>
      <c r="JZY96" s="727" t="s">
        <v>709</v>
      </c>
      <c r="JZZ96" s="727" t="s">
        <v>709</v>
      </c>
      <c r="KAA96" s="727" t="s">
        <v>709</v>
      </c>
      <c r="KAB96" s="727" t="s">
        <v>709</v>
      </c>
      <c r="KAC96" s="727" t="s">
        <v>709</v>
      </c>
      <c r="KAD96" s="727" t="s">
        <v>709</v>
      </c>
      <c r="KAE96" s="727" t="s">
        <v>709</v>
      </c>
      <c r="KAF96" s="727" t="s">
        <v>709</v>
      </c>
      <c r="KAG96" s="727" t="s">
        <v>709</v>
      </c>
      <c r="KAH96" s="727" t="s">
        <v>709</v>
      </c>
      <c r="KAI96" s="727" t="s">
        <v>709</v>
      </c>
      <c r="KAJ96" s="727" t="s">
        <v>709</v>
      </c>
      <c r="KAK96" s="727" t="s">
        <v>709</v>
      </c>
      <c r="KAL96" s="727" t="s">
        <v>709</v>
      </c>
      <c r="KAM96" s="727" t="s">
        <v>709</v>
      </c>
      <c r="KAN96" s="727" t="s">
        <v>709</v>
      </c>
      <c r="KAO96" s="727" t="s">
        <v>709</v>
      </c>
      <c r="KAP96" s="727" t="s">
        <v>709</v>
      </c>
      <c r="KAQ96" s="727" t="s">
        <v>709</v>
      </c>
      <c r="KAR96" s="727" t="s">
        <v>709</v>
      </c>
      <c r="KAS96" s="727" t="s">
        <v>709</v>
      </c>
      <c r="KAT96" s="727" t="s">
        <v>709</v>
      </c>
      <c r="KAU96" s="727" t="s">
        <v>709</v>
      </c>
      <c r="KAV96" s="727" t="s">
        <v>709</v>
      </c>
      <c r="KAW96" s="727" t="s">
        <v>709</v>
      </c>
      <c r="KAX96" s="727" t="s">
        <v>709</v>
      </c>
      <c r="KAY96" s="727" t="s">
        <v>709</v>
      </c>
      <c r="KAZ96" s="727" t="s">
        <v>709</v>
      </c>
      <c r="KBA96" s="727" t="s">
        <v>709</v>
      </c>
      <c r="KBB96" s="727" t="s">
        <v>709</v>
      </c>
      <c r="KBC96" s="727" t="s">
        <v>709</v>
      </c>
      <c r="KBD96" s="727" t="s">
        <v>709</v>
      </c>
      <c r="KBE96" s="727" t="s">
        <v>709</v>
      </c>
      <c r="KBF96" s="727" t="s">
        <v>709</v>
      </c>
      <c r="KBG96" s="727" t="s">
        <v>709</v>
      </c>
      <c r="KBH96" s="727" t="s">
        <v>709</v>
      </c>
      <c r="KBI96" s="727" t="s">
        <v>709</v>
      </c>
      <c r="KBJ96" s="727" t="s">
        <v>709</v>
      </c>
      <c r="KBK96" s="727" t="s">
        <v>709</v>
      </c>
      <c r="KBL96" s="727" t="s">
        <v>709</v>
      </c>
      <c r="KBM96" s="727" t="s">
        <v>709</v>
      </c>
      <c r="KBN96" s="727" t="s">
        <v>709</v>
      </c>
      <c r="KBO96" s="727" t="s">
        <v>709</v>
      </c>
      <c r="KBP96" s="727" t="s">
        <v>709</v>
      </c>
      <c r="KBQ96" s="727" t="s">
        <v>709</v>
      </c>
      <c r="KBR96" s="727" t="s">
        <v>709</v>
      </c>
      <c r="KBS96" s="727" t="s">
        <v>709</v>
      </c>
      <c r="KBT96" s="727" t="s">
        <v>709</v>
      </c>
      <c r="KBU96" s="727" t="s">
        <v>709</v>
      </c>
      <c r="KBV96" s="727" t="s">
        <v>709</v>
      </c>
      <c r="KBW96" s="727" t="s">
        <v>709</v>
      </c>
      <c r="KBX96" s="727" t="s">
        <v>709</v>
      </c>
      <c r="KBY96" s="727" t="s">
        <v>709</v>
      </c>
      <c r="KBZ96" s="727" t="s">
        <v>709</v>
      </c>
      <c r="KCA96" s="727" t="s">
        <v>709</v>
      </c>
      <c r="KCB96" s="727" t="s">
        <v>709</v>
      </c>
      <c r="KCC96" s="727" t="s">
        <v>709</v>
      </c>
      <c r="KCD96" s="727" t="s">
        <v>709</v>
      </c>
      <c r="KCE96" s="727" t="s">
        <v>709</v>
      </c>
      <c r="KCF96" s="727" t="s">
        <v>709</v>
      </c>
      <c r="KCG96" s="727" t="s">
        <v>709</v>
      </c>
      <c r="KCH96" s="727" t="s">
        <v>709</v>
      </c>
      <c r="KCI96" s="727" t="s">
        <v>709</v>
      </c>
      <c r="KCJ96" s="727" t="s">
        <v>709</v>
      </c>
      <c r="KCK96" s="727" t="s">
        <v>709</v>
      </c>
      <c r="KCL96" s="727" t="s">
        <v>709</v>
      </c>
      <c r="KCM96" s="727" t="s">
        <v>709</v>
      </c>
      <c r="KCN96" s="727" t="s">
        <v>709</v>
      </c>
      <c r="KCO96" s="727" t="s">
        <v>709</v>
      </c>
      <c r="KCP96" s="727" t="s">
        <v>709</v>
      </c>
      <c r="KCQ96" s="727" t="s">
        <v>709</v>
      </c>
      <c r="KCR96" s="727" t="s">
        <v>709</v>
      </c>
      <c r="KCS96" s="727" t="s">
        <v>709</v>
      </c>
      <c r="KCT96" s="727" t="s">
        <v>709</v>
      </c>
      <c r="KCU96" s="727" t="s">
        <v>709</v>
      </c>
      <c r="KCV96" s="727" t="s">
        <v>709</v>
      </c>
      <c r="KCW96" s="727" t="s">
        <v>709</v>
      </c>
      <c r="KCX96" s="727" t="s">
        <v>709</v>
      </c>
      <c r="KCY96" s="727" t="s">
        <v>709</v>
      </c>
      <c r="KCZ96" s="727" t="s">
        <v>709</v>
      </c>
      <c r="KDA96" s="727" t="s">
        <v>709</v>
      </c>
      <c r="KDB96" s="727" t="s">
        <v>709</v>
      </c>
      <c r="KDC96" s="727" t="s">
        <v>709</v>
      </c>
      <c r="KDD96" s="727" t="s">
        <v>709</v>
      </c>
      <c r="KDE96" s="727" t="s">
        <v>709</v>
      </c>
      <c r="KDF96" s="727" t="s">
        <v>709</v>
      </c>
      <c r="KDG96" s="727" t="s">
        <v>709</v>
      </c>
      <c r="KDH96" s="727" t="s">
        <v>709</v>
      </c>
      <c r="KDI96" s="727" t="s">
        <v>709</v>
      </c>
      <c r="KDJ96" s="727" t="s">
        <v>709</v>
      </c>
      <c r="KDK96" s="727" t="s">
        <v>709</v>
      </c>
      <c r="KDL96" s="727" t="s">
        <v>709</v>
      </c>
      <c r="KDM96" s="727" t="s">
        <v>709</v>
      </c>
      <c r="KDN96" s="727" t="s">
        <v>709</v>
      </c>
      <c r="KDO96" s="727" t="s">
        <v>709</v>
      </c>
      <c r="KDP96" s="727" t="s">
        <v>709</v>
      </c>
      <c r="KDQ96" s="727" t="s">
        <v>709</v>
      </c>
      <c r="KDR96" s="727" t="s">
        <v>709</v>
      </c>
      <c r="KDS96" s="727" t="s">
        <v>709</v>
      </c>
      <c r="KDT96" s="727" t="s">
        <v>709</v>
      </c>
      <c r="KDU96" s="727" t="s">
        <v>709</v>
      </c>
      <c r="KDV96" s="727" t="s">
        <v>709</v>
      </c>
      <c r="KDW96" s="727" t="s">
        <v>709</v>
      </c>
      <c r="KDX96" s="727" t="s">
        <v>709</v>
      </c>
      <c r="KDY96" s="727" t="s">
        <v>709</v>
      </c>
      <c r="KDZ96" s="727" t="s">
        <v>709</v>
      </c>
      <c r="KEA96" s="727" t="s">
        <v>709</v>
      </c>
      <c r="KEB96" s="727" t="s">
        <v>709</v>
      </c>
      <c r="KEC96" s="727" t="s">
        <v>709</v>
      </c>
      <c r="KED96" s="727" t="s">
        <v>709</v>
      </c>
      <c r="KEE96" s="727" t="s">
        <v>709</v>
      </c>
      <c r="KEF96" s="727" t="s">
        <v>709</v>
      </c>
      <c r="KEG96" s="727" t="s">
        <v>709</v>
      </c>
      <c r="KEH96" s="727" t="s">
        <v>709</v>
      </c>
      <c r="KEI96" s="727" t="s">
        <v>709</v>
      </c>
      <c r="KEJ96" s="727" t="s">
        <v>709</v>
      </c>
      <c r="KEK96" s="727" t="s">
        <v>709</v>
      </c>
      <c r="KEL96" s="727" t="s">
        <v>709</v>
      </c>
      <c r="KEM96" s="727" t="s">
        <v>709</v>
      </c>
      <c r="KEN96" s="727" t="s">
        <v>709</v>
      </c>
      <c r="KEO96" s="727" t="s">
        <v>709</v>
      </c>
      <c r="KEP96" s="727" t="s">
        <v>709</v>
      </c>
      <c r="KEQ96" s="727" t="s">
        <v>709</v>
      </c>
      <c r="KER96" s="727" t="s">
        <v>709</v>
      </c>
      <c r="KES96" s="727" t="s">
        <v>709</v>
      </c>
      <c r="KET96" s="727" t="s">
        <v>709</v>
      </c>
      <c r="KEU96" s="727" t="s">
        <v>709</v>
      </c>
      <c r="KEV96" s="727" t="s">
        <v>709</v>
      </c>
      <c r="KEW96" s="727" t="s">
        <v>709</v>
      </c>
      <c r="KEX96" s="727" t="s">
        <v>709</v>
      </c>
      <c r="KEY96" s="727" t="s">
        <v>709</v>
      </c>
      <c r="KEZ96" s="727" t="s">
        <v>709</v>
      </c>
      <c r="KFA96" s="727" t="s">
        <v>709</v>
      </c>
      <c r="KFB96" s="727" t="s">
        <v>709</v>
      </c>
      <c r="KFC96" s="727" t="s">
        <v>709</v>
      </c>
      <c r="KFD96" s="727" t="s">
        <v>709</v>
      </c>
      <c r="KFE96" s="727" t="s">
        <v>709</v>
      </c>
      <c r="KFF96" s="727" t="s">
        <v>709</v>
      </c>
      <c r="KFG96" s="727" t="s">
        <v>709</v>
      </c>
      <c r="KFH96" s="727" t="s">
        <v>709</v>
      </c>
      <c r="KFI96" s="727" t="s">
        <v>709</v>
      </c>
      <c r="KFJ96" s="727" t="s">
        <v>709</v>
      </c>
      <c r="KFK96" s="727" t="s">
        <v>709</v>
      </c>
      <c r="KFL96" s="727" t="s">
        <v>709</v>
      </c>
      <c r="KFM96" s="727" t="s">
        <v>709</v>
      </c>
      <c r="KFN96" s="727" t="s">
        <v>709</v>
      </c>
      <c r="KFO96" s="727" t="s">
        <v>709</v>
      </c>
      <c r="KFP96" s="727" t="s">
        <v>709</v>
      </c>
      <c r="KFQ96" s="727" t="s">
        <v>709</v>
      </c>
      <c r="KFR96" s="727" t="s">
        <v>709</v>
      </c>
      <c r="KFS96" s="727" t="s">
        <v>709</v>
      </c>
      <c r="KFT96" s="727" t="s">
        <v>709</v>
      </c>
      <c r="KFU96" s="727" t="s">
        <v>709</v>
      </c>
      <c r="KFV96" s="727" t="s">
        <v>709</v>
      </c>
      <c r="KFW96" s="727" t="s">
        <v>709</v>
      </c>
      <c r="KFX96" s="727" t="s">
        <v>709</v>
      </c>
      <c r="KFY96" s="727" t="s">
        <v>709</v>
      </c>
      <c r="KFZ96" s="727" t="s">
        <v>709</v>
      </c>
      <c r="KGA96" s="727" t="s">
        <v>709</v>
      </c>
      <c r="KGB96" s="727" t="s">
        <v>709</v>
      </c>
      <c r="KGC96" s="727" t="s">
        <v>709</v>
      </c>
      <c r="KGD96" s="727" t="s">
        <v>709</v>
      </c>
      <c r="KGE96" s="727" t="s">
        <v>709</v>
      </c>
      <c r="KGF96" s="727" t="s">
        <v>709</v>
      </c>
      <c r="KGG96" s="727" t="s">
        <v>709</v>
      </c>
      <c r="KGH96" s="727" t="s">
        <v>709</v>
      </c>
      <c r="KGI96" s="727" t="s">
        <v>709</v>
      </c>
      <c r="KGJ96" s="727" t="s">
        <v>709</v>
      </c>
      <c r="KGK96" s="727" t="s">
        <v>709</v>
      </c>
      <c r="KGL96" s="727" t="s">
        <v>709</v>
      </c>
      <c r="KGM96" s="727" t="s">
        <v>709</v>
      </c>
      <c r="KGN96" s="727" t="s">
        <v>709</v>
      </c>
      <c r="KGO96" s="727" t="s">
        <v>709</v>
      </c>
      <c r="KGP96" s="727" t="s">
        <v>709</v>
      </c>
      <c r="KGQ96" s="727" t="s">
        <v>709</v>
      </c>
      <c r="KGR96" s="727" t="s">
        <v>709</v>
      </c>
      <c r="KGS96" s="727" t="s">
        <v>709</v>
      </c>
      <c r="KGT96" s="727" t="s">
        <v>709</v>
      </c>
      <c r="KGU96" s="727" t="s">
        <v>709</v>
      </c>
      <c r="KGV96" s="727" t="s">
        <v>709</v>
      </c>
      <c r="KGW96" s="727" t="s">
        <v>709</v>
      </c>
      <c r="KGX96" s="727" t="s">
        <v>709</v>
      </c>
      <c r="KGY96" s="727" t="s">
        <v>709</v>
      </c>
      <c r="KGZ96" s="727" t="s">
        <v>709</v>
      </c>
      <c r="KHA96" s="727" t="s">
        <v>709</v>
      </c>
      <c r="KHB96" s="727" t="s">
        <v>709</v>
      </c>
      <c r="KHC96" s="727" t="s">
        <v>709</v>
      </c>
      <c r="KHD96" s="727" t="s">
        <v>709</v>
      </c>
      <c r="KHE96" s="727" t="s">
        <v>709</v>
      </c>
      <c r="KHF96" s="727" t="s">
        <v>709</v>
      </c>
      <c r="KHG96" s="727" t="s">
        <v>709</v>
      </c>
      <c r="KHH96" s="727" t="s">
        <v>709</v>
      </c>
      <c r="KHI96" s="727" t="s">
        <v>709</v>
      </c>
      <c r="KHJ96" s="727" t="s">
        <v>709</v>
      </c>
      <c r="KHK96" s="727" t="s">
        <v>709</v>
      </c>
      <c r="KHL96" s="727" t="s">
        <v>709</v>
      </c>
      <c r="KHM96" s="727" t="s">
        <v>709</v>
      </c>
      <c r="KHN96" s="727" t="s">
        <v>709</v>
      </c>
      <c r="KHO96" s="727" t="s">
        <v>709</v>
      </c>
      <c r="KHP96" s="727" t="s">
        <v>709</v>
      </c>
      <c r="KHQ96" s="727" t="s">
        <v>709</v>
      </c>
      <c r="KHR96" s="727" t="s">
        <v>709</v>
      </c>
      <c r="KHS96" s="727" t="s">
        <v>709</v>
      </c>
      <c r="KHT96" s="727" t="s">
        <v>709</v>
      </c>
      <c r="KHU96" s="727" t="s">
        <v>709</v>
      </c>
      <c r="KHV96" s="727" t="s">
        <v>709</v>
      </c>
      <c r="KHW96" s="727" t="s">
        <v>709</v>
      </c>
      <c r="KHX96" s="727" t="s">
        <v>709</v>
      </c>
      <c r="KHY96" s="727" t="s">
        <v>709</v>
      </c>
      <c r="KHZ96" s="727" t="s">
        <v>709</v>
      </c>
      <c r="KIA96" s="727" t="s">
        <v>709</v>
      </c>
      <c r="KIB96" s="727" t="s">
        <v>709</v>
      </c>
      <c r="KIC96" s="727" t="s">
        <v>709</v>
      </c>
      <c r="KID96" s="727" t="s">
        <v>709</v>
      </c>
      <c r="KIE96" s="727" t="s">
        <v>709</v>
      </c>
      <c r="KIF96" s="727" t="s">
        <v>709</v>
      </c>
      <c r="KIG96" s="727" t="s">
        <v>709</v>
      </c>
      <c r="KIH96" s="727" t="s">
        <v>709</v>
      </c>
      <c r="KII96" s="727" t="s">
        <v>709</v>
      </c>
      <c r="KIJ96" s="727" t="s">
        <v>709</v>
      </c>
      <c r="KIK96" s="727" t="s">
        <v>709</v>
      </c>
      <c r="KIL96" s="727" t="s">
        <v>709</v>
      </c>
      <c r="KIM96" s="727" t="s">
        <v>709</v>
      </c>
      <c r="KIN96" s="727" t="s">
        <v>709</v>
      </c>
      <c r="KIO96" s="727" t="s">
        <v>709</v>
      </c>
      <c r="KIP96" s="727" t="s">
        <v>709</v>
      </c>
      <c r="KIQ96" s="727" t="s">
        <v>709</v>
      </c>
      <c r="KIR96" s="727" t="s">
        <v>709</v>
      </c>
      <c r="KIS96" s="727" t="s">
        <v>709</v>
      </c>
      <c r="KIT96" s="727" t="s">
        <v>709</v>
      </c>
      <c r="KIU96" s="727" t="s">
        <v>709</v>
      </c>
      <c r="KIV96" s="727" t="s">
        <v>709</v>
      </c>
      <c r="KIW96" s="727" t="s">
        <v>709</v>
      </c>
      <c r="KIX96" s="727" t="s">
        <v>709</v>
      </c>
      <c r="KIY96" s="727" t="s">
        <v>709</v>
      </c>
      <c r="KIZ96" s="727" t="s">
        <v>709</v>
      </c>
      <c r="KJA96" s="727" t="s">
        <v>709</v>
      </c>
      <c r="KJB96" s="727" t="s">
        <v>709</v>
      </c>
      <c r="KJC96" s="727" t="s">
        <v>709</v>
      </c>
      <c r="KJD96" s="727" t="s">
        <v>709</v>
      </c>
      <c r="KJE96" s="727" t="s">
        <v>709</v>
      </c>
      <c r="KJF96" s="727" t="s">
        <v>709</v>
      </c>
      <c r="KJG96" s="727" t="s">
        <v>709</v>
      </c>
      <c r="KJH96" s="727" t="s">
        <v>709</v>
      </c>
      <c r="KJI96" s="727" t="s">
        <v>709</v>
      </c>
      <c r="KJJ96" s="727" t="s">
        <v>709</v>
      </c>
      <c r="KJK96" s="727" t="s">
        <v>709</v>
      </c>
      <c r="KJL96" s="727" t="s">
        <v>709</v>
      </c>
      <c r="KJM96" s="727" t="s">
        <v>709</v>
      </c>
      <c r="KJN96" s="727" t="s">
        <v>709</v>
      </c>
      <c r="KJO96" s="727" t="s">
        <v>709</v>
      </c>
      <c r="KJP96" s="727" t="s">
        <v>709</v>
      </c>
      <c r="KJQ96" s="727" t="s">
        <v>709</v>
      </c>
      <c r="KJR96" s="727" t="s">
        <v>709</v>
      </c>
      <c r="KJS96" s="727" t="s">
        <v>709</v>
      </c>
      <c r="KJT96" s="727" t="s">
        <v>709</v>
      </c>
      <c r="KJU96" s="727" t="s">
        <v>709</v>
      </c>
      <c r="KJV96" s="727" t="s">
        <v>709</v>
      </c>
      <c r="KJW96" s="727" t="s">
        <v>709</v>
      </c>
      <c r="KJX96" s="727" t="s">
        <v>709</v>
      </c>
      <c r="KJY96" s="727" t="s">
        <v>709</v>
      </c>
      <c r="KJZ96" s="727" t="s">
        <v>709</v>
      </c>
      <c r="KKA96" s="727" t="s">
        <v>709</v>
      </c>
      <c r="KKB96" s="727" t="s">
        <v>709</v>
      </c>
      <c r="KKC96" s="727" t="s">
        <v>709</v>
      </c>
      <c r="KKD96" s="727" t="s">
        <v>709</v>
      </c>
      <c r="KKE96" s="727" t="s">
        <v>709</v>
      </c>
      <c r="KKF96" s="727" t="s">
        <v>709</v>
      </c>
      <c r="KKG96" s="727" t="s">
        <v>709</v>
      </c>
      <c r="KKH96" s="727" t="s">
        <v>709</v>
      </c>
      <c r="KKI96" s="727" t="s">
        <v>709</v>
      </c>
      <c r="KKJ96" s="727" t="s">
        <v>709</v>
      </c>
      <c r="KKK96" s="727" t="s">
        <v>709</v>
      </c>
      <c r="KKL96" s="727" t="s">
        <v>709</v>
      </c>
      <c r="KKM96" s="727" t="s">
        <v>709</v>
      </c>
      <c r="KKN96" s="727" t="s">
        <v>709</v>
      </c>
      <c r="KKO96" s="727" t="s">
        <v>709</v>
      </c>
      <c r="KKP96" s="727" t="s">
        <v>709</v>
      </c>
      <c r="KKQ96" s="727" t="s">
        <v>709</v>
      </c>
      <c r="KKR96" s="727" t="s">
        <v>709</v>
      </c>
      <c r="KKS96" s="727" t="s">
        <v>709</v>
      </c>
      <c r="KKT96" s="727" t="s">
        <v>709</v>
      </c>
      <c r="KKU96" s="727" t="s">
        <v>709</v>
      </c>
      <c r="KKV96" s="727" t="s">
        <v>709</v>
      </c>
      <c r="KKW96" s="727" t="s">
        <v>709</v>
      </c>
      <c r="KKX96" s="727" t="s">
        <v>709</v>
      </c>
      <c r="KKY96" s="727" t="s">
        <v>709</v>
      </c>
      <c r="KKZ96" s="727" t="s">
        <v>709</v>
      </c>
      <c r="KLA96" s="727" t="s">
        <v>709</v>
      </c>
      <c r="KLB96" s="727" t="s">
        <v>709</v>
      </c>
      <c r="KLC96" s="727" t="s">
        <v>709</v>
      </c>
      <c r="KLD96" s="727" t="s">
        <v>709</v>
      </c>
      <c r="KLE96" s="727" t="s">
        <v>709</v>
      </c>
      <c r="KLF96" s="727" t="s">
        <v>709</v>
      </c>
      <c r="KLG96" s="727" t="s">
        <v>709</v>
      </c>
      <c r="KLH96" s="727" t="s">
        <v>709</v>
      </c>
      <c r="KLI96" s="727" t="s">
        <v>709</v>
      </c>
      <c r="KLJ96" s="727" t="s">
        <v>709</v>
      </c>
      <c r="KLK96" s="727" t="s">
        <v>709</v>
      </c>
      <c r="KLL96" s="727" t="s">
        <v>709</v>
      </c>
      <c r="KLM96" s="727" t="s">
        <v>709</v>
      </c>
      <c r="KLN96" s="727" t="s">
        <v>709</v>
      </c>
      <c r="KLO96" s="727" t="s">
        <v>709</v>
      </c>
      <c r="KLP96" s="727" t="s">
        <v>709</v>
      </c>
      <c r="KLQ96" s="727" t="s">
        <v>709</v>
      </c>
      <c r="KLR96" s="727" t="s">
        <v>709</v>
      </c>
      <c r="KLS96" s="727" t="s">
        <v>709</v>
      </c>
      <c r="KLT96" s="727" t="s">
        <v>709</v>
      </c>
      <c r="KLU96" s="727" t="s">
        <v>709</v>
      </c>
      <c r="KLV96" s="727" t="s">
        <v>709</v>
      </c>
      <c r="KLW96" s="727" t="s">
        <v>709</v>
      </c>
      <c r="KLX96" s="727" t="s">
        <v>709</v>
      </c>
      <c r="KLY96" s="727" t="s">
        <v>709</v>
      </c>
      <c r="KLZ96" s="727" t="s">
        <v>709</v>
      </c>
      <c r="KMA96" s="727" t="s">
        <v>709</v>
      </c>
      <c r="KMB96" s="727" t="s">
        <v>709</v>
      </c>
      <c r="KMC96" s="727" t="s">
        <v>709</v>
      </c>
      <c r="KMD96" s="727" t="s">
        <v>709</v>
      </c>
      <c r="KME96" s="727" t="s">
        <v>709</v>
      </c>
      <c r="KMF96" s="727" t="s">
        <v>709</v>
      </c>
      <c r="KMG96" s="727" t="s">
        <v>709</v>
      </c>
      <c r="KMH96" s="727" t="s">
        <v>709</v>
      </c>
      <c r="KMI96" s="727" t="s">
        <v>709</v>
      </c>
      <c r="KMJ96" s="727" t="s">
        <v>709</v>
      </c>
      <c r="KMK96" s="727" t="s">
        <v>709</v>
      </c>
      <c r="KML96" s="727" t="s">
        <v>709</v>
      </c>
      <c r="KMM96" s="727" t="s">
        <v>709</v>
      </c>
      <c r="KMN96" s="727" t="s">
        <v>709</v>
      </c>
      <c r="KMO96" s="727" t="s">
        <v>709</v>
      </c>
      <c r="KMP96" s="727" t="s">
        <v>709</v>
      </c>
      <c r="KMQ96" s="727" t="s">
        <v>709</v>
      </c>
      <c r="KMR96" s="727" t="s">
        <v>709</v>
      </c>
      <c r="KMS96" s="727" t="s">
        <v>709</v>
      </c>
      <c r="KMT96" s="727" t="s">
        <v>709</v>
      </c>
      <c r="KMU96" s="727" t="s">
        <v>709</v>
      </c>
      <c r="KMV96" s="727" t="s">
        <v>709</v>
      </c>
      <c r="KMW96" s="727" t="s">
        <v>709</v>
      </c>
      <c r="KMX96" s="727" t="s">
        <v>709</v>
      </c>
      <c r="KMY96" s="727" t="s">
        <v>709</v>
      </c>
      <c r="KMZ96" s="727" t="s">
        <v>709</v>
      </c>
      <c r="KNA96" s="727" t="s">
        <v>709</v>
      </c>
      <c r="KNB96" s="727" t="s">
        <v>709</v>
      </c>
      <c r="KNC96" s="727" t="s">
        <v>709</v>
      </c>
      <c r="KND96" s="727" t="s">
        <v>709</v>
      </c>
      <c r="KNE96" s="727" t="s">
        <v>709</v>
      </c>
      <c r="KNF96" s="727" t="s">
        <v>709</v>
      </c>
      <c r="KNG96" s="727" t="s">
        <v>709</v>
      </c>
      <c r="KNH96" s="727" t="s">
        <v>709</v>
      </c>
      <c r="KNI96" s="727" t="s">
        <v>709</v>
      </c>
      <c r="KNJ96" s="727" t="s">
        <v>709</v>
      </c>
      <c r="KNK96" s="727" t="s">
        <v>709</v>
      </c>
      <c r="KNL96" s="727" t="s">
        <v>709</v>
      </c>
      <c r="KNM96" s="727" t="s">
        <v>709</v>
      </c>
      <c r="KNN96" s="727" t="s">
        <v>709</v>
      </c>
      <c r="KNO96" s="727" t="s">
        <v>709</v>
      </c>
      <c r="KNP96" s="727" t="s">
        <v>709</v>
      </c>
      <c r="KNQ96" s="727" t="s">
        <v>709</v>
      </c>
      <c r="KNR96" s="727" t="s">
        <v>709</v>
      </c>
      <c r="KNS96" s="727" t="s">
        <v>709</v>
      </c>
      <c r="KNT96" s="727" t="s">
        <v>709</v>
      </c>
      <c r="KNU96" s="727" t="s">
        <v>709</v>
      </c>
      <c r="KNV96" s="727" t="s">
        <v>709</v>
      </c>
      <c r="KNW96" s="727" t="s">
        <v>709</v>
      </c>
      <c r="KNX96" s="727" t="s">
        <v>709</v>
      </c>
      <c r="KNY96" s="727" t="s">
        <v>709</v>
      </c>
      <c r="KNZ96" s="727" t="s">
        <v>709</v>
      </c>
      <c r="KOA96" s="727" t="s">
        <v>709</v>
      </c>
      <c r="KOB96" s="727" t="s">
        <v>709</v>
      </c>
      <c r="KOC96" s="727" t="s">
        <v>709</v>
      </c>
      <c r="KOD96" s="727" t="s">
        <v>709</v>
      </c>
      <c r="KOE96" s="727" t="s">
        <v>709</v>
      </c>
      <c r="KOF96" s="727" t="s">
        <v>709</v>
      </c>
      <c r="KOG96" s="727" t="s">
        <v>709</v>
      </c>
      <c r="KOH96" s="727" t="s">
        <v>709</v>
      </c>
      <c r="KOI96" s="727" t="s">
        <v>709</v>
      </c>
      <c r="KOJ96" s="727" t="s">
        <v>709</v>
      </c>
      <c r="KOK96" s="727" t="s">
        <v>709</v>
      </c>
      <c r="KOL96" s="727" t="s">
        <v>709</v>
      </c>
      <c r="KOM96" s="727" t="s">
        <v>709</v>
      </c>
      <c r="KON96" s="727" t="s">
        <v>709</v>
      </c>
      <c r="KOO96" s="727" t="s">
        <v>709</v>
      </c>
      <c r="KOP96" s="727" t="s">
        <v>709</v>
      </c>
      <c r="KOQ96" s="727" t="s">
        <v>709</v>
      </c>
      <c r="KOR96" s="727" t="s">
        <v>709</v>
      </c>
      <c r="KOS96" s="727" t="s">
        <v>709</v>
      </c>
      <c r="KOT96" s="727" t="s">
        <v>709</v>
      </c>
      <c r="KOU96" s="727" t="s">
        <v>709</v>
      </c>
      <c r="KOV96" s="727" t="s">
        <v>709</v>
      </c>
      <c r="KOW96" s="727" t="s">
        <v>709</v>
      </c>
      <c r="KOX96" s="727" t="s">
        <v>709</v>
      </c>
      <c r="KOY96" s="727" t="s">
        <v>709</v>
      </c>
      <c r="KOZ96" s="727" t="s">
        <v>709</v>
      </c>
      <c r="KPA96" s="727" t="s">
        <v>709</v>
      </c>
      <c r="KPB96" s="727" t="s">
        <v>709</v>
      </c>
      <c r="KPC96" s="727" t="s">
        <v>709</v>
      </c>
      <c r="KPD96" s="727" t="s">
        <v>709</v>
      </c>
      <c r="KPE96" s="727" t="s">
        <v>709</v>
      </c>
      <c r="KPF96" s="727" t="s">
        <v>709</v>
      </c>
      <c r="KPG96" s="727" t="s">
        <v>709</v>
      </c>
      <c r="KPH96" s="727" t="s">
        <v>709</v>
      </c>
      <c r="KPI96" s="727" t="s">
        <v>709</v>
      </c>
      <c r="KPJ96" s="727" t="s">
        <v>709</v>
      </c>
      <c r="KPK96" s="727" t="s">
        <v>709</v>
      </c>
      <c r="KPL96" s="727" t="s">
        <v>709</v>
      </c>
      <c r="KPM96" s="727" t="s">
        <v>709</v>
      </c>
      <c r="KPN96" s="727" t="s">
        <v>709</v>
      </c>
      <c r="KPO96" s="727" t="s">
        <v>709</v>
      </c>
      <c r="KPP96" s="727" t="s">
        <v>709</v>
      </c>
      <c r="KPQ96" s="727" t="s">
        <v>709</v>
      </c>
      <c r="KPR96" s="727" t="s">
        <v>709</v>
      </c>
      <c r="KPS96" s="727" t="s">
        <v>709</v>
      </c>
      <c r="KPT96" s="727" t="s">
        <v>709</v>
      </c>
      <c r="KPU96" s="727" t="s">
        <v>709</v>
      </c>
      <c r="KPV96" s="727" t="s">
        <v>709</v>
      </c>
      <c r="KPW96" s="727" t="s">
        <v>709</v>
      </c>
      <c r="KPX96" s="727" t="s">
        <v>709</v>
      </c>
      <c r="KPY96" s="727" t="s">
        <v>709</v>
      </c>
      <c r="KPZ96" s="727" t="s">
        <v>709</v>
      </c>
      <c r="KQA96" s="727" t="s">
        <v>709</v>
      </c>
      <c r="KQB96" s="727" t="s">
        <v>709</v>
      </c>
      <c r="KQC96" s="727" t="s">
        <v>709</v>
      </c>
      <c r="KQD96" s="727" t="s">
        <v>709</v>
      </c>
      <c r="KQE96" s="727" t="s">
        <v>709</v>
      </c>
      <c r="KQF96" s="727" t="s">
        <v>709</v>
      </c>
      <c r="KQG96" s="727" t="s">
        <v>709</v>
      </c>
      <c r="KQH96" s="727" t="s">
        <v>709</v>
      </c>
      <c r="KQI96" s="727" t="s">
        <v>709</v>
      </c>
      <c r="KQJ96" s="727" t="s">
        <v>709</v>
      </c>
      <c r="KQK96" s="727" t="s">
        <v>709</v>
      </c>
      <c r="KQL96" s="727" t="s">
        <v>709</v>
      </c>
      <c r="KQM96" s="727" t="s">
        <v>709</v>
      </c>
      <c r="KQN96" s="727" t="s">
        <v>709</v>
      </c>
      <c r="KQO96" s="727" t="s">
        <v>709</v>
      </c>
      <c r="KQP96" s="727" t="s">
        <v>709</v>
      </c>
      <c r="KQQ96" s="727" t="s">
        <v>709</v>
      </c>
      <c r="KQR96" s="727" t="s">
        <v>709</v>
      </c>
      <c r="KQS96" s="727" t="s">
        <v>709</v>
      </c>
      <c r="KQT96" s="727" t="s">
        <v>709</v>
      </c>
      <c r="KQU96" s="727" t="s">
        <v>709</v>
      </c>
      <c r="KQV96" s="727" t="s">
        <v>709</v>
      </c>
      <c r="KQW96" s="727" t="s">
        <v>709</v>
      </c>
      <c r="KQX96" s="727" t="s">
        <v>709</v>
      </c>
      <c r="KQY96" s="727" t="s">
        <v>709</v>
      </c>
      <c r="KQZ96" s="727" t="s">
        <v>709</v>
      </c>
      <c r="KRA96" s="727" t="s">
        <v>709</v>
      </c>
      <c r="KRB96" s="727" t="s">
        <v>709</v>
      </c>
      <c r="KRC96" s="727" t="s">
        <v>709</v>
      </c>
      <c r="KRD96" s="727" t="s">
        <v>709</v>
      </c>
      <c r="KRE96" s="727" t="s">
        <v>709</v>
      </c>
      <c r="KRF96" s="727" t="s">
        <v>709</v>
      </c>
      <c r="KRG96" s="727" t="s">
        <v>709</v>
      </c>
      <c r="KRH96" s="727" t="s">
        <v>709</v>
      </c>
      <c r="KRI96" s="727" t="s">
        <v>709</v>
      </c>
      <c r="KRJ96" s="727" t="s">
        <v>709</v>
      </c>
      <c r="KRK96" s="727" t="s">
        <v>709</v>
      </c>
      <c r="KRL96" s="727" t="s">
        <v>709</v>
      </c>
      <c r="KRM96" s="727" t="s">
        <v>709</v>
      </c>
      <c r="KRN96" s="727" t="s">
        <v>709</v>
      </c>
      <c r="KRO96" s="727" t="s">
        <v>709</v>
      </c>
      <c r="KRP96" s="727" t="s">
        <v>709</v>
      </c>
      <c r="KRQ96" s="727" t="s">
        <v>709</v>
      </c>
      <c r="KRR96" s="727" t="s">
        <v>709</v>
      </c>
      <c r="KRS96" s="727" t="s">
        <v>709</v>
      </c>
      <c r="KRT96" s="727" t="s">
        <v>709</v>
      </c>
      <c r="KRU96" s="727" t="s">
        <v>709</v>
      </c>
      <c r="KRV96" s="727" t="s">
        <v>709</v>
      </c>
      <c r="KRW96" s="727" t="s">
        <v>709</v>
      </c>
      <c r="KRX96" s="727" t="s">
        <v>709</v>
      </c>
      <c r="KRY96" s="727" t="s">
        <v>709</v>
      </c>
      <c r="KRZ96" s="727" t="s">
        <v>709</v>
      </c>
      <c r="KSA96" s="727" t="s">
        <v>709</v>
      </c>
      <c r="KSB96" s="727" t="s">
        <v>709</v>
      </c>
      <c r="KSC96" s="727" t="s">
        <v>709</v>
      </c>
      <c r="KSD96" s="727" t="s">
        <v>709</v>
      </c>
      <c r="KSE96" s="727" t="s">
        <v>709</v>
      </c>
      <c r="KSF96" s="727" t="s">
        <v>709</v>
      </c>
      <c r="KSG96" s="727" t="s">
        <v>709</v>
      </c>
      <c r="KSH96" s="727" t="s">
        <v>709</v>
      </c>
      <c r="KSI96" s="727" t="s">
        <v>709</v>
      </c>
      <c r="KSJ96" s="727" t="s">
        <v>709</v>
      </c>
      <c r="KSK96" s="727" t="s">
        <v>709</v>
      </c>
      <c r="KSL96" s="727" t="s">
        <v>709</v>
      </c>
      <c r="KSM96" s="727" t="s">
        <v>709</v>
      </c>
      <c r="KSN96" s="727" t="s">
        <v>709</v>
      </c>
      <c r="KSO96" s="727" t="s">
        <v>709</v>
      </c>
      <c r="KSP96" s="727" t="s">
        <v>709</v>
      </c>
      <c r="KSQ96" s="727" t="s">
        <v>709</v>
      </c>
      <c r="KSR96" s="727" t="s">
        <v>709</v>
      </c>
      <c r="KSS96" s="727" t="s">
        <v>709</v>
      </c>
      <c r="KST96" s="727" t="s">
        <v>709</v>
      </c>
      <c r="KSU96" s="727" t="s">
        <v>709</v>
      </c>
      <c r="KSV96" s="727" t="s">
        <v>709</v>
      </c>
      <c r="KSW96" s="727" t="s">
        <v>709</v>
      </c>
      <c r="KSX96" s="727" t="s">
        <v>709</v>
      </c>
      <c r="KSY96" s="727" t="s">
        <v>709</v>
      </c>
      <c r="KSZ96" s="727" t="s">
        <v>709</v>
      </c>
      <c r="KTA96" s="727" t="s">
        <v>709</v>
      </c>
      <c r="KTB96" s="727" t="s">
        <v>709</v>
      </c>
      <c r="KTC96" s="727" t="s">
        <v>709</v>
      </c>
      <c r="KTD96" s="727" t="s">
        <v>709</v>
      </c>
      <c r="KTE96" s="727" t="s">
        <v>709</v>
      </c>
      <c r="KTF96" s="727" t="s">
        <v>709</v>
      </c>
      <c r="KTG96" s="727" t="s">
        <v>709</v>
      </c>
      <c r="KTH96" s="727" t="s">
        <v>709</v>
      </c>
      <c r="KTI96" s="727" t="s">
        <v>709</v>
      </c>
      <c r="KTJ96" s="727" t="s">
        <v>709</v>
      </c>
      <c r="KTK96" s="727" t="s">
        <v>709</v>
      </c>
      <c r="KTL96" s="727" t="s">
        <v>709</v>
      </c>
      <c r="KTM96" s="727" t="s">
        <v>709</v>
      </c>
      <c r="KTN96" s="727" t="s">
        <v>709</v>
      </c>
      <c r="KTO96" s="727" t="s">
        <v>709</v>
      </c>
      <c r="KTP96" s="727" t="s">
        <v>709</v>
      </c>
      <c r="KTQ96" s="727" t="s">
        <v>709</v>
      </c>
      <c r="KTR96" s="727" t="s">
        <v>709</v>
      </c>
      <c r="KTS96" s="727" t="s">
        <v>709</v>
      </c>
      <c r="KTT96" s="727" t="s">
        <v>709</v>
      </c>
      <c r="KTU96" s="727" t="s">
        <v>709</v>
      </c>
      <c r="KTV96" s="727" t="s">
        <v>709</v>
      </c>
      <c r="KTW96" s="727" t="s">
        <v>709</v>
      </c>
      <c r="KTX96" s="727" t="s">
        <v>709</v>
      </c>
      <c r="KTY96" s="727" t="s">
        <v>709</v>
      </c>
      <c r="KTZ96" s="727" t="s">
        <v>709</v>
      </c>
      <c r="KUA96" s="727" t="s">
        <v>709</v>
      </c>
      <c r="KUB96" s="727" t="s">
        <v>709</v>
      </c>
      <c r="KUC96" s="727" t="s">
        <v>709</v>
      </c>
      <c r="KUD96" s="727" t="s">
        <v>709</v>
      </c>
      <c r="KUE96" s="727" t="s">
        <v>709</v>
      </c>
      <c r="KUF96" s="727" t="s">
        <v>709</v>
      </c>
      <c r="KUG96" s="727" t="s">
        <v>709</v>
      </c>
      <c r="KUH96" s="727" t="s">
        <v>709</v>
      </c>
      <c r="KUI96" s="727" t="s">
        <v>709</v>
      </c>
      <c r="KUJ96" s="727" t="s">
        <v>709</v>
      </c>
      <c r="KUK96" s="727" t="s">
        <v>709</v>
      </c>
      <c r="KUL96" s="727" t="s">
        <v>709</v>
      </c>
      <c r="KUM96" s="727" t="s">
        <v>709</v>
      </c>
      <c r="KUN96" s="727" t="s">
        <v>709</v>
      </c>
      <c r="KUO96" s="727" t="s">
        <v>709</v>
      </c>
      <c r="KUP96" s="727" t="s">
        <v>709</v>
      </c>
      <c r="KUQ96" s="727" t="s">
        <v>709</v>
      </c>
      <c r="KUR96" s="727" t="s">
        <v>709</v>
      </c>
      <c r="KUS96" s="727" t="s">
        <v>709</v>
      </c>
      <c r="KUT96" s="727" t="s">
        <v>709</v>
      </c>
      <c r="KUU96" s="727" t="s">
        <v>709</v>
      </c>
      <c r="KUV96" s="727" t="s">
        <v>709</v>
      </c>
      <c r="KUW96" s="727" t="s">
        <v>709</v>
      </c>
      <c r="KUX96" s="727" t="s">
        <v>709</v>
      </c>
      <c r="KUY96" s="727" t="s">
        <v>709</v>
      </c>
      <c r="KUZ96" s="727" t="s">
        <v>709</v>
      </c>
      <c r="KVA96" s="727" t="s">
        <v>709</v>
      </c>
      <c r="KVB96" s="727" t="s">
        <v>709</v>
      </c>
      <c r="KVC96" s="727" t="s">
        <v>709</v>
      </c>
      <c r="KVD96" s="727" t="s">
        <v>709</v>
      </c>
      <c r="KVE96" s="727" t="s">
        <v>709</v>
      </c>
      <c r="KVF96" s="727" t="s">
        <v>709</v>
      </c>
      <c r="KVG96" s="727" t="s">
        <v>709</v>
      </c>
      <c r="KVH96" s="727" t="s">
        <v>709</v>
      </c>
      <c r="KVI96" s="727" t="s">
        <v>709</v>
      </c>
      <c r="KVJ96" s="727" t="s">
        <v>709</v>
      </c>
      <c r="KVK96" s="727" t="s">
        <v>709</v>
      </c>
      <c r="KVL96" s="727" t="s">
        <v>709</v>
      </c>
      <c r="KVM96" s="727" t="s">
        <v>709</v>
      </c>
      <c r="KVN96" s="727" t="s">
        <v>709</v>
      </c>
      <c r="KVO96" s="727" t="s">
        <v>709</v>
      </c>
      <c r="KVP96" s="727" t="s">
        <v>709</v>
      </c>
      <c r="KVQ96" s="727" t="s">
        <v>709</v>
      </c>
      <c r="KVR96" s="727" t="s">
        <v>709</v>
      </c>
      <c r="KVS96" s="727" t="s">
        <v>709</v>
      </c>
      <c r="KVT96" s="727" t="s">
        <v>709</v>
      </c>
      <c r="KVU96" s="727" t="s">
        <v>709</v>
      </c>
      <c r="KVV96" s="727" t="s">
        <v>709</v>
      </c>
      <c r="KVW96" s="727" t="s">
        <v>709</v>
      </c>
      <c r="KVX96" s="727" t="s">
        <v>709</v>
      </c>
      <c r="KVY96" s="727" t="s">
        <v>709</v>
      </c>
      <c r="KVZ96" s="727" t="s">
        <v>709</v>
      </c>
      <c r="KWA96" s="727" t="s">
        <v>709</v>
      </c>
      <c r="KWB96" s="727" t="s">
        <v>709</v>
      </c>
      <c r="KWC96" s="727" t="s">
        <v>709</v>
      </c>
      <c r="KWD96" s="727" t="s">
        <v>709</v>
      </c>
      <c r="KWE96" s="727" t="s">
        <v>709</v>
      </c>
      <c r="KWF96" s="727" t="s">
        <v>709</v>
      </c>
      <c r="KWG96" s="727" t="s">
        <v>709</v>
      </c>
      <c r="KWH96" s="727" t="s">
        <v>709</v>
      </c>
      <c r="KWI96" s="727" t="s">
        <v>709</v>
      </c>
      <c r="KWJ96" s="727" t="s">
        <v>709</v>
      </c>
      <c r="KWK96" s="727" t="s">
        <v>709</v>
      </c>
      <c r="KWL96" s="727" t="s">
        <v>709</v>
      </c>
      <c r="KWM96" s="727" t="s">
        <v>709</v>
      </c>
      <c r="KWN96" s="727" t="s">
        <v>709</v>
      </c>
      <c r="KWO96" s="727" t="s">
        <v>709</v>
      </c>
      <c r="KWP96" s="727" t="s">
        <v>709</v>
      </c>
      <c r="KWQ96" s="727" t="s">
        <v>709</v>
      </c>
      <c r="KWR96" s="727" t="s">
        <v>709</v>
      </c>
      <c r="KWS96" s="727" t="s">
        <v>709</v>
      </c>
      <c r="KWT96" s="727" t="s">
        <v>709</v>
      </c>
      <c r="KWU96" s="727" t="s">
        <v>709</v>
      </c>
      <c r="KWV96" s="727" t="s">
        <v>709</v>
      </c>
      <c r="KWW96" s="727" t="s">
        <v>709</v>
      </c>
      <c r="KWX96" s="727" t="s">
        <v>709</v>
      </c>
      <c r="KWY96" s="727" t="s">
        <v>709</v>
      </c>
      <c r="KWZ96" s="727" t="s">
        <v>709</v>
      </c>
      <c r="KXA96" s="727" t="s">
        <v>709</v>
      </c>
      <c r="KXB96" s="727" t="s">
        <v>709</v>
      </c>
      <c r="KXC96" s="727" t="s">
        <v>709</v>
      </c>
      <c r="KXD96" s="727" t="s">
        <v>709</v>
      </c>
      <c r="KXE96" s="727" t="s">
        <v>709</v>
      </c>
      <c r="KXF96" s="727" t="s">
        <v>709</v>
      </c>
      <c r="KXG96" s="727" t="s">
        <v>709</v>
      </c>
      <c r="KXH96" s="727" t="s">
        <v>709</v>
      </c>
      <c r="KXI96" s="727" t="s">
        <v>709</v>
      </c>
      <c r="KXJ96" s="727" t="s">
        <v>709</v>
      </c>
      <c r="KXK96" s="727" t="s">
        <v>709</v>
      </c>
      <c r="KXL96" s="727" t="s">
        <v>709</v>
      </c>
      <c r="KXM96" s="727" t="s">
        <v>709</v>
      </c>
      <c r="KXN96" s="727" t="s">
        <v>709</v>
      </c>
      <c r="KXO96" s="727" t="s">
        <v>709</v>
      </c>
      <c r="KXP96" s="727" t="s">
        <v>709</v>
      </c>
      <c r="KXQ96" s="727" t="s">
        <v>709</v>
      </c>
      <c r="KXR96" s="727" t="s">
        <v>709</v>
      </c>
      <c r="KXS96" s="727" t="s">
        <v>709</v>
      </c>
      <c r="KXT96" s="727" t="s">
        <v>709</v>
      </c>
      <c r="KXU96" s="727" t="s">
        <v>709</v>
      </c>
      <c r="KXV96" s="727" t="s">
        <v>709</v>
      </c>
      <c r="KXW96" s="727" t="s">
        <v>709</v>
      </c>
      <c r="KXX96" s="727" t="s">
        <v>709</v>
      </c>
      <c r="KXY96" s="727" t="s">
        <v>709</v>
      </c>
      <c r="KXZ96" s="727" t="s">
        <v>709</v>
      </c>
      <c r="KYA96" s="727" t="s">
        <v>709</v>
      </c>
      <c r="KYB96" s="727" t="s">
        <v>709</v>
      </c>
      <c r="KYC96" s="727" t="s">
        <v>709</v>
      </c>
      <c r="KYD96" s="727" t="s">
        <v>709</v>
      </c>
      <c r="KYE96" s="727" t="s">
        <v>709</v>
      </c>
      <c r="KYF96" s="727" t="s">
        <v>709</v>
      </c>
      <c r="KYG96" s="727" t="s">
        <v>709</v>
      </c>
      <c r="KYH96" s="727" t="s">
        <v>709</v>
      </c>
      <c r="KYI96" s="727" t="s">
        <v>709</v>
      </c>
      <c r="KYJ96" s="727" t="s">
        <v>709</v>
      </c>
      <c r="KYK96" s="727" t="s">
        <v>709</v>
      </c>
      <c r="KYL96" s="727" t="s">
        <v>709</v>
      </c>
      <c r="KYM96" s="727" t="s">
        <v>709</v>
      </c>
      <c r="KYN96" s="727" t="s">
        <v>709</v>
      </c>
      <c r="KYO96" s="727" t="s">
        <v>709</v>
      </c>
      <c r="KYP96" s="727" t="s">
        <v>709</v>
      </c>
      <c r="KYQ96" s="727" t="s">
        <v>709</v>
      </c>
      <c r="KYR96" s="727" t="s">
        <v>709</v>
      </c>
      <c r="KYS96" s="727" t="s">
        <v>709</v>
      </c>
      <c r="KYT96" s="727" t="s">
        <v>709</v>
      </c>
      <c r="KYU96" s="727" t="s">
        <v>709</v>
      </c>
      <c r="KYV96" s="727" t="s">
        <v>709</v>
      </c>
      <c r="KYW96" s="727" t="s">
        <v>709</v>
      </c>
      <c r="KYX96" s="727" t="s">
        <v>709</v>
      </c>
      <c r="KYY96" s="727" t="s">
        <v>709</v>
      </c>
      <c r="KYZ96" s="727" t="s">
        <v>709</v>
      </c>
      <c r="KZA96" s="727" t="s">
        <v>709</v>
      </c>
      <c r="KZB96" s="727" t="s">
        <v>709</v>
      </c>
      <c r="KZC96" s="727" t="s">
        <v>709</v>
      </c>
      <c r="KZD96" s="727" t="s">
        <v>709</v>
      </c>
      <c r="KZE96" s="727" t="s">
        <v>709</v>
      </c>
      <c r="KZF96" s="727" t="s">
        <v>709</v>
      </c>
      <c r="KZG96" s="727" t="s">
        <v>709</v>
      </c>
      <c r="KZH96" s="727" t="s">
        <v>709</v>
      </c>
      <c r="KZI96" s="727" t="s">
        <v>709</v>
      </c>
      <c r="KZJ96" s="727" t="s">
        <v>709</v>
      </c>
      <c r="KZK96" s="727" t="s">
        <v>709</v>
      </c>
      <c r="KZL96" s="727" t="s">
        <v>709</v>
      </c>
      <c r="KZM96" s="727" t="s">
        <v>709</v>
      </c>
      <c r="KZN96" s="727" t="s">
        <v>709</v>
      </c>
      <c r="KZO96" s="727" t="s">
        <v>709</v>
      </c>
      <c r="KZP96" s="727" t="s">
        <v>709</v>
      </c>
      <c r="KZQ96" s="727" t="s">
        <v>709</v>
      </c>
      <c r="KZR96" s="727" t="s">
        <v>709</v>
      </c>
      <c r="KZS96" s="727" t="s">
        <v>709</v>
      </c>
      <c r="KZT96" s="727" t="s">
        <v>709</v>
      </c>
      <c r="KZU96" s="727" t="s">
        <v>709</v>
      </c>
      <c r="KZV96" s="727" t="s">
        <v>709</v>
      </c>
      <c r="KZW96" s="727" t="s">
        <v>709</v>
      </c>
      <c r="KZX96" s="727" t="s">
        <v>709</v>
      </c>
      <c r="KZY96" s="727" t="s">
        <v>709</v>
      </c>
      <c r="KZZ96" s="727" t="s">
        <v>709</v>
      </c>
      <c r="LAA96" s="727" t="s">
        <v>709</v>
      </c>
      <c r="LAB96" s="727" t="s">
        <v>709</v>
      </c>
      <c r="LAC96" s="727" t="s">
        <v>709</v>
      </c>
      <c r="LAD96" s="727" t="s">
        <v>709</v>
      </c>
      <c r="LAE96" s="727" t="s">
        <v>709</v>
      </c>
      <c r="LAF96" s="727" t="s">
        <v>709</v>
      </c>
      <c r="LAG96" s="727" t="s">
        <v>709</v>
      </c>
      <c r="LAH96" s="727" t="s">
        <v>709</v>
      </c>
      <c r="LAI96" s="727" t="s">
        <v>709</v>
      </c>
      <c r="LAJ96" s="727" t="s">
        <v>709</v>
      </c>
      <c r="LAK96" s="727" t="s">
        <v>709</v>
      </c>
      <c r="LAL96" s="727" t="s">
        <v>709</v>
      </c>
      <c r="LAM96" s="727" t="s">
        <v>709</v>
      </c>
      <c r="LAN96" s="727" t="s">
        <v>709</v>
      </c>
      <c r="LAO96" s="727" t="s">
        <v>709</v>
      </c>
      <c r="LAP96" s="727" t="s">
        <v>709</v>
      </c>
      <c r="LAQ96" s="727" t="s">
        <v>709</v>
      </c>
      <c r="LAR96" s="727" t="s">
        <v>709</v>
      </c>
      <c r="LAS96" s="727" t="s">
        <v>709</v>
      </c>
      <c r="LAT96" s="727" t="s">
        <v>709</v>
      </c>
      <c r="LAU96" s="727" t="s">
        <v>709</v>
      </c>
      <c r="LAV96" s="727" t="s">
        <v>709</v>
      </c>
      <c r="LAW96" s="727" t="s">
        <v>709</v>
      </c>
      <c r="LAX96" s="727" t="s">
        <v>709</v>
      </c>
      <c r="LAY96" s="727" t="s">
        <v>709</v>
      </c>
      <c r="LAZ96" s="727" t="s">
        <v>709</v>
      </c>
      <c r="LBA96" s="727" t="s">
        <v>709</v>
      </c>
      <c r="LBB96" s="727" t="s">
        <v>709</v>
      </c>
      <c r="LBC96" s="727" t="s">
        <v>709</v>
      </c>
      <c r="LBD96" s="727" t="s">
        <v>709</v>
      </c>
      <c r="LBE96" s="727" t="s">
        <v>709</v>
      </c>
      <c r="LBF96" s="727" t="s">
        <v>709</v>
      </c>
      <c r="LBG96" s="727" t="s">
        <v>709</v>
      </c>
      <c r="LBH96" s="727" t="s">
        <v>709</v>
      </c>
      <c r="LBI96" s="727" t="s">
        <v>709</v>
      </c>
      <c r="LBJ96" s="727" t="s">
        <v>709</v>
      </c>
      <c r="LBK96" s="727" t="s">
        <v>709</v>
      </c>
      <c r="LBL96" s="727" t="s">
        <v>709</v>
      </c>
      <c r="LBM96" s="727" t="s">
        <v>709</v>
      </c>
      <c r="LBN96" s="727" t="s">
        <v>709</v>
      </c>
      <c r="LBO96" s="727" t="s">
        <v>709</v>
      </c>
      <c r="LBP96" s="727" t="s">
        <v>709</v>
      </c>
      <c r="LBQ96" s="727" t="s">
        <v>709</v>
      </c>
      <c r="LBR96" s="727" t="s">
        <v>709</v>
      </c>
      <c r="LBS96" s="727" t="s">
        <v>709</v>
      </c>
      <c r="LBT96" s="727" t="s">
        <v>709</v>
      </c>
      <c r="LBU96" s="727" t="s">
        <v>709</v>
      </c>
      <c r="LBV96" s="727" t="s">
        <v>709</v>
      </c>
      <c r="LBW96" s="727" t="s">
        <v>709</v>
      </c>
      <c r="LBX96" s="727" t="s">
        <v>709</v>
      </c>
      <c r="LBY96" s="727" t="s">
        <v>709</v>
      </c>
      <c r="LBZ96" s="727" t="s">
        <v>709</v>
      </c>
      <c r="LCA96" s="727" t="s">
        <v>709</v>
      </c>
      <c r="LCB96" s="727" t="s">
        <v>709</v>
      </c>
      <c r="LCC96" s="727" t="s">
        <v>709</v>
      </c>
      <c r="LCD96" s="727" t="s">
        <v>709</v>
      </c>
      <c r="LCE96" s="727" t="s">
        <v>709</v>
      </c>
      <c r="LCF96" s="727" t="s">
        <v>709</v>
      </c>
      <c r="LCG96" s="727" t="s">
        <v>709</v>
      </c>
      <c r="LCH96" s="727" t="s">
        <v>709</v>
      </c>
      <c r="LCI96" s="727" t="s">
        <v>709</v>
      </c>
      <c r="LCJ96" s="727" t="s">
        <v>709</v>
      </c>
      <c r="LCK96" s="727" t="s">
        <v>709</v>
      </c>
      <c r="LCL96" s="727" t="s">
        <v>709</v>
      </c>
      <c r="LCM96" s="727" t="s">
        <v>709</v>
      </c>
      <c r="LCN96" s="727" t="s">
        <v>709</v>
      </c>
      <c r="LCO96" s="727" t="s">
        <v>709</v>
      </c>
      <c r="LCP96" s="727" t="s">
        <v>709</v>
      </c>
      <c r="LCQ96" s="727" t="s">
        <v>709</v>
      </c>
      <c r="LCR96" s="727" t="s">
        <v>709</v>
      </c>
      <c r="LCS96" s="727" t="s">
        <v>709</v>
      </c>
      <c r="LCT96" s="727" t="s">
        <v>709</v>
      </c>
      <c r="LCU96" s="727" t="s">
        <v>709</v>
      </c>
      <c r="LCV96" s="727" t="s">
        <v>709</v>
      </c>
      <c r="LCW96" s="727" t="s">
        <v>709</v>
      </c>
      <c r="LCX96" s="727" t="s">
        <v>709</v>
      </c>
      <c r="LCY96" s="727" t="s">
        <v>709</v>
      </c>
      <c r="LCZ96" s="727" t="s">
        <v>709</v>
      </c>
      <c r="LDA96" s="727" t="s">
        <v>709</v>
      </c>
      <c r="LDB96" s="727" t="s">
        <v>709</v>
      </c>
      <c r="LDC96" s="727" t="s">
        <v>709</v>
      </c>
      <c r="LDD96" s="727" t="s">
        <v>709</v>
      </c>
      <c r="LDE96" s="727" t="s">
        <v>709</v>
      </c>
      <c r="LDF96" s="727" t="s">
        <v>709</v>
      </c>
      <c r="LDG96" s="727" t="s">
        <v>709</v>
      </c>
      <c r="LDH96" s="727" t="s">
        <v>709</v>
      </c>
      <c r="LDI96" s="727" t="s">
        <v>709</v>
      </c>
      <c r="LDJ96" s="727" t="s">
        <v>709</v>
      </c>
      <c r="LDK96" s="727" t="s">
        <v>709</v>
      </c>
      <c r="LDL96" s="727" t="s">
        <v>709</v>
      </c>
      <c r="LDM96" s="727" t="s">
        <v>709</v>
      </c>
      <c r="LDN96" s="727" t="s">
        <v>709</v>
      </c>
      <c r="LDO96" s="727" t="s">
        <v>709</v>
      </c>
      <c r="LDP96" s="727" t="s">
        <v>709</v>
      </c>
      <c r="LDQ96" s="727" t="s">
        <v>709</v>
      </c>
      <c r="LDR96" s="727" t="s">
        <v>709</v>
      </c>
      <c r="LDS96" s="727" t="s">
        <v>709</v>
      </c>
      <c r="LDT96" s="727" t="s">
        <v>709</v>
      </c>
      <c r="LDU96" s="727" t="s">
        <v>709</v>
      </c>
      <c r="LDV96" s="727" t="s">
        <v>709</v>
      </c>
      <c r="LDW96" s="727" t="s">
        <v>709</v>
      </c>
      <c r="LDX96" s="727" t="s">
        <v>709</v>
      </c>
      <c r="LDY96" s="727" t="s">
        <v>709</v>
      </c>
      <c r="LDZ96" s="727" t="s">
        <v>709</v>
      </c>
      <c r="LEA96" s="727" t="s">
        <v>709</v>
      </c>
      <c r="LEB96" s="727" t="s">
        <v>709</v>
      </c>
      <c r="LEC96" s="727" t="s">
        <v>709</v>
      </c>
      <c r="LED96" s="727" t="s">
        <v>709</v>
      </c>
      <c r="LEE96" s="727" t="s">
        <v>709</v>
      </c>
      <c r="LEF96" s="727" t="s">
        <v>709</v>
      </c>
      <c r="LEG96" s="727" t="s">
        <v>709</v>
      </c>
      <c r="LEH96" s="727" t="s">
        <v>709</v>
      </c>
      <c r="LEI96" s="727" t="s">
        <v>709</v>
      </c>
      <c r="LEJ96" s="727" t="s">
        <v>709</v>
      </c>
      <c r="LEK96" s="727" t="s">
        <v>709</v>
      </c>
      <c r="LEL96" s="727" t="s">
        <v>709</v>
      </c>
      <c r="LEM96" s="727" t="s">
        <v>709</v>
      </c>
      <c r="LEN96" s="727" t="s">
        <v>709</v>
      </c>
      <c r="LEO96" s="727" t="s">
        <v>709</v>
      </c>
      <c r="LEP96" s="727" t="s">
        <v>709</v>
      </c>
      <c r="LEQ96" s="727" t="s">
        <v>709</v>
      </c>
      <c r="LER96" s="727" t="s">
        <v>709</v>
      </c>
      <c r="LES96" s="727" t="s">
        <v>709</v>
      </c>
      <c r="LET96" s="727" t="s">
        <v>709</v>
      </c>
      <c r="LEU96" s="727" t="s">
        <v>709</v>
      </c>
      <c r="LEV96" s="727" t="s">
        <v>709</v>
      </c>
      <c r="LEW96" s="727" t="s">
        <v>709</v>
      </c>
      <c r="LEX96" s="727" t="s">
        <v>709</v>
      </c>
      <c r="LEY96" s="727" t="s">
        <v>709</v>
      </c>
      <c r="LEZ96" s="727" t="s">
        <v>709</v>
      </c>
      <c r="LFA96" s="727" t="s">
        <v>709</v>
      </c>
      <c r="LFB96" s="727" t="s">
        <v>709</v>
      </c>
      <c r="LFC96" s="727" t="s">
        <v>709</v>
      </c>
      <c r="LFD96" s="727" t="s">
        <v>709</v>
      </c>
      <c r="LFE96" s="727" t="s">
        <v>709</v>
      </c>
      <c r="LFF96" s="727" t="s">
        <v>709</v>
      </c>
      <c r="LFG96" s="727" t="s">
        <v>709</v>
      </c>
      <c r="LFH96" s="727" t="s">
        <v>709</v>
      </c>
      <c r="LFI96" s="727" t="s">
        <v>709</v>
      </c>
      <c r="LFJ96" s="727" t="s">
        <v>709</v>
      </c>
      <c r="LFK96" s="727" t="s">
        <v>709</v>
      </c>
      <c r="LFL96" s="727" t="s">
        <v>709</v>
      </c>
      <c r="LFM96" s="727" t="s">
        <v>709</v>
      </c>
      <c r="LFN96" s="727" t="s">
        <v>709</v>
      </c>
      <c r="LFO96" s="727" t="s">
        <v>709</v>
      </c>
      <c r="LFP96" s="727" t="s">
        <v>709</v>
      </c>
      <c r="LFQ96" s="727" t="s">
        <v>709</v>
      </c>
      <c r="LFR96" s="727" t="s">
        <v>709</v>
      </c>
      <c r="LFS96" s="727" t="s">
        <v>709</v>
      </c>
      <c r="LFT96" s="727" t="s">
        <v>709</v>
      </c>
      <c r="LFU96" s="727" t="s">
        <v>709</v>
      </c>
      <c r="LFV96" s="727" t="s">
        <v>709</v>
      </c>
      <c r="LFW96" s="727" t="s">
        <v>709</v>
      </c>
      <c r="LFX96" s="727" t="s">
        <v>709</v>
      </c>
      <c r="LFY96" s="727" t="s">
        <v>709</v>
      </c>
      <c r="LFZ96" s="727" t="s">
        <v>709</v>
      </c>
      <c r="LGA96" s="727" t="s">
        <v>709</v>
      </c>
      <c r="LGB96" s="727" t="s">
        <v>709</v>
      </c>
      <c r="LGC96" s="727" t="s">
        <v>709</v>
      </c>
      <c r="LGD96" s="727" t="s">
        <v>709</v>
      </c>
      <c r="LGE96" s="727" t="s">
        <v>709</v>
      </c>
      <c r="LGF96" s="727" t="s">
        <v>709</v>
      </c>
      <c r="LGG96" s="727" t="s">
        <v>709</v>
      </c>
      <c r="LGH96" s="727" t="s">
        <v>709</v>
      </c>
      <c r="LGI96" s="727" t="s">
        <v>709</v>
      </c>
      <c r="LGJ96" s="727" t="s">
        <v>709</v>
      </c>
      <c r="LGK96" s="727" t="s">
        <v>709</v>
      </c>
      <c r="LGL96" s="727" t="s">
        <v>709</v>
      </c>
      <c r="LGM96" s="727" t="s">
        <v>709</v>
      </c>
      <c r="LGN96" s="727" t="s">
        <v>709</v>
      </c>
      <c r="LGO96" s="727" t="s">
        <v>709</v>
      </c>
      <c r="LGP96" s="727" t="s">
        <v>709</v>
      </c>
      <c r="LGQ96" s="727" t="s">
        <v>709</v>
      </c>
      <c r="LGR96" s="727" t="s">
        <v>709</v>
      </c>
      <c r="LGS96" s="727" t="s">
        <v>709</v>
      </c>
      <c r="LGT96" s="727" t="s">
        <v>709</v>
      </c>
      <c r="LGU96" s="727" t="s">
        <v>709</v>
      </c>
      <c r="LGV96" s="727" t="s">
        <v>709</v>
      </c>
      <c r="LGW96" s="727" t="s">
        <v>709</v>
      </c>
      <c r="LGX96" s="727" t="s">
        <v>709</v>
      </c>
      <c r="LGY96" s="727" t="s">
        <v>709</v>
      </c>
      <c r="LGZ96" s="727" t="s">
        <v>709</v>
      </c>
      <c r="LHA96" s="727" t="s">
        <v>709</v>
      </c>
      <c r="LHB96" s="727" t="s">
        <v>709</v>
      </c>
      <c r="LHC96" s="727" t="s">
        <v>709</v>
      </c>
      <c r="LHD96" s="727" t="s">
        <v>709</v>
      </c>
      <c r="LHE96" s="727" t="s">
        <v>709</v>
      </c>
      <c r="LHF96" s="727" t="s">
        <v>709</v>
      </c>
      <c r="LHG96" s="727" t="s">
        <v>709</v>
      </c>
      <c r="LHH96" s="727" t="s">
        <v>709</v>
      </c>
      <c r="LHI96" s="727" t="s">
        <v>709</v>
      </c>
      <c r="LHJ96" s="727" t="s">
        <v>709</v>
      </c>
      <c r="LHK96" s="727" t="s">
        <v>709</v>
      </c>
      <c r="LHL96" s="727" t="s">
        <v>709</v>
      </c>
      <c r="LHM96" s="727" t="s">
        <v>709</v>
      </c>
      <c r="LHN96" s="727" t="s">
        <v>709</v>
      </c>
      <c r="LHO96" s="727" t="s">
        <v>709</v>
      </c>
      <c r="LHP96" s="727" t="s">
        <v>709</v>
      </c>
      <c r="LHQ96" s="727" t="s">
        <v>709</v>
      </c>
      <c r="LHR96" s="727" t="s">
        <v>709</v>
      </c>
      <c r="LHS96" s="727" t="s">
        <v>709</v>
      </c>
      <c r="LHT96" s="727" t="s">
        <v>709</v>
      </c>
      <c r="LHU96" s="727" t="s">
        <v>709</v>
      </c>
      <c r="LHV96" s="727" t="s">
        <v>709</v>
      </c>
      <c r="LHW96" s="727" t="s">
        <v>709</v>
      </c>
      <c r="LHX96" s="727" t="s">
        <v>709</v>
      </c>
      <c r="LHY96" s="727" t="s">
        <v>709</v>
      </c>
      <c r="LHZ96" s="727" t="s">
        <v>709</v>
      </c>
      <c r="LIA96" s="727" t="s">
        <v>709</v>
      </c>
      <c r="LIB96" s="727" t="s">
        <v>709</v>
      </c>
      <c r="LIC96" s="727" t="s">
        <v>709</v>
      </c>
      <c r="LID96" s="727" t="s">
        <v>709</v>
      </c>
      <c r="LIE96" s="727" t="s">
        <v>709</v>
      </c>
      <c r="LIF96" s="727" t="s">
        <v>709</v>
      </c>
      <c r="LIG96" s="727" t="s">
        <v>709</v>
      </c>
      <c r="LIH96" s="727" t="s">
        <v>709</v>
      </c>
      <c r="LII96" s="727" t="s">
        <v>709</v>
      </c>
      <c r="LIJ96" s="727" t="s">
        <v>709</v>
      </c>
      <c r="LIK96" s="727" t="s">
        <v>709</v>
      </c>
      <c r="LIL96" s="727" t="s">
        <v>709</v>
      </c>
      <c r="LIM96" s="727" t="s">
        <v>709</v>
      </c>
      <c r="LIN96" s="727" t="s">
        <v>709</v>
      </c>
      <c r="LIO96" s="727" t="s">
        <v>709</v>
      </c>
      <c r="LIP96" s="727" t="s">
        <v>709</v>
      </c>
      <c r="LIQ96" s="727" t="s">
        <v>709</v>
      </c>
      <c r="LIR96" s="727" t="s">
        <v>709</v>
      </c>
      <c r="LIS96" s="727" t="s">
        <v>709</v>
      </c>
      <c r="LIT96" s="727" t="s">
        <v>709</v>
      </c>
      <c r="LIU96" s="727" t="s">
        <v>709</v>
      </c>
      <c r="LIV96" s="727" t="s">
        <v>709</v>
      </c>
      <c r="LIW96" s="727" t="s">
        <v>709</v>
      </c>
      <c r="LIX96" s="727" t="s">
        <v>709</v>
      </c>
      <c r="LIY96" s="727" t="s">
        <v>709</v>
      </c>
      <c r="LIZ96" s="727" t="s">
        <v>709</v>
      </c>
      <c r="LJA96" s="727" t="s">
        <v>709</v>
      </c>
      <c r="LJB96" s="727" t="s">
        <v>709</v>
      </c>
      <c r="LJC96" s="727" t="s">
        <v>709</v>
      </c>
      <c r="LJD96" s="727" t="s">
        <v>709</v>
      </c>
      <c r="LJE96" s="727" t="s">
        <v>709</v>
      </c>
      <c r="LJF96" s="727" t="s">
        <v>709</v>
      </c>
      <c r="LJG96" s="727" t="s">
        <v>709</v>
      </c>
      <c r="LJH96" s="727" t="s">
        <v>709</v>
      </c>
      <c r="LJI96" s="727" t="s">
        <v>709</v>
      </c>
      <c r="LJJ96" s="727" t="s">
        <v>709</v>
      </c>
      <c r="LJK96" s="727" t="s">
        <v>709</v>
      </c>
      <c r="LJL96" s="727" t="s">
        <v>709</v>
      </c>
      <c r="LJM96" s="727" t="s">
        <v>709</v>
      </c>
      <c r="LJN96" s="727" t="s">
        <v>709</v>
      </c>
      <c r="LJO96" s="727" t="s">
        <v>709</v>
      </c>
      <c r="LJP96" s="727" t="s">
        <v>709</v>
      </c>
      <c r="LJQ96" s="727" t="s">
        <v>709</v>
      </c>
      <c r="LJR96" s="727" t="s">
        <v>709</v>
      </c>
      <c r="LJS96" s="727" t="s">
        <v>709</v>
      </c>
      <c r="LJT96" s="727" t="s">
        <v>709</v>
      </c>
      <c r="LJU96" s="727" t="s">
        <v>709</v>
      </c>
      <c r="LJV96" s="727" t="s">
        <v>709</v>
      </c>
      <c r="LJW96" s="727" t="s">
        <v>709</v>
      </c>
      <c r="LJX96" s="727" t="s">
        <v>709</v>
      </c>
      <c r="LJY96" s="727" t="s">
        <v>709</v>
      </c>
      <c r="LJZ96" s="727" t="s">
        <v>709</v>
      </c>
      <c r="LKA96" s="727" t="s">
        <v>709</v>
      </c>
      <c r="LKB96" s="727" t="s">
        <v>709</v>
      </c>
      <c r="LKC96" s="727" t="s">
        <v>709</v>
      </c>
      <c r="LKD96" s="727" t="s">
        <v>709</v>
      </c>
      <c r="LKE96" s="727" t="s">
        <v>709</v>
      </c>
      <c r="LKF96" s="727" t="s">
        <v>709</v>
      </c>
      <c r="LKG96" s="727" t="s">
        <v>709</v>
      </c>
      <c r="LKH96" s="727" t="s">
        <v>709</v>
      </c>
      <c r="LKI96" s="727" t="s">
        <v>709</v>
      </c>
      <c r="LKJ96" s="727" t="s">
        <v>709</v>
      </c>
      <c r="LKK96" s="727" t="s">
        <v>709</v>
      </c>
      <c r="LKL96" s="727" t="s">
        <v>709</v>
      </c>
      <c r="LKM96" s="727" t="s">
        <v>709</v>
      </c>
      <c r="LKN96" s="727" t="s">
        <v>709</v>
      </c>
      <c r="LKO96" s="727" t="s">
        <v>709</v>
      </c>
      <c r="LKP96" s="727" t="s">
        <v>709</v>
      </c>
      <c r="LKQ96" s="727" t="s">
        <v>709</v>
      </c>
      <c r="LKR96" s="727" t="s">
        <v>709</v>
      </c>
      <c r="LKS96" s="727" t="s">
        <v>709</v>
      </c>
      <c r="LKT96" s="727" t="s">
        <v>709</v>
      </c>
      <c r="LKU96" s="727" t="s">
        <v>709</v>
      </c>
      <c r="LKV96" s="727" t="s">
        <v>709</v>
      </c>
      <c r="LKW96" s="727" t="s">
        <v>709</v>
      </c>
      <c r="LKX96" s="727" t="s">
        <v>709</v>
      </c>
      <c r="LKY96" s="727" t="s">
        <v>709</v>
      </c>
      <c r="LKZ96" s="727" t="s">
        <v>709</v>
      </c>
      <c r="LLA96" s="727" t="s">
        <v>709</v>
      </c>
      <c r="LLB96" s="727" t="s">
        <v>709</v>
      </c>
      <c r="LLC96" s="727" t="s">
        <v>709</v>
      </c>
      <c r="LLD96" s="727" t="s">
        <v>709</v>
      </c>
      <c r="LLE96" s="727" t="s">
        <v>709</v>
      </c>
      <c r="LLF96" s="727" t="s">
        <v>709</v>
      </c>
      <c r="LLG96" s="727" t="s">
        <v>709</v>
      </c>
      <c r="LLH96" s="727" t="s">
        <v>709</v>
      </c>
      <c r="LLI96" s="727" t="s">
        <v>709</v>
      </c>
      <c r="LLJ96" s="727" t="s">
        <v>709</v>
      </c>
      <c r="LLK96" s="727" t="s">
        <v>709</v>
      </c>
      <c r="LLL96" s="727" t="s">
        <v>709</v>
      </c>
      <c r="LLM96" s="727" t="s">
        <v>709</v>
      </c>
      <c r="LLN96" s="727" t="s">
        <v>709</v>
      </c>
      <c r="LLO96" s="727" t="s">
        <v>709</v>
      </c>
      <c r="LLP96" s="727" t="s">
        <v>709</v>
      </c>
      <c r="LLQ96" s="727" t="s">
        <v>709</v>
      </c>
      <c r="LLR96" s="727" t="s">
        <v>709</v>
      </c>
      <c r="LLS96" s="727" t="s">
        <v>709</v>
      </c>
      <c r="LLT96" s="727" t="s">
        <v>709</v>
      </c>
      <c r="LLU96" s="727" t="s">
        <v>709</v>
      </c>
      <c r="LLV96" s="727" t="s">
        <v>709</v>
      </c>
      <c r="LLW96" s="727" t="s">
        <v>709</v>
      </c>
      <c r="LLX96" s="727" t="s">
        <v>709</v>
      </c>
      <c r="LLY96" s="727" t="s">
        <v>709</v>
      </c>
      <c r="LLZ96" s="727" t="s">
        <v>709</v>
      </c>
      <c r="LMA96" s="727" t="s">
        <v>709</v>
      </c>
      <c r="LMB96" s="727" t="s">
        <v>709</v>
      </c>
      <c r="LMC96" s="727" t="s">
        <v>709</v>
      </c>
      <c r="LMD96" s="727" t="s">
        <v>709</v>
      </c>
      <c r="LME96" s="727" t="s">
        <v>709</v>
      </c>
      <c r="LMF96" s="727" t="s">
        <v>709</v>
      </c>
      <c r="LMG96" s="727" t="s">
        <v>709</v>
      </c>
      <c r="LMH96" s="727" t="s">
        <v>709</v>
      </c>
      <c r="LMI96" s="727" t="s">
        <v>709</v>
      </c>
      <c r="LMJ96" s="727" t="s">
        <v>709</v>
      </c>
      <c r="LMK96" s="727" t="s">
        <v>709</v>
      </c>
      <c r="LML96" s="727" t="s">
        <v>709</v>
      </c>
      <c r="LMM96" s="727" t="s">
        <v>709</v>
      </c>
      <c r="LMN96" s="727" t="s">
        <v>709</v>
      </c>
      <c r="LMO96" s="727" t="s">
        <v>709</v>
      </c>
      <c r="LMP96" s="727" t="s">
        <v>709</v>
      </c>
      <c r="LMQ96" s="727" t="s">
        <v>709</v>
      </c>
      <c r="LMR96" s="727" t="s">
        <v>709</v>
      </c>
      <c r="LMS96" s="727" t="s">
        <v>709</v>
      </c>
      <c r="LMT96" s="727" t="s">
        <v>709</v>
      </c>
      <c r="LMU96" s="727" t="s">
        <v>709</v>
      </c>
      <c r="LMV96" s="727" t="s">
        <v>709</v>
      </c>
      <c r="LMW96" s="727" t="s">
        <v>709</v>
      </c>
      <c r="LMX96" s="727" t="s">
        <v>709</v>
      </c>
      <c r="LMY96" s="727" t="s">
        <v>709</v>
      </c>
      <c r="LMZ96" s="727" t="s">
        <v>709</v>
      </c>
      <c r="LNA96" s="727" t="s">
        <v>709</v>
      </c>
      <c r="LNB96" s="727" t="s">
        <v>709</v>
      </c>
      <c r="LNC96" s="727" t="s">
        <v>709</v>
      </c>
      <c r="LND96" s="727" t="s">
        <v>709</v>
      </c>
      <c r="LNE96" s="727" t="s">
        <v>709</v>
      </c>
      <c r="LNF96" s="727" t="s">
        <v>709</v>
      </c>
      <c r="LNG96" s="727" t="s">
        <v>709</v>
      </c>
      <c r="LNH96" s="727" t="s">
        <v>709</v>
      </c>
      <c r="LNI96" s="727" t="s">
        <v>709</v>
      </c>
      <c r="LNJ96" s="727" t="s">
        <v>709</v>
      </c>
      <c r="LNK96" s="727" t="s">
        <v>709</v>
      </c>
      <c r="LNL96" s="727" t="s">
        <v>709</v>
      </c>
      <c r="LNM96" s="727" t="s">
        <v>709</v>
      </c>
      <c r="LNN96" s="727" t="s">
        <v>709</v>
      </c>
      <c r="LNO96" s="727" t="s">
        <v>709</v>
      </c>
      <c r="LNP96" s="727" t="s">
        <v>709</v>
      </c>
      <c r="LNQ96" s="727" t="s">
        <v>709</v>
      </c>
      <c r="LNR96" s="727" t="s">
        <v>709</v>
      </c>
      <c r="LNS96" s="727" t="s">
        <v>709</v>
      </c>
      <c r="LNT96" s="727" t="s">
        <v>709</v>
      </c>
      <c r="LNU96" s="727" t="s">
        <v>709</v>
      </c>
      <c r="LNV96" s="727" t="s">
        <v>709</v>
      </c>
      <c r="LNW96" s="727" t="s">
        <v>709</v>
      </c>
      <c r="LNX96" s="727" t="s">
        <v>709</v>
      </c>
      <c r="LNY96" s="727" t="s">
        <v>709</v>
      </c>
      <c r="LNZ96" s="727" t="s">
        <v>709</v>
      </c>
      <c r="LOA96" s="727" t="s">
        <v>709</v>
      </c>
      <c r="LOB96" s="727" t="s">
        <v>709</v>
      </c>
      <c r="LOC96" s="727" t="s">
        <v>709</v>
      </c>
      <c r="LOD96" s="727" t="s">
        <v>709</v>
      </c>
      <c r="LOE96" s="727" t="s">
        <v>709</v>
      </c>
      <c r="LOF96" s="727" t="s">
        <v>709</v>
      </c>
      <c r="LOG96" s="727" t="s">
        <v>709</v>
      </c>
      <c r="LOH96" s="727" t="s">
        <v>709</v>
      </c>
      <c r="LOI96" s="727" t="s">
        <v>709</v>
      </c>
      <c r="LOJ96" s="727" t="s">
        <v>709</v>
      </c>
      <c r="LOK96" s="727" t="s">
        <v>709</v>
      </c>
      <c r="LOL96" s="727" t="s">
        <v>709</v>
      </c>
      <c r="LOM96" s="727" t="s">
        <v>709</v>
      </c>
      <c r="LON96" s="727" t="s">
        <v>709</v>
      </c>
      <c r="LOO96" s="727" t="s">
        <v>709</v>
      </c>
      <c r="LOP96" s="727" t="s">
        <v>709</v>
      </c>
      <c r="LOQ96" s="727" t="s">
        <v>709</v>
      </c>
      <c r="LOR96" s="727" t="s">
        <v>709</v>
      </c>
      <c r="LOS96" s="727" t="s">
        <v>709</v>
      </c>
      <c r="LOT96" s="727" t="s">
        <v>709</v>
      </c>
      <c r="LOU96" s="727" t="s">
        <v>709</v>
      </c>
      <c r="LOV96" s="727" t="s">
        <v>709</v>
      </c>
      <c r="LOW96" s="727" t="s">
        <v>709</v>
      </c>
      <c r="LOX96" s="727" t="s">
        <v>709</v>
      </c>
      <c r="LOY96" s="727" t="s">
        <v>709</v>
      </c>
      <c r="LOZ96" s="727" t="s">
        <v>709</v>
      </c>
      <c r="LPA96" s="727" t="s">
        <v>709</v>
      </c>
      <c r="LPB96" s="727" t="s">
        <v>709</v>
      </c>
      <c r="LPC96" s="727" t="s">
        <v>709</v>
      </c>
      <c r="LPD96" s="727" t="s">
        <v>709</v>
      </c>
      <c r="LPE96" s="727" t="s">
        <v>709</v>
      </c>
      <c r="LPF96" s="727" t="s">
        <v>709</v>
      </c>
      <c r="LPG96" s="727" t="s">
        <v>709</v>
      </c>
      <c r="LPH96" s="727" t="s">
        <v>709</v>
      </c>
      <c r="LPI96" s="727" t="s">
        <v>709</v>
      </c>
      <c r="LPJ96" s="727" t="s">
        <v>709</v>
      </c>
      <c r="LPK96" s="727" t="s">
        <v>709</v>
      </c>
      <c r="LPL96" s="727" t="s">
        <v>709</v>
      </c>
      <c r="LPM96" s="727" t="s">
        <v>709</v>
      </c>
      <c r="LPN96" s="727" t="s">
        <v>709</v>
      </c>
      <c r="LPO96" s="727" t="s">
        <v>709</v>
      </c>
      <c r="LPP96" s="727" t="s">
        <v>709</v>
      </c>
      <c r="LPQ96" s="727" t="s">
        <v>709</v>
      </c>
      <c r="LPR96" s="727" t="s">
        <v>709</v>
      </c>
      <c r="LPS96" s="727" t="s">
        <v>709</v>
      </c>
      <c r="LPT96" s="727" t="s">
        <v>709</v>
      </c>
      <c r="LPU96" s="727" t="s">
        <v>709</v>
      </c>
      <c r="LPV96" s="727" t="s">
        <v>709</v>
      </c>
      <c r="LPW96" s="727" t="s">
        <v>709</v>
      </c>
      <c r="LPX96" s="727" t="s">
        <v>709</v>
      </c>
      <c r="LPY96" s="727" t="s">
        <v>709</v>
      </c>
      <c r="LPZ96" s="727" t="s">
        <v>709</v>
      </c>
      <c r="LQA96" s="727" t="s">
        <v>709</v>
      </c>
      <c r="LQB96" s="727" t="s">
        <v>709</v>
      </c>
      <c r="LQC96" s="727" t="s">
        <v>709</v>
      </c>
      <c r="LQD96" s="727" t="s">
        <v>709</v>
      </c>
      <c r="LQE96" s="727" t="s">
        <v>709</v>
      </c>
      <c r="LQF96" s="727" t="s">
        <v>709</v>
      </c>
      <c r="LQG96" s="727" t="s">
        <v>709</v>
      </c>
      <c r="LQH96" s="727" t="s">
        <v>709</v>
      </c>
      <c r="LQI96" s="727" t="s">
        <v>709</v>
      </c>
      <c r="LQJ96" s="727" t="s">
        <v>709</v>
      </c>
      <c r="LQK96" s="727" t="s">
        <v>709</v>
      </c>
      <c r="LQL96" s="727" t="s">
        <v>709</v>
      </c>
      <c r="LQM96" s="727" t="s">
        <v>709</v>
      </c>
      <c r="LQN96" s="727" t="s">
        <v>709</v>
      </c>
      <c r="LQO96" s="727" t="s">
        <v>709</v>
      </c>
      <c r="LQP96" s="727" t="s">
        <v>709</v>
      </c>
      <c r="LQQ96" s="727" t="s">
        <v>709</v>
      </c>
      <c r="LQR96" s="727" t="s">
        <v>709</v>
      </c>
      <c r="LQS96" s="727" t="s">
        <v>709</v>
      </c>
      <c r="LQT96" s="727" t="s">
        <v>709</v>
      </c>
      <c r="LQU96" s="727" t="s">
        <v>709</v>
      </c>
      <c r="LQV96" s="727" t="s">
        <v>709</v>
      </c>
      <c r="LQW96" s="727" t="s">
        <v>709</v>
      </c>
      <c r="LQX96" s="727" t="s">
        <v>709</v>
      </c>
      <c r="LQY96" s="727" t="s">
        <v>709</v>
      </c>
      <c r="LQZ96" s="727" t="s">
        <v>709</v>
      </c>
      <c r="LRA96" s="727" t="s">
        <v>709</v>
      </c>
      <c r="LRB96" s="727" t="s">
        <v>709</v>
      </c>
      <c r="LRC96" s="727" t="s">
        <v>709</v>
      </c>
      <c r="LRD96" s="727" t="s">
        <v>709</v>
      </c>
      <c r="LRE96" s="727" t="s">
        <v>709</v>
      </c>
      <c r="LRF96" s="727" t="s">
        <v>709</v>
      </c>
      <c r="LRG96" s="727" t="s">
        <v>709</v>
      </c>
      <c r="LRH96" s="727" t="s">
        <v>709</v>
      </c>
      <c r="LRI96" s="727" t="s">
        <v>709</v>
      </c>
      <c r="LRJ96" s="727" t="s">
        <v>709</v>
      </c>
      <c r="LRK96" s="727" t="s">
        <v>709</v>
      </c>
      <c r="LRL96" s="727" t="s">
        <v>709</v>
      </c>
      <c r="LRM96" s="727" t="s">
        <v>709</v>
      </c>
      <c r="LRN96" s="727" t="s">
        <v>709</v>
      </c>
      <c r="LRO96" s="727" t="s">
        <v>709</v>
      </c>
      <c r="LRP96" s="727" t="s">
        <v>709</v>
      </c>
      <c r="LRQ96" s="727" t="s">
        <v>709</v>
      </c>
      <c r="LRR96" s="727" t="s">
        <v>709</v>
      </c>
      <c r="LRS96" s="727" t="s">
        <v>709</v>
      </c>
      <c r="LRT96" s="727" t="s">
        <v>709</v>
      </c>
      <c r="LRU96" s="727" t="s">
        <v>709</v>
      </c>
      <c r="LRV96" s="727" t="s">
        <v>709</v>
      </c>
      <c r="LRW96" s="727" t="s">
        <v>709</v>
      </c>
      <c r="LRX96" s="727" t="s">
        <v>709</v>
      </c>
      <c r="LRY96" s="727" t="s">
        <v>709</v>
      </c>
      <c r="LRZ96" s="727" t="s">
        <v>709</v>
      </c>
      <c r="LSA96" s="727" t="s">
        <v>709</v>
      </c>
      <c r="LSB96" s="727" t="s">
        <v>709</v>
      </c>
      <c r="LSC96" s="727" t="s">
        <v>709</v>
      </c>
      <c r="LSD96" s="727" t="s">
        <v>709</v>
      </c>
      <c r="LSE96" s="727" t="s">
        <v>709</v>
      </c>
      <c r="LSF96" s="727" t="s">
        <v>709</v>
      </c>
      <c r="LSG96" s="727" t="s">
        <v>709</v>
      </c>
      <c r="LSH96" s="727" t="s">
        <v>709</v>
      </c>
      <c r="LSI96" s="727" t="s">
        <v>709</v>
      </c>
      <c r="LSJ96" s="727" t="s">
        <v>709</v>
      </c>
      <c r="LSK96" s="727" t="s">
        <v>709</v>
      </c>
      <c r="LSL96" s="727" t="s">
        <v>709</v>
      </c>
      <c r="LSM96" s="727" t="s">
        <v>709</v>
      </c>
      <c r="LSN96" s="727" t="s">
        <v>709</v>
      </c>
      <c r="LSO96" s="727" t="s">
        <v>709</v>
      </c>
      <c r="LSP96" s="727" t="s">
        <v>709</v>
      </c>
      <c r="LSQ96" s="727" t="s">
        <v>709</v>
      </c>
      <c r="LSR96" s="727" t="s">
        <v>709</v>
      </c>
      <c r="LSS96" s="727" t="s">
        <v>709</v>
      </c>
      <c r="LST96" s="727" t="s">
        <v>709</v>
      </c>
      <c r="LSU96" s="727" t="s">
        <v>709</v>
      </c>
      <c r="LSV96" s="727" t="s">
        <v>709</v>
      </c>
      <c r="LSW96" s="727" t="s">
        <v>709</v>
      </c>
      <c r="LSX96" s="727" t="s">
        <v>709</v>
      </c>
      <c r="LSY96" s="727" t="s">
        <v>709</v>
      </c>
      <c r="LSZ96" s="727" t="s">
        <v>709</v>
      </c>
      <c r="LTA96" s="727" t="s">
        <v>709</v>
      </c>
      <c r="LTB96" s="727" t="s">
        <v>709</v>
      </c>
      <c r="LTC96" s="727" t="s">
        <v>709</v>
      </c>
      <c r="LTD96" s="727" t="s">
        <v>709</v>
      </c>
      <c r="LTE96" s="727" t="s">
        <v>709</v>
      </c>
      <c r="LTF96" s="727" t="s">
        <v>709</v>
      </c>
      <c r="LTG96" s="727" t="s">
        <v>709</v>
      </c>
      <c r="LTH96" s="727" t="s">
        <v>709</v>
      </c>
      <c r="LTI96" s="727" t="s">
        <v>709</v>
      </c>
      <c r="LTJ96" s="727" t="s">
        <v>709</v>
      </c>
      <c r="LTK96" s="727" t="s">
        <v>709</v>
      </c>
      <c r="LTL96" s="727" t="s">
        <v>709</v>
      </c>
      <c r="LTM96" s="727" t="s">
        <v>709</v>
      </c>
      <c r="LTN96" s="727" t="s">
        <v>709</v>
      </c>
      <c r="LTO96" s="727" t="s">
        <v>709</v>
      </c>
      <c r="LTP96" s="727" t="s">
        <v>709</v>
      </c>
      <c r="LTQ96" s="727" t="s">
        <v>709</v>
      </c>
      <c r="LTR96" s="727" t="s">
        <v>709</v>
      </c>
      <c r="LTS96" s="727" t="s">
        <v>709</v>
      </c>
      <c r="LTT96" s="727" t="s">
        <v>709</v>
      </c>
      <c r="LTU96" s="727" t="s">
        <v>709</v>
      </c>
      <c r="LTV96" s="727" t="s">
        <v>709</v>
      </c>
      <c r="LTW96" s="727" t="s">
        <v>709</v>
      </c>
      <c r="LTX96" s="727" t="s">
        <v>709</v>
      </c>
      <c r="LTY96" s="727" t="s">
        <v>709</v>
      </c>
      <c r="LTZ96" s="727" t="s">
        <v>709</v>
      </c>
      <c r="LUA96" s="727" t="s">
        <v>709</v>
      </c>
      <c r="LUB96" s="727" t="s">
        <v>709</v>
      </c>
      <c r="LUC96" s="727" t="s">
        <v>709</v>
      </c>
      <c r="LUD96" s="727" t="s">
        <v>709</v>
      </c>
      <c r="LUE96" s="727" t="s">
        <v>709</v>
      </c>
      <c r="LUF96" s="727" t="s">
        <v>709</v>
      </c>
      <c r="LUG96" s="727" t="s">
        <v>709</v>
      </c>
      <c r="LUH96" s="727" t="s">
        <v>709</v>
      </c>
      <c r="LUI96" s="727" t="s">
        <v>709</v>
      </c>
      <c r="LUJ96" s="727" t="s">
        <v>709</v>
      </c>
      <c r="LUK96" s="727" t="s">
        <v>709</v>
      </c>
      <c r="LUL96" s="727" t="s">
        <v>709</v>
      </c>
      <c r="LUM96" s="727" t="s">
        <v>709</v>
      </c>
      <c r="LUN96" s="727" t="s">
        <v>709</v>
      </c>
      <c r="LUO96" s="727" t="s">
        <v>709</v>
      </c>
      <c r="LUP96" s="727" t="s">
        <v>709</v>
      </c>
      <c r="LUQ96" s="727" t="s">
        <v>709</v>
      </c>
      <c r="LUR96" s="727" t="s">
        <v>709</v>
      </c>
      <c r="LUS96" s="727" t="s">
        <v>709</v>
      </c>
      <c r="LUT96" s="727" t="s">
        <v>709</v>
      </c>
      <c r="LUU96" s="727" t="s">
        <v>709</v>
      </c>
      <c r="LUV96" s="727" t="s">
        <v>709</v>
      </c>
      <c r="LUW96" s="727" t="s">
        <v>709</v>
      </c>
      <c r="LUX96" s="727" t="s">
        <v>709</v>
      </c>
      <c r="LUY96" s="727" t="s">
        <v>709</v>
      </c>
      <c r="LUZ96" s="727" t="s">
        <v>709</v>
      </c>
      <c r="LVA96" s="727" t="s">
        <v>709</v>
      </c>
      <c r="LVB96" s="727" t="s">
        <v>709</v>
      </c>
      <c r="LVC96" s="727" t="s">
        <v>709</v>
      </c>
      <c r="LVD96" s="727" t="s">
        <v>709</v>
      </c>
      <c r="LVE96" s="727" t="s">
        <v>709</v>
      </c>
      <c r="LVF96" s="727" t="s">
        <v>709</v>
      </c>
      <c r="LVG96" s="727" t="s">
        <v>709</v>
      </c>
      <c r="LVH96" s="727" t="s">
        <v>709</v>
      </c>
      <c r="LVI96" s="727" t="s">
        <v>709</v>
      </c>
      <c r="LVJ96" s="727" t="s">
        <v>709</v>
      </c>
      <c r="LVK96" s="727" t="s">
        <v>709</v>
      </c>
      <c r="LVL96" s="727" t="s">
        <v>709</v>
      </c>
      <c r="LVM96" s="727" t="s">
        <v>709</v>
      </c>
      <c r="LVN96" s="727" t="s">
        <v>709</v>
      </c>
      <c r="LVO96" s="727" t="s">
        <v>709</v>
      </c>
      <c r="LVP96" s="727" t="s">
        <v>709</v>
      </c>
      <c r="LVQ96" s="727" t="s">
        <v>709</v>
      </c>
      <c r="LVR96" s="727" t="s">
        <v>709</v>
      </c>
      <c r="LVS96" s="727" t="s">
        <v>709</v>
      </c>
      <c r="LVT96" s="727" t="s">
        <v>709</v>
      </c>
      <c r="LVU96" s="727" t="s">
        <v>709</v>
      </c>
      <c r="LVV96" s="727" t="s">
        <v>709</v>
      </c>
      <c r="LVW96" s="727" t="s">
        <v>709</v>
      </c>
      <c r="LVX96" s="727" t="s">
        <v>709</v>
      </c>
      <c r="LVY96" s="727" t="s">
        <v>709</v>
      </c>
      <c r="LVZ96" s="727" t="s">
        <v>709</v>
      </c>
      <c r="LWA96" s="727" t="s">
        <v>709</v>
      </c>
      <c r="LWB96" s="727" t="s">
        <v>709</v>
      </c>
      <c r="LWC96" s="727" t="s">
        <v>709</v>
      </c>
      <c r="LWD96" s="727" t="s">
        <v>709</v>
      </c>
      <c r="LWE96" s="727" t="s">
        <v>709</v>
      </c>
      <c r="LWF96" s="727" t="s">
        <v>709</v>
      </c>
      <c r="LWG96" s="727" t="s">
        <v>709</v>
      </c>
      <c r="LWH96" s="727" t="s">
        <v>709</v>
      </c>
      <c r="LWI96" s="727" t="s">
        <v>709</v>
      </c>
      <c r="LWJ96" s="727" t="s">
        <v>709</v>
      </c>
      <c r="LWK96" s="727" t="s">
        <v>709</v>
      </c>
      <c r="LWL96" s="727" t="s">
        <v>709</v>
      </c>
      <c r="LWM96" s="727" t="s">
        <v>709</v>
      </c>
      <c r="LWN96" s="727" t="s">
        <v>709</v>
      </c>
      <c r="LWO96" s="727" t="s">
        <v>709</v>
      </c>
      <c r="LWP96" s="727" t="s">
        <v>709</v>
      </c>
      <c r="LWQ96" s="727" t="s">
        <v>709</v>
      </c>
      <c r="LWR96" s="727" t="s">
        <v>709</v>
      </c>
      <c r="LWS96" s="727" t="s">
        <v>709</v>
      </c>
      <c r="LWT96" s="727" t="s">
        <v>709</v>
      </c>
      <c r="LWU96" s="727" t="s">
        <v>709</v>
      </c>
      <c r="LWV96" s="727" t="s">
        <v>709</v>
      </c>
      <c r="LWW96" s="727" t="s">
        <v>709</v>
      </c>
      <c r="LWX96" s="727" t="s">
        <v>709</v>
      </c>
      <c r="LWY96" s="727" t="s">
        <v>709</v>
      </c>
      <c r="LWZ96" s="727" t="s">
        <v>709</v>
      </c>
      <c r="LXA96" s="727" t="s">
        <v>709</v>
      </c>
      <c r="LXB96" s="727" t="s">
        <v>709</v>
      </c>
      <c r="LXC96" s="727" t="s">
        <v>709</v>
      </c>
      <c r="LXD96" s="727" t="s">
        <v>709</v>
      </c>
      <c r="LXE96" s="727" t="s">
        <v>709</v>
      </c>
      <c r="LXF96" s="727" t="s">
        <v>709</v>
      </c>
      <c r="LXG96" s="727" t="s">
        <v>709</v>
      </c>
      <c r="LXH96" s="727" t="s">
        <v>709</v>
      </c>
      <c r="LXI96" s="727" t="s">
        <v>709</v>
      </c>
      <c r="LXJ96" s="727" t="s">
        <v>709</v>
      </c>
      <c r="LXK96" s="727" t="s">
        <v>709</v>
      </c>
      <c r="LXL96" s="727" t="s">
        <v>709</v>
      </c>
      <c r="LXM96" s="727" t="s">
        <v>709</v>
      </c>
      <c r="LXN96" s="727" t="s">
        <v>709</v>
      </c>
      <c r="LXO96" s="727" t="s">
        <v>709</v>
      </c>
      <c r="LXP96" s="727" t="s">
        <v>709</v>
      </c>
      <c r="LXQ96" s="727" t="s">
        <v>709</v>
      </c>
      <c r="LXR96" s="727" t="s">
        <v>709</v>
      </c>
      <c r="LXS96" s="727" t="s">
        <v>709</v>
      </c>
      <c r="LXT96" s="727" t="s">
        <v>709</v>
      </c>
      <c r="LXU96" s="727" t="s">
        <v>709</v>
      </c>
      <c r="LXV96" s="727" t="s">
        <v>709</v>
      </c>
      <c r="LXW96" s="727" t="s">
        <v>709</v>
      </c>
      <c r="LXX96" s="727" t="s">
        <v>709</v>
      </c>
      <c r="LXY96" s="727" t="s">
        <v>709</v>
      </c>
      <c r="LXZ96" s="727" t="s">
        <v>709</v>
      </c>
      <c r="LYA96" s="727" t="s">
        <v>709</v>
      </c>
      <c r="LYB96" s="727" t="s">
        <v>709</v>
      </c>
      <c r="LYC96" s="727" t="s">
        <v>709</v>
      </c>
      <c r="LYD96" s="727" t="s">
        <v>709</v>
      </c>
      <c r="LYE96" s="727" t="s">
        <v>709</v>
      </c>
      <c r="LYF96" s="727" t="s">
        <v>709</v>
      </c>
      <c r="LYG96" s="727" t="s">
        <v>709</v>
      </c>
      <c r="LYH96" s="727" t="s">
        <v>709</v>
      </c>
      <c r="LYI96" s="727" t="s">
        <v>709</v>
      </c>
      <c r="LYJ96" s="727" t="s">
        <v>709</v>
      </c>
      <c r="LYK96" s="727" t="s">
        <v>709</v>
      </c>
      <c r="LYL96" s="727" t="s">
        <v>709</v>
      </c>
      <c r="LYM96" s="727" t="s">
        <v>709</v>
      </c>
      <c r="LYN96" s="727" t="s">
        <v>709</v>
      </c>
      <c r="LYO96" s="727" t="s">
        <v>709</v>
      </c>
      <c r="LYP96" s="727" t="s">
        <v>709</v>
      </c>
      <c r="LYQ96" s="727" t="s">
        <v>709</v>
      </c>
      <c r="LYR96" s="727" t="s">
        <v>709</v>
      </c>
      <c r="LYS96" s="727" t="s">
        <v>709</v>
      </c>
      <c r="LYT96" s="727" t="s">
        <v>709</v>
      </c>
      <c r="LYU96" s="727" t="s">
        <v>709</v>
      </c>
      <c r="LYV96" s="727" t="s">
        <v>709</v>
      </c>
      <c r="LYW96" s="727" t="s">
        <v>709</v>
      </c>
      <c r="LYX96" s="727" t="s">
        <v>709</v>
      </c>
      <c r="LYY96" s="727" t="s">
        <v>709</v>
      </c>
      <c r="LYZ96" s="727" t="s">
        <v>709</v>
      </c>
      <c r="LZA96" s="727" t="s">
        <v>709</v>
      </c>
      <c r="LZB96" s="727" t="s">
        <v>709</v>
      </c>
      <c r="LZC96" s="727" t="s">
        <v>709</v>
      </c>
      <c r="LZD96" s="727" t="s">
        <v>709</v>
      </c>
      <c r="LZE96" s="727" t="s">
        <v>709</v>
      </c>
      <c r="LZF96" s="727" t="s">
        <v>709</v>
      </c>
      <c r="LZG96" s="727" t="s">
        <v>709</v>
      </c>
      <c r="LZH96" s="727" t="s">
        <v>709</v>
      </c>
      <c r="LZI96" s="727" t="s">
        <v>709</v>
      </c>
      <c r="LZJ96" s="727" t="s">
        <v>709</v>
      </c>
      <c r="LZK96" s="727" t="s">
        <v>709</v>
      </c>
      <c r="LZL96" s="727" t="s">
        <v>709</v>
      </c>
      <c r="LZM96" s="727" t="s">
        <v>709</v>
      </c>
      <c r="LZN96" s="727" t="s">
        <v>709</v>
      </c>
      <c r="LZO96" s="727" t="s">
        <v>709</v>
      </c>
      <c r="LZP96" s="727" t="s">
        <v>709</v>
      </c>
      <c r="LZQ96" s="727" t="s">
        <v>709</v>
      </c>
      <c r="LZR96" s="727" t="s">
        <v>709</v>
      </c>
      <c r="LZS96" s="727" t="s">
        <v>709</v>
      </c>
      <c r="LZT96" s="727" t="s">
        <v>709</v>
      </c>
      <c r="LZU96" s="727" t="s">
        <v>709</v>
      </c>
      <c r="LZV96" s="727" t="s">
        <v>709</v>
      </c>
      <c r="LZW96" s="727" t="s">
        <v>709</v>
      </c>
      <c r="LZX96" s="727" t="s">
        <v>709</v>
      </c>
      <c r="LZY96" s="727" t="s">
        <v>709</v>
      </c>
      <c r="LZZ96" s="727" t="s">
        <v>709</v>
      </c>
      <c r="MAA96" s="727" t="s">
        <v>709</v>
      </c>
      <c r="MAB96" s="727" t="s">
        <v>709</v>
      </c>
      <c r="MAC96" s="727" t="s">
        <v>709</v>
      </c>
      <c r="MAD96" s="727" t="s">
        <v>709</v>
      </c>
      <c r="MAE96" s="727" t="s">
        <v>709</v>
      </c>
      <c r="MAF96" s="727" t="s">
        <v>709</v>
      </c>
      <c r="MAG96" s="727" t="s">
        <v>709</v>
      </c>
      <c r="MAH96" s="727" t="s">
        <v>709</v>
      </c>
      <c r="MAI96" s="727" t="s">
        <v>709</v>
      </c>
      <c r="MAJ96" s="727" t="s">
        <v>709</v>
      </c>
      <c r="MAK96" s="727" t="s">
        <v>709</v>
      </c>
      <c r="MAL96" s="727" t="s">
        <v>709</v>
      </c>
      <c r="MAM96" s="727" t="s">
        <v>709</v>
      </c>
      <c r="MAN96" s="727" t="s">
        <v>709</v>
      </c>
      <c r="MAO96" s="727" t="s">
        <v>709</v>
      </c>
      <c r="MAP96" s="727" t="s">
        <v>709</v>
      </c>
      <c r="MAQ96" s="727" t="s">
        <v>709</v>
      </c>
      <c r="MAR96" s="727" t="s">
        <v>709</v>
      </c>
      <c r="MAS96" s="727" t="s">
        <v>709</v>
      </c>
      <c r="MAT96" s="727" t="s">
        <v>709</v>
      </c>
      <c r="MAU96" s="727" t="s">
        <v>709</v>
      </c>
      <c r="MAV96" s="727" t="s">
        <v>709</v>
      </c>
      <c r="MAW96" s="727" t="s">
        <v>709</v>
      </c>
      <c r="MAX96" s="727" t="s">
        <v>709</v>
      </c>
      <c r="MAY96" s="727" t="s">
        <v>709</v>
      </c>
      <c r="MAZ96" s="727" t="s">
        <v>709</v>
      </c>
      <c r="MBA96" s="727" t="s">
        <v>709</v>
      </c>
      <c r="MBB96" s="727" t="s">
        <v>709</v>
      </c>
      <c r="MBC96" s="727" t="s">
        <v>709</v>
      </c>
      <c r="MBD96" s="727" t="s">
        <v>709</v>
      </c>
      <c r="MBE96" s="727" t="s">
        <v>709</v>
      </c>
      <c r="MBF96" s="727" t="s">
        <v>709</v>
      </c>
      <c r="MBG96" s="727" t="s">
        <v>709</v>
      </c>
      <c r="MBH96" s="727" t="s">
        <v>709</v>
      </c>
      <c r="MBI96" s="727" t="s">
        <v>709</v>
      </c>
      <c r="MBJ96" s="727" t="s">
        <v>709</v>
      </c>
      <c r="MBK96" s="727" t="s">
        <v>709</v>
      </c>
      <c r="MBL96" s="727" t="s">
        <v>709</v>
      </c>
      <c r="MBM96" s="727" t="s">
        <v>709</v>
      </c>
      <c r="MBN96" s="727" t="s">
        <v>709</v>
      </c>
      <c r="MBO96" s="727" t="s">
        <v>709</v>
      </c>
      <c r="MBP96" s="727" t="s">
        <v>709</v>
      </c>
      <c r="MBQ96" s="727" t="s">
        <v>709</v>
      </c>
      <c r="MBR96" s="727" t="s">
        <v>709</v>
      </c>
      <c r="MBS96" s="727" t="s">
        <v>709</v>
      </c>
      <c r="MBT96" s="727" t="s">
        <v>709</v>
      </c>
      <c r="MBU96" s="727" t="s">
        <v>709</v>
      </c>
      <c r="MBV96" s="727" t="s">
        <v>709</v>
      </c>
      <c r="MBW96" s="727" t="s">
        <v>709</v>
      </c>
      <c r="MBX96" s="727" t="s">
        <v>709</v>
      </c>
      <c r="MBY96" s="727" t="s">
        <v>709</v>
      </c>
      <c r="MBZ96" s="727" t="s">
        <v>709</v>
      </c>
      <c r="MCA96" s="727" t="s">
        <v>709</v>
      </c>
      <c r="MCB96" s="727" t="s">
        <v>709</v>
      </c>
      <c r="MCC96" s="727" t="s">
        <v>709</v>
      </c>
      <c r="MCD96" s="727" t="s">
        <v>709</v>
      </c>
      <c r="MCE96" s="727" t="s">
        <v>709</v>
      </c>
      <c r="MCF96" s="727" t="s">
        <v>709</v>
      </c>
      <c r="MCG96" s="727" t="s">
        <v>709</v>
      </c>
      <c r="MCH96" s="727" t="s">
        <v>709</v>
      </c>
      <c r="MCI96" s="727" t="s">
        <v>709</v>
      </c>
      <c r="MCJ96" s="727" t="s">
        <v>709</v>
      </c>
      <c r="MCK96" s="727" t="s">
        <v>709</v>
      </c>
      <c r="MCL96" s="727" t="s">
        <v>709</v>
      </c>
      <c r="MCM96" s="727" t="s">
        <v>709</v>
      </c>
      <c r="MCN96" s="727" t="s">
        <v>709</v>
      </c>
      <c r="MCO96" s="727" t="s">
        <v>709</v>
      </c>
      <c r="MCP96" s="727" t="s">
        <v>709</v>
      </c>
      <c r="MCQ96" s="727" t="s">
        <v>709</v>
      </c>
      <c r="MCR96" s="727" t="s">
        <v>709</v>
      </c>
      <c r="MCS96" s="727" t="s">
        <v>709</v>
      </c>
      <c r="MCT96" s="727" t="s">
        <v>709</v>
      </c>
      <c r="MCU96" s="727" t="s">
        <v>709</v>
      </c>
      <c r="MCV96" s="727" t="s">
        <v>709</v>
      </c>
      <c r="MCW96" s="727" t="s">
        <v>709</v>
      </c>
      <c r="MCX96" s="727" t="s">
        <v>709</v>
      </c>
      <c r="MCY96" s="727" t="s">
        <v>709</v>
      </c>
      <c r="MCZ96" s="727" t="s">
        <v>709</v>
      </c>
      <c r="MDA96" s="727" t="s">
        <v>709</v>
      </c>
      <c r="MDB96" s="727" t="s">
        <v>709</v>
      </c>
      <c r="MDC96" s="727" t="s">
        <v>709</v>
      </c>
      <c r="MDD96" s="727" t="s">
        <v>709</v>
      </c>
      <c r="MDE96" s="727" t="s">
        <v>709</v>
      </c>
      <c r="MDF96" s="727" t="s">
        <v>709</v>
      </c>
      <c r="MDG96" s="727" t="s">
        <v>709</v>
      </c>
      <c r="MDH96" s="727" t="s">
        <v>709</v>
      </c>
      <c r="MDI96" s="727" t="s">
        <v>709</v>
      </c>
      <c r="MDJ96" s="727" t="s">
        <v>709</v>
      </c>
      <c r="MDK96" s="727" t="s">
        <v>709</v>
      </c>
      <c r="MDL96" s="727" t="s">
        <v>709</v>
      </c>
      <c r="MDM96" s="727" t="s">
        <v>709</v>
      </c>
      <c r="MDN96" s="727" t="s">
        <v>709</v>
      </c>
      <c r="MDO96" s="727" t="s">
        <v>709</v>
      </c>
      <c r="MDP96" s="727" t="s">
        <v>709</v>
      </c>
      <c r="MDQ96" s="727" t="s">
        <v>709</v>
      </c>
      <c r="MDR96" s="727" t="s">
        <v>709</v>
      </c>
      <c r="MDS96" s="727" t="s">
        <v>709</v>
      </c>
      <c r="MDT96" s="727" t="s">
        <v>709</v>
      </c>
      <c r="MDU96" s="727" t="s">
        <v>709</v>
      </c>
      <c r="MDV96" s="727" t="s">
        <v>709</v>
      </c>
      <c r="MDW96" s="727" t="s">
        <v>709</v>
      </c>
      <c r="MDX96" s="727" t="s">
        <v>709</v>
      </c>
      <c r="MDY96" s="727" t="s">
        <v>709</v>
      </c>
      <c r="MDZ96" s="727" t="s">
        <v>709</v>
      </c>
      <c r="MEA96" s="727" t="s">
        <v>709</v>
      </c>
      <c r="MEB96" s="727" t="s">
        <v>709</v>
      </c>
      <c r="MEC96" s="727" t="s">
        <v>709</v>
      </c>
      <c r="MED96" s="727" t="s">
        <v>709</v>
      </c>
      <c r="MEE96" s="727" t="s">
        <v>709</v>
      </c>
      <c r="MEF96" s="727" t="s">
        <v>709</v>
      </c>
      <c r="MEG96" s="727" t="s">
        <v>709</v>
      </c>
      <c r="MEH96" s="727" t="s">
        <v>709</v>
      </c>
      <c r="MEI96" s="727" t="s">
        <v>709</v>
      </c>
      <c r="MEJ96" s="727" t="s">
        <v>709</v>
      </c>
      <c r="MEK96" s="727" t="s">
        <v>709</v>
      </c>
      <c r="MEL96" s="727" t="s">
        <v>709</v>
      </c>
      <c r="MEM96" s="727" t="s">
        <v>709</v>
      </c>
      <c r="MEN96" s="727" t="s">
        <v>709</v>
      </c>
      <c r="MEO96" s="727" t="s">
        <v>709</v>
      </c>
      <c r="MEP96" s="727" t="s">
        <v>709</v>
      </c>
      <c r="MEQ96" s="727" t="s">
        <v>709</v>
      </c>
      <c r="MER96" s="727" t="s">
        <v>709</v>
      </c>
      <c r="MES96" s="727" t="s">
        <v>709</v>
      </c>
      <c r="MET96" s="727" t="s">
        <v>709</v>
      </c>
      <c r="MEU96" s="727" t="s">
        <v>709</v>
      </c>
      <c r="MEV96" s="727" t="s">
        <v>709</v>
      </c>
      <c r="MEW96" s="727" t="s">
        <v>709</v>
      </c>
      <c r="MEX96" s="727" t="s">
        <v>709</v>
      </c>
      <c r="MEY96" s="727" t="s">
        <v>709</v>
      </c>
      <c r="MEZ96" s="727" t="s">
        <v>709</v>
      </c>
      <c r="MFA96" s="727" t="s">
        <v>709</v>
      </c>
      <c r="MFB96" s="727" t="s">
        <v>709</v>
      </c>
      <c r="MFC96" s="727" t="s">
        <v>709</v>
      </c>
      <c r="MFD96" s="727" t="s">
        <v>709</v>
      </c>
      <c r="MFE96" s="727" t="s">
        <v>709</v>
      </c>
      <c r="MFF96" s="727" t="s">
        <v>709</v>
      </c>
      <c r="MFG96" s="727" t="s">
        <v>709</v>
      </c>
      <c r="MFH96" s="727" t="s">
        <v>709</v>
      </c>
      <c r="MFI96" s="727" t="s">
        <v>709</v>
      </c>
      <c r="MFJ96" s="727" t="s">
        <v>709</v>
      </c>
      <c r="MFK96" s="727" t="s">
        <v>709</v>
      </c>
      <c r="MFL96" s="727" t="s">
        <v>709</v>
      </c>
      <c r="MFM96" s="727" t="s">
        <v>709</v>
      </c>
      <c r="MFN96" s="727" t="s">
        <v>709</v>
      </c>
      <c r="MFO96" s="727" t="s">
        <v>709</v>
      </c>
      <c r="MFP96" s="727" t="s">
        <v>709</v>
      </c>
      <c r="MFQ96" s="727" t="s">
        <v>709</v>
      </c>
      <c r="MFR96" s="727" t="s">
        <v>709</v>
      </c>
      <c r="MFS96" s="727" t="s">
        <v>709</v>
      </c>
      <c r="MFT96" s="727" t="s">
        <v>709</v>
      </c>
      <c r="MFU96" s="727" t="s">
        <v>709</v>
      </c>
      <c r="MFV96" s="727" t="s">
        <v>709</v>
      </c>
      <c r="MFW96" s="727" t="s">
        <v>709</v>
      </c>
      <c r="MFX96" s="727" t="s">
        <v>709</v>
      </c>
      <c r="MFY96" s="727" t="s">
        <v>709</v>
      </c>
      <c r="MFZ96" s="727" t="s">
        <v>709</v>
      </c>
      <c r="MGA96" s="727" t="s">
        <v>709</v>
      </c>
      <c r="MGB96" s="727" t="s">
        <v>709</v>
      </c>
      <c r="MGC96" s="727" t="s">
        <v>709</v>
      </c>
      <c r="MGD96" s="727" t="s">
        <v>709</v>
      </c>
      <c r="MGE96" s="727" t="s">
        <v>709</v>
      </c>
      <c r="MGF96" s="727" t="s">
        <v>709</v>
      </c>
      <c r="MGG96" s="727" t="s">
        <v>709</v>
      </c>
      <c r="MGH96" s="727" t="s">
        <v>709</v>
      </c>
      <c r="MGI96" s="727" t="s">
        <v>709</v>
      </c>
      <c r="MGJ96" s="727" t="s">
        <v>709</v>
      </c>
      <c r="MGK96" s="727" t="s">
        <v>709</v>
      </c>
      <c r="MGL96" s="727" t="s">
        <v>709</v>
      </c>
      <c r="MGM96" s="727" t="s">
        <v>709</v>
      </c>
      <c r="MGN96" s="727" t="s">
        <v>709</v>
      </c>
      <c r="MGO96" s="727" t="s">
        <v>709</v>
      </c>
      <c r="MGP96" s="727" t="s">
        <v>709</v>
      </c>
      <c r="MGQ96" s="727" t="s">
        <v>709</v>
      </c>
      <c r="MGR96" s="727" t="s">
        <v>709</v>
      </c>
      <c r="MGS96" s="727" t="s">
        <v>709</v>
      </c>
      <c r="MGT96" s="727" t="s">
        <v>709</v>
      </c>
      <c r="MGU96" s="727" t="s">
        <v>709</v>
      </c>
      <c r="MGV96" s="727" t="s">
        <v>709</v>
      </c>
      <c r="MGW96" s="727" t="s">
        <v>709</v>
      </c>
      <c r="MGX96" s="727" t="s">
        <v>709</v>
      </c>
      <c r="MGY96" s="727" t="s">
        <v>709</v>
      </c>
      <c r="MGZ96" s="727" t="s">
        <v>709</v>
      </c>
      <c r="MHA96" s="727" t="s">
        <v>709</v>
      </c>
      <c r="MHB96" s="727" t="s">
        <v>709</v>
      </c>
      <c r="MHC96" s="727" t="s">
        <v>709</v>
      </c>
      <c r="MHD96" s="727" t="s">
        <v>709</v>
      </c>
      <c r="MHE96" s="727" t="s">
        <v>709</v>
      </c>
      <c r="MHF96" s="727" t="s">
        <v>709</v>
      </c>
      <c r="MHG96" s="727" t="s">
        <v>709</v>
      </c>
      <c r="MHH96" s="727" t="s">
        <v>709</v>
      </c>
      <c r="MHI96" s="727" t="s">
        <v>709</v>
      </c>
      <c r="MHJ96" s="727" t="s">
        <v>709</v>
      </c>
      <c r="MHK96" s="727" t="s">
        <v>709</v>
      </c>
      <c r="MHL96" s="727" t="s">
        <v>709</v>
      </c>
      <c r="MHM96" s="727" t="s">
        <v>709</v>
      </c>
      <c r="MHN96" s="727" t="s">
        <v>709</v>
      </c>
      <c r="MHO96" s="727" t="s">
        <v>709</v>
      </c>
      <c r="MHP96" s="727" t="s">
        <v>709</v>
      </c>
      <c r="MHQ96" s="727" t="s">
        <v>709</v>
      </c>
      <c r="MHR96" s="727" t="s">
        <v>709</v>
      </c>
      <c r="MHS96" s="727" t="s">
        <v>709</v>
      </c>
      <c r="MHT96" s="727" t="s">
        <v>709</v>
      </c>
      <c r="MHU96" s="727" t="s">
        <v>709</v>
      </c>
      <c r="MHV96" s="727" t="s">
        <v>709</v>
      </c>
      <c r="MHW96" s="727" t="s">
        <v>709</v>
      </c>
      <c r="MHX96" s="727" t="s">
        <v>709</v>
      </c>
      <c r="MHY96" s="727" t="s">
        <v>709</v>
      </c>
      <c r="MHZ96" s="727" t="s">
        <v>709</v>
      </c>
      <c r="MIA96" s="727" t="s">
        <v>709</v>
      </c>
      <c r="MIB96" s="727" t="s">
        <v>709</v>
      </c>
      <c r="MIC96" s="727" t="s">
        <v>709</v>
      </c>
      <c r="MID96" s="727" t="s">
        <v>709</v>
      </c>
      <c r="MIE96" s="727" t="s">
        <v>709</v>
      </c>
      <c r="MIF96" s="727" t="s">
        <v>709</v>
      </c>
      <c r="MIG96" s="727" t="s">
        <v>709</v>
      </c>
      <c r="MIH96" s="727" t="s">
        <v>709</v>
      </c>
      <c r="MII96" s="727" t="s">
        <v>709</v>
      </c>
      <c r="MIJ96" s="727" t="s">
        <v>709</v>
      </c>
      <c r="MIK96" s="727" t="s">
        <v>709</v>
      </c>
      <c r="MIL96" s="727" t="s">
        <v>709</v>
      </c>
      <c r="MIM96" s="727" t="s">
        <v>709</v>
      </c>
      <c r="MIN96" s="727" t="s">
        <v>709</v>
      </c>
      <c r="MIO96" s="727" t="s">
        <v>709</v>
      </c>
      <c r="MIP96" s="727" t="s">
        <v>709</v>
      </c>
      <c r="MIQ96" s="727" t="s">
        <v>709</v>
      </c>
      <c r="MIR96" s="727" t="s">
        <v>709</v>
      </c>
      <c r="MIS96" s="727" t="s">
        <v>709</v>
      </c>
      <c r="MIT96" s="727" t="s">
        <v>709</v>
      </c>
      <c r="MIU96" s="727" t="s">
        <v>709</v>
      </c>
      <c r="MIV96" s="727" t="s">
        <v>709</v>
      </c>
      <c r="MIW96" s="727" t="s">
        <v>709</v>
      </c>
      <c r="MIX96" s="727" t="s">
        <v>709</v>
      </c>
      <c r="MIY96" s="727" t="s">
        <v>709</v>
      </c>
      <c r="MIZ96" s="727" t="s">
        <v>709</v>
      </c>
      <c r="MJA96" s="727" t="s">
        <v>709</v>
      </c>
      <c r="MJB96" s="727" t="s">
        <v>709</v>
      </c>
      <c r="MJC96" s="727" t="s">
        <v>709</v>
      </c>
      <c r="MJD96" s="727" t="s">
        <v>709</v>
      </c>
      <c r="MJE96" s="727" t="s">
        <v>709</v>
      </c>
      <c r="MJF96" s="727" t="s">
        <v>709</v>
      </c>
      <c r="MJG96" s="727" t="s">
        <v>709</v>
      </c>
      <c r="MJH96" s="727" t="s">
        <v>709</v>
      </c>
      <c r="MJI96" s="727" t="s">
        <v>709</v>
      </c>
      <c r="MJJ96" s="727" t="s">
        <v>709</v>
      </c>
      <c r="MJK96" s="727" t="s">
        <v>709</v>
      </c>
      <c r="MJL96" s="727" t="s">
        <v>709</v>
      </c>
      <c r="MJM96" s="727" t="s">
        <v>709</v>
      </c>
      <c r="MJN96" s="727" t="s">
        <v>709</v>
      </c>
      <c r="MJO96" s="727" t="s">
        <v>709</v>
      </c>
      <c r="MJP96" s="727" t="s">
        <v>709</v>
      </c>
      <c r="MJQ96" s="727" t="s">
        <v>709</v>
      </c>
      <c r="MJR96" s="727" t="s">
        <v>709</v>
      </c>
      <c r="MJS96" s="727" t="s">
        <v>709</v>
      </c>
      <c r="MJT96" s="727" t="s">
        <v>709</v>
      </c>
      <c r="MJU96" s="727" t="s">
        <v>709</v>
      </c>
      <c r="MJV96" s="727" t="s">
        <v>709</v>
      </c>
      <c r="MJW96" s="727" t="s">
        <v>709</v>
      </c>
      <c r="MJX96" s="727" t="s">
        <v>709</v>
      </c>
      <c r="MJY96" s="727" t="s">
        <v>709</v>
      </c>
      <c r="MJZ96" s="727" t="s">
        <v>709</v>
      </c>
      <c r="MKA96" s="727" t="s">
        <v>709</v>
      </c>
      <c r="MKB96" s="727" t="s">
        <v>709</v>
      </c>
      <c r="MKC96" s="727" t="s">
        <v>709</v>
      </c>
      <c r="MKD96" s="727" t="s">
        <v>709</v>
      </c>
      <c r="MKE96" s="727" t="s">
        <v>709</v>
      </c>
      <c r="MKF96" s="727" t="s">
        <v>709</v>
      </c>
      <c r="MKG96" s="727" t="s">
        <v>709</v>
      </c>
      <c r="MKH96" s="727" t="s">
        <v>709</v>
      </c>
      <c r="MKI96" s="727" t="s">
        <v>709</v>
      </c>
      <c r="MKJ96" s="727" t="s">
        <v>709</v>
      </c>
      <c r="MKK96" s="727" t="s">
        <v>709</v>
      </c>
      <c r="MKL96" s="727" t="s">
        <v>709</v>
      </c>
      <c r="MKM96" s="727" t="s">
        <v>709</v>
      </c>
      <c r="MKN96" s="727" t="s">
        <v>709</v>
      </c>
      <c r="MKO96" s="727" t="s">
        <v>709</v>
      </c>
      <c r="MKP96" s="727" t="s">
        <v>709</v>
      </c>
      <c r="MKQ96" s="727" t="s">
        <v>709</v>
      </c>
      <c r="MKR96" s="727" t="s">
        <v>709</v>
      </c>
      <c r="MKS96" s="727" t="s">
        <v>709</v>
      </c>
      <c r="MKT96" s="727" t="s">
        <v>709</v>
      </c>
      <c r="MKU96" s="727" t="s">
        <v>709</v>
      </c>
      <c r="MKV96" s="727" t="s">
        <v>709</v>
      </c>
      <c r="MKW96" s="727" t="s">
        <v>709</v>
      </c>
      <c r="MKX96" s="727" t="s">
        <v>709</v>
      </c>
      <c r="MKY96" s="727" t="s">
        <v>709</v>
      </c>
      <c r="MKZ96" s="727" t="s">
        <v>709</v>
      </c>
      <c r="MLA96" s="727" t="s">
        <v>709</v>
      </c>
      <c r="MLB96" s="727" t="s">
        <v>709</v>
      </c>
      <c r="MLC96" s="727" t="s">
        <v>709</v>
      </c>
      <c r="MLD96" s="727" t="s">
        <v>709</v>
      </c>
      <c r="MLE96" s="727" t="s">
        <v>709</v>
      </c>
      <c r="MLF96" s="727" t="s">
        <v>709</v>
      </c>
      <c r="MLG96" s="727" t="s">
        <v>709</v>
      </c>
      <c r="MLH96" s="727" t="s">
        <v>709</v>
      </c>
      <c r="MLI96" s="727" t="s">
        <v>709</v>
      </c>
      <c r="MLJ96" s="727" t="s">
        <v>709</v>
      </c>
      <c r="MLK96" s="727" t="s">
        <v>709</v>
      </c>
      <c r="MLL96" s="727" t="s">
        <v>709</v>
      </c>
      <c r="MLM96" s="727" t="s">
        <v>709</v>
      </c>
      <c r="MLN96" s="727" t="s">
        <v>709</v>
      </c>
      <c r="MLO96" s="727" t="s">
        <v>709</v>
      </c>
      <c r="MLP96" s="727" t="s">
        <v>709</v>
      </c>
      <c r="MLQ96" s="727" t="s">
        <v>709</v>
      </c>
      <c r="MLR96" s="727" t="s">
        <v>709</v>
      </c>
      <c r="MLS96" s="727" t="s">
        <v>709</v>
      </c>
      <c r="MLT96" s="727" t="s">
        <v>709</v>
      </c>
      <c r="MLU96" s="727" t="s">
        <v>709</v>
      </c>
      <c r="MLV96" s="727" t="s">
        <v>709</v>
      </c>
      <c r="MLW96" s="727" t="s">
        <v>709</v>
      </c>
      <c r="MLX96" s="727" t="s">
        <v>709</v>
      </c>
      <c r="MLY96" s="727" t="s">
        <v>709</v>
      </c>
      <c r="MLZ96" s="727" t="s">
        <v>709</v>
      </c>
      <c r="MMA96" s="727" t="s">
        <v>709</v>
      </c>
      <c r="MMB96" s="727" t="s">
        <v>709</v>
      </c>
      <c r="MMC96" s="727" t="s">
        <v>709</v>
      </c>
      <c r="MMD96" s="727" t="s">
        <v>709</v>
      </c>
      <c r="MME96" s="727" t="s">
        <v>709</v>
      </c>
      <c r="MMF96" s="727" t="s">
        <v>709</v>
      </c>
      <c r="MMG96" s="727" t="s">
        <v>709</v>
      </c>
      <c r="MMH96" s="727" t="s">
        <v>709</v>
      </c>
      <c r="MMI96" s="727" t="s">
        <v>709</v>
      </c>
      <c r="MMJ96" s="727" t="s">
        <v>709</v>
      </c>
      <c r="MMK96" s="727" t="s">
        <v>709</v>
      </c>
      <c r="MML96" s="727" t="s">
        <v>709</v>
      </c>
      <c r="MMM96" s="727" t="s">
        <v>709</v>
      </c>
      <c r="MMN96" s="727" t="s">
        <v>709</v>
      </c>
      <c r="MMO96" s="727" t="s">
        <v>709</v>
      </c>
      <c r="MMP96" s="727" t="s">
        <v>709</v>
      </c>
      <c r="MMQ96" s="727" t="s">
        <v>709</v>
      </c>
      <c r="MMR96" s="727" t="s">
        <v>709</v>
      </c>
      <c r="MMS96" s="727" t="s">
        <v>709</v>
      </c>
      <c r="MMT96" s="727" t="s">
        <v>709</v>
      </c>
      <c r="MMU96" s="727" t="s">
        <v>709</v>
      </c>
      <c r="MMV96" s="727" t="s">
        <v>709</v>
      </c>
      <c r="MMW96" s="727" t="s">
        <v>709</v>
      </c>
      <c r="MMX96" s="727" t="s">
        <v>709</v>
      </c>
      <c r="MMY96" s="727" t="s">
        <v>709</v>
      </c>
      <c r="MMZ96" s="727" t="s">
        <v>709</v>
      </c>
      <c r="MNA96" s="727" t="s">
        <v>709</v>
      </c>
      <c r="MNB96" s="727" t="s">
        <v>709</v>
      </c>
      <c r="MNC96" s="727" t="s">
        <v>709</v>
      </c>
      <c r="MND96" s="727" t="s">
        <v>709</v>
      </c>
      <c r="MNE96" s="727" t="s">
        <v>709</v>
      </c>
      <c r="MNF96" s="727" t="s">
        <v>709</v>
      </c>
      <c r="MNG96" s="727" t="s">
        <v>709</v>
      </c>
      <c r="MNH96" s="727" t="s">
        <v>709</v>
      </c>
      <c r="MNI96" s="727" t="s">
        <v>709</v>
      </c>
      <c r="MNJ96" s="727" t="s">
        <v>709</v>
      </c>
      <c r="MNK96" s="727" t="s">
        <v>709</v>
      </c>
      <c r="MNL96" s="727" t="s">
        <v>709</v>
      </c>
      <c r="MNM96" s="727" t="s">
        <v>709</v>
      </c>
      <c r="MNN96" s="727" t="s">
        <v>709</v>
      </c>
      <c r="MNO96" s="727" t="s">
        <v>709</v>
      </c>
      <c r="MNP96" s="727" t="s">
        <v>709</v>
      </c>
      <c r="MNQ96" s="727" t="s">
        <v>709</v>
      </c>
      <c r="MNR96" s="727" t="s">
        <v>709</v>
      </c>
      <c r="MNS96" s="727" t="s">
        <v>709</v>
      </c>
      <c r="MNT96" s="727" t="s">
        <v>709</v>
      </c>
      <c r="MNU96" s="727" t="s">
        <v>709</v>
      </c>
      <c r="MNV96" s="727" t="s">
        <v>709</v>
      </c>
      <c r="MNW96" s="727" t="s">
        <v>709</v>
      </c>
      <c r="MNX96" s="727" t="s">
        <v>709</v>
      </c>
      <c r="MNY96" s="727" t="s">
        <v>709</v>
      </c>
      <c r="MNZ96" s="727" t="s">
        <v>709</v>
      </c>
      <c r="MOA96" s="727" t="s">
        <v>709</v>
      </c>
      <c r="MOB96" s="727" t="s">
        <v>709</v>
      </c>
      <c r="MOC96" s="727" t="s">
        <v>709</v>
      </c>
      <c r="MOD96" s="727" t="s">
        <v>709</v>
      </c>
      <c r="MOE96" s="727" t="s">
        <v>709</v>
      </c>
      <c r="MOF96" s="727" t="s">
        <v>709</v>
      </c>
      <c r="MOG96" s="727" t="s">
        <v>709</v>
      </c>
      <c r="MOH96" s="727" t="s">
        <v>709</v>
      </c>
      <c r="MOI96" s="727" t="s">
        <v>709</v>
      </c>
      <c r="MOJ96" s="727" t="s">
        <v>709</v>
      </c>
      <c r="MOK96" s="727" t="s">
        <v>709</v>
      </c>
      <c r="MOL96" s="727" t="s">
        <v>709</v>
      </c>
      <c r="MOM96" s="727" t="s">
        <v>709</v>
      </c>
      <c r="MON96" s="727" t="s">
        <v>709</v>
      </c>
      <c r="MOO96" s="727" t="s">
        <v>709</v>
      </c>
      <c r="MOP96" s="727" t="s">
        <v>709</v>
      </c>
      <c r="MOQ96" s="727" t="s">
        <v>709</v>
      </c>
      <c r="MOR96" s="727" t="s">
        <v>709</v>
      </c>
      <c r="MOS96" s="727" t="s">
        <v>709</v>
      </c>
      <c r="MOT96" s="727" t="s">
        <v>709</v>
      </c>
      <c r="MOU96" s="727" t="s">
        <v>709</v>
      </c>
      <c r="MOV96" s="727" t="s">
        <v>709</v>
      </c>
      <c r="MOW96" s="727" t="s">
        <v>709</v>
      </c>
      <c r="MOX96" s="727" t="s">
        <v>709</v>
      </c>
      <c r="MOY96" s="727" t="s">
        <v>709</v>
      </c>
      <c r="MOZ96" s="727" t="s">
        <v>709</v>
      </c>
      <c r="MPA96" s="727" t="s">
        <v>709</v>
      </c>
      <c r="MPB96" s="727" t="s">
        <v>709</v>
      </c>
      <c r="MPC96" s="727" t="s">
        <v>709</v>
      </c>
      <c r="MPD96" s="727" t="s">
        <v>709</v>
      </c>
      <c r="MPE96" s="727" t="s">
        <v>709</v>
      </c>
      <c r="MPF96" s="727" t="s">
        <v>709</v>
      </c>
      <c r="MPG96" s="727" t="s">
        <v>709</v>
      </c>
      <c r="MPH96" s="727" t="s">
        <v>709</v>
      </c>
      <c r="MPI96" s="727" t="s">
        <v>709</v>
      </c>
      <c r="MPJ96" s="727" t="s">
        <v>709</v>
      </c>
      <c r="MPK96" s="727" t="s">
        <v>709</v>
      </c>
      <c r="MPL96" s="727" t="s">
        <v>709</v>
      </c>
      <c r="MPM96" s="727" t="s">
        <v>709</v>
      </c>
      <c r="MPN96" s="727" t="s">
        <v>709</v>
      </c>
      <c r="MPO96" s="727" t="s">
        <v>709</v>
      </c>
      <c r="MPP96" s="727" t="s">
        <v>709</v>
      </c>
      <c r="MPQ96" s="727" t="s">
        <v>709</v>
      </c>
      <c r="MPR96" s="727" t="s">
        <v>709</v>
      </c>
      <c r="MPS96" s="727" t="s">
        <v>709</v>
      </c>
      <c r="MPT96" s="727" t="s">
        <v>709</v>
      </c>
      <c r="MPU96" s="727" t="s">
        <v>709</v>
      </c>
      <c r="MPV96" s="727" t="s">
        <v>709</v>
      </c>
      <c r="MPW96" s="727" t="s">
        <v>709</v>
      </c>
      <c r="MPX96" s="727" t="s">
        <v>709</v>
      </c>
      <c r="MPY96" s="727" t="s">
        <v>709</v>
      </c>
      <c r="MPZ96" s="727" t="s">
        <v>709</v>
      </c>
      <c r="MQA96" s="727" t="s">
        <v>709</v>
      </c>
      <c r="MQB96" s="727" t="s">
        <v>709</v>
      </c>
      <c r="MQC96" s="727" t="s">
        <v>709</v>
      </c>
      <c r="MQD96" s="727" t="s">
        <v>709</v>
      </c>
      <c r="MQE96" s="727" t="s">
        <v>709</v>
      </c>
      <c r="MQF96" s="727" t="s">
        <v>709</v>
      </c>
      <c r="MQG96" s="727" t="s">
        <v>709</v>
      </c>
      <c r="MQH96" s="727" t="s">
        <v>709</v>
      </c>
      <c r="MQI96" s="727" t="s">
        <v>709</v>
      </c>
      <c r="MQJ96" s="727" t="s">
        <v>709</v>
      </c>
      <c r="MQK96" s="727" t="s">
        <v>709</v>
      </c>
      <c r="MQL96" s="727" t="s">
        <v>709</v>
      </c>
      <c r="MQM96" s="727" t="s">
        <v>709</v>
      </c>
      <c r="MQN96" s="727" t="s">
        <v>709</v>
      </c>
      <c r="MQO96" s="727" t="s">
        <v>709</v>
      </c>
      <c r="MQP96" s="727" t="s">
        <v>709</v>
      </c>
      <c r="MQQ96" s="727" t="s">
        <v>709</v>
      </c>
      <c r="MQR96" s="727" t="s">
        <v>709</v>
      </c>
      <c r="MQS96" s="727" t="s">
        <v>709</v>
      </c>
      <c r="MQT96" s="727" t="s">
        <v>709</v>
      </c>
      <c r="MQU96" s="727" t="s">
        <v>709</v>
      </c>
      <c r="MQV96" s="727" t="s">
        <v>709</v>
      </c>
      <c r="MQW96" s="727" t="s">
        <v>709</v>
      </c>
      <c r="MQX96" s="727" t="s">
        <v>709</v>
      </c>
      <c r="MQY96" s="727" t="s">
        <v>709</v>
      </c>
      <c r="MQZ96" s="727" t="s">
        <v>709</v>
      </c>
      <c r="MRA96" s="727" t="s">
        <v>709</v>
      </c>
      <c r="MRB96" s="727" t="s">
        <v>709</v>
      </c>
      <c r="MRC96" s="727" t="s">
        <v>709</v>
      </c>
      <c r="MRD96" s="727" t="s">
        <v>709</v>
      </c>
      <c r="MRE96" s="727" t="s">
        <v>709</v>
      </c>
      <c r="MRF96" s="727" t="s">
        <v>709</v>
      </c>
      <c r="MRG96" s="727" t="s">
        <v>709</v>
      </c>
      <c r="MRH96" s="727" t="s">
        <v>709</v>
      </c>
      <c r="MRI96" s="727" t="s">
        <v>709</v>
      </c>
      <c r="MRJ96" s="727" t="s">
        <v>709</v>
      </c>
      <c r="MRK96" s="727" t="s">
        <v>709</v>
      </c>
      <c r="MRL96" s="727" t="s">
        <v>709</v>
      </c>
      <c r="MRM96" s="727" t="s">
        <v>709</v>
      </c>
      <c r="MRN96" s="727" t="s">
        <v>709</v>
      </c>
      <c r="MRO96" s="727" t="s">
        <v>709</v>
      </c>
      <c r="MRP96" s="727" t="s">
        <v>709</v>
      </c>
      <c r="MRQ96" s="727" t="s">
        <v>709</v>
      </c>
      <c r="MRR96" s="727" t="s">
        <v>709</v>
      </c>
      <c r="MRS96" s="727" t="s">
        <v>709</v>
      </c>
      <c r="MRT96" s="727" t="s">
        <v>709</v>
      </c>
      <c r="MRU96" s="727" t="s">
        <v>709</v>
      </c>
      <c r="MRV96" s="727" t="s">
        <v>709</v>
      </c>
      <c r="MRW96" s="727" t="s">
        <v>709</v>
      </c>
      <c r="MRX96" s="727" t="s">
        <v>709</v>
      </c>
      <c r="MRY96" s="727" t="s">
        <v>709</v>
      </c>
      <c r="MRZ96" s="727" t="s">
        <v>709</v>
      </c>
      <c r="MSA96" s="727" t="s">
        <v>709</v>
      </c>
      <c r="MSB96" s="727" t="s">
        <v>709</v>
      </c>
      <c r="MSC96" s="727" t="s">
        <v>709</v>
      </c>
      <c r="MSD96" s="727" t="s">
        <v>709</v>
      </c>
      <c r="MSE96" s="727" t="s">
        <v>709</v>
      </c>
      <c r="MSF96" s="727" t="s">
        <v>709</v>
      </c>
      <c r="MSG96" s="727" t="s">
        <v>709</v>
      </c>
      <c r="MSH96" s="727" t="s">
        <v>709</v>
      </c>
      <c r="MSI96" s="727" t="s">
        <v>709</v>
      </c>
      <c r="MSJ96" s="727" t="s">
        <v>709</v>
      </c>
      <c r="MSK96" s="727" t="s">
        <v>709</v>
      </c>
      <c r="MSL96" s="727" t="s">
        <v>709</v>
      </c>
      <c r="MSM96" s="727" t="s">
        <v>709</v>
      </c>
      <c r="MSN96" s="727" t="s">
        <v>709</v>
      </c>
      <c r="MSO96" s="727" t="s">
        <v>709</v>
      </c>
      <c r="MSP96" s="727" t="s">
        <v>709</v>
      </c>
      <c r="MSQ96" s="727" t="s">
        <v>709</v>
      </c>
      <c r="MSR96" s="727" t="s">
        <v>709</v>
      </c>
      <c r="MSS96" s="727" t="s">
        <v>709</v>
      </c>
      <c r="MST96" s="727" t="s">
        <v>709</v>
      </c>
      <c r="MSU96" s="727" t="s">
        <v>709</v>
      </c>
      <c r="MSV96" s="727" t="s">
        <v>709</v>
      </c>
      <c r="MSW96" s="727" t="s">
        <v>709</v>
      </c>
      <c r="MSX96" s="727" t="s">
        <v>709</v>
      </c>
      <c r="MSY96" s="727" t="s">
        <v>709</v>
      </c>
      <c r="MSZ96" s="727" t="s">
        <v>709</v>
      </c>
      <c r="MTA96" s="727" t="s">
        <v>709</v>
      </c>
      <c r="MTB96" s="727" t="s">
        <v>709</v>
      </c>
      <c r="MTC96" s="727" t="s">
        <v>709</v>
      </c>
      <c r="MTD96" s="727" t="s">
        <v>709</v>
      </c>
      <c r="MTE96" s="727" t="s">
        <v>709</v>
      </c>
      <c r="MTF96" s="727" t="s">
        <v>709</v>
      </c>
      <c r="MTG96" s="727" t="s">
        <v>709</v>
      </c>
      <c r="MTH96" s="727" t="s">
        <v>709</v>
      </c>
      <c r="MTI96" s="727" t="s">
        <v>709</v>
      </c>
      <c r="MTJ96" s="727" t="s">
        <v>709</v>
      </c>
      <c r="MTK96" s="727" t="s">
        <v>709</v>
      </c>
      <c r="MTL96" s="727" t="s">
        <v>709</v>
      </c>
      <c r="MTM96" s="727" t="s">
        <v>709</v>
      </c>
      <c r="MTN96" s="727" t="s">
        <v>709</v>
      </c>
      <c r="MTO96" s="727" t="s">
        <v>709</v>
      </c>
      <c r="MTP96" s="727" t="s">
        <v>709</v>
      </c>
      <c r="MTQ96" s="727" t="s">
        <v>709</v>
      </c>
      <c r="MTR96" s="727" t="s">
        <v>709</v>
      </c>
      <c r="MTS96" s="727" t="s">
        <v>709</v>
      </c>
      <c r="MTT96" s="727" t="s">
        <v>709</v>
      </c>
      <c r="MTU96" s="727" t="s">
        <v>709</v>
      </c>
      <c r="MTV96" s="727" t="s">
        <v>709</v>
      </c>
      <c r="MTW96" s="727" t="s">
        <v>709</v>
      </c>
      <c r="MTX96" s="727" t="s">
        <v>709</v>
      </c>
      <c r="MTY96" s="727" t="s">
        <v>709</v>
      </c>
      <c r="MTZ96" s="727" t="s">
        <v>709</v>
      </c>
      <c r="MUA96" s="727" t="s">
        <v>709</v>
      </c>
      <c r="MUB96" s="727" t="s">
        <v>709</v>
      </c>
      <c r="MUC96" s="727" t="s">
        <v>709</v>
      </c>
      <c r="MUD96" s="727" t="s">
        <v>709</v>
      </c>
      <c r="MUE96" s="727" t="s">
        <v>709</v>
      </c>
      <c r="MUF96" s="727" t="s">
        <v>709</v>
      </c>
      <c r="MUG96" s="727" t="s">
        <v>709</v>
      </c>
      <c r="MUH96" s="727" t="s">
        <v>709</v>
      </c>
      <c r="MUI96" s="727" t="s">
        <v>709</v>
      </c>
      <c r="MUJ96" s="727" t="s">
        <v>709</v>
      </c>
      <c r="MUK96" s="727" t="s">
        <v>709</v>
      </c>
      <c r="MUL96" s="727" t="s">
        <v>709</v>
      </c>
      <c r="MUM96" s="727" t="s">
        <v>709</v>
      </c>
      <c r="MUN96" s="727" t="s">
        <v>709</v>
      </c>
      <c r="MUO96" s="727" t="s">
        <v>709</v>
      </c>
      <c r="MUP96" s="727" t="s">
        <v>709</v>
      </c>
      <c r="MUQ96" s="727" t="s">
        <v>709</v>
      </c>
      <c r="MUR96" s="727" t="s">
        <v>709</v>
      </c>
      <c r="MUS96" s="727" t="s">
        <v>709</v>
      </c>
      <c r="MUT96" s="727" t="s">
        <v>709</v>
      </c>
      <c r="MUU96" s="727" t="s">
        <v>709</v>
      </c>
      <c r="MUV96" s="727" t="s">
        <v>709</v>
      </c>
      <c r="MUW96" s="727" t="s">
        <v>709</v>
      </c>
      <c r="MUX96" s="727" t="s">
        <v>709</v>
      </c>
      <c r="MUY96" s="727" t="s">
        <v>709</v>
      </c>
      <c r="MUZ96" s="727" t="s">
        <v>709</v>
      </c>
      <c r="MVA96" s="727" t="s">
        <v>709</v>
      </c>
      <c r="MVB96" s="727" t="s">
        <v>709</v>
      </c>
      <c r="MVC96" s="727" t="s">
        <v>709</v>
      </c>
      <c r="MVD96" s="727" t="s">
        <v>709</v>
      </c>
      <c r="MVE96" s="727" t="s">
        <v>709</v>
      </c>
      <c r="MVF96" s="727" t="s">
        <v>709</v>
      </c>
      <c r="MVG96" s="727" t="s">
        <v>709</v>
      </c>
      <c r="MVH96" s="727" t="s">
        <v>709</v>
      </c>
      <c r="MVI96" s="727" t="s">
        <v>709</v>
      </c>
      <c r="MVJ96" s="727" t="s">
        <v>709</v>
      </c>
      <c r="MVK96" s="727" t="s">
        <v>709</v>
      </c>
      <c r="MVL96" s="727" t="s">
        <v>709</v>
      </c>
      <c r="MVM96" s="727" t="s">
        <v>709</v>
      </c>
      <c r="MVN96" s="727" t="s">
        <v>709</v>
      </c>
      <c r="MVO96" s="727" t="s">
        <v>709</v>
      </c>
      <c r="MVP96" s="727" t="s">
        <v>709</v>
      </c>
      <c r="MVQ96" s="727" t="s">
        <v>709</v>
      </c>
      <c r="MVR96" s="727" t="s">
        <v>709</v>
      </c>
      <c r="MVS96" s="727" t="s">
        <v>709</v>
      </c>
      <c r="MVT96" s="727" t="s">
        <v>709</v>
      </c>
      <c r="MVU96" s="727" t="s">
        <v>709</v>
      </c>
      <c r="MVV96" s="727" t="s">
        <v>709</v>
      </c>
      <c r="MVW96" s="727" t="s">
        <v>709</v>
      </c>
      <c r="MVX96" s="727" t="s">
        <v>709</v>
      </c>
      <c r="MVY96" s="727" t="s">
        <v>709</v>
      </c>
      <c r="MVZ96" s="727" t="s">
        <v>709</v>
      </c>
      <c r="MWA96" s="727" t="s">
        <v>709</v>
      </c>
      <c r="MWB96" s="727" t="s">
        <v>709</v>
      </c>
      <c r="MWC96" s="727" t="s">
        <v>709</v>
      </c>
      <c r="MWD96" s="727" t="s">
        <v>709</v>
      </c>
      <c r="MWE96" s="727" t="s">
        <v>709</v>
      </c>
      <c r="MWF96" s="727" t="s">
        <v>709</v>
      </c>
      <c r="MWG96" s="727" t="s">
        <v>709</v>
      </c>
      <c r="MWH96" s="727" t="s">
        <v>709</v>
      </c>
      <c r="MWI96" s="727" t="s">
        <v>709</v>
      </c>
      <c r="MWJ96" s="727" t="s">
        <v>709</v>
      </c>
      <c r="MWK96" s="727" t="s">
        <v>709</v>
      </c>
      <c r="MWL96" s="727" t="s">
        <v>709</v>
      </c>
      <c r="MWM96" s="727" t="s">
        <v>709</v>
      </c>
      <c r="MWN96" s="727" t="s">
        <v>709</v>
      </c>
      <c r="MWO96" s="727" t="s">
        <v>709</v>
      </c>
      <c r="MWP96" s="727" t="s">
        <v>709</v>
      </c>
      <c r="MWQ96" s="727" t="s">
        <v>709</v>
      </c>
      <c r="MWR96" s="727" t="s">
        <v>709</v>
      </c>
      <c r="MWS96" s="727" t="s">
        <v>709</v>
      </c>
      <c r="MWT96" s="727" t="s">
        <v>709</v>
      </c>
      <c r="MWU96" s="727" t="s">
        <v>709</v>
      </c>
      <c r="MWV96" s="727" t="s">
        <v>709</v>
      </c>
      <c r="MWW96" s="727" t="s">
        <v>709</v>
      </c>
      <c r="MWX96" s="727" t="s">
        <v>709</v>
      </c>
      <c r="MWY96" s="727" t="s">
        <v>709</v>
      </c>
      <c r="MWZ96" s="727" t="s">
        <v>709</v>
      </c>
      <c r="MXA96" s="727" t="s">
        <v>709</v>
      </c>
      <c r="MXB96" s="727" t="s">
        <v>709</v>
      </c>
      <c r="MXC96" s="727" t="s">
        <v>709</v>
      </c>
      <c r="MXD96" s="727" t="s">
        <v>709</v>
      </c>
      <c r="MXE96" s="727" t="s">
        <v>709</v>
      </c>
      <c r="MXF96" s="727" t="s">
        <v>709</v>
      </c>
      <c r="MXG96" s="727" t="s">
        <v>709</v>
      </c>
      <c r="MXH96" s="727" t="s">
        <v>709</v>
      </c>
      <c r="MXI96" s="727" t="s">
        <v>709</v>
      </c>
      <c r="MXJ96" s="727" t="s">
        <v>709</v>
      </c>
      <c r="MXK96" s="727" t="s">
        <v>709</v>
      </c>
      <c r="MXL96" s="727" t="s">
        <v>709</v>
      </c>
      <c r="MXM96" s="727" t="s">
        <v>709</v>
      </c>
      <c r="MXN96" s="727" t="s">
        <v>709</v>
      </c>
      <c r="MXO96" s="727" t="s">
        <v>709</v>
      </c>
      <c r="MXP96" s="727" t="s">
        <v>709</v>
      </c>
      <c r="MXQ96" s="727" t="s">
        <v>709</v>
      </c>
      <c r="MXR96" s="727" t="s">
        <v>709</v>
      </c>
      <c r="MXS96" s="727" t="s">
        <v>709</v>
      </c>
      <c r="MXT96" s="727" t="s">
        <v>709</v>
      </c>
      <c r="MXU96" s="727" t="s">
        <v>709</v>
      </c>
      <c r="MXV96" s="727" t="s">
        <v>709</v>
      </c>
      <c r="MXW96" s="727" t="s">
        <v>709</v>
      </c>
      <c r="MXX96" s="727" t="s">
        <v>709</v>
      </c>
      <c r="MXY96" s="727" t="s">
        <v>709</v>
      </c>
      <c r="MXZ96" s="727" t="s">
        <v>709</v>
      </c>
      <c r="MYA96" s="727" t="s">
        <v>709</v>
      </c>
      <c r="MYB96" s="727" t="s">
        <v>709</v>
      </c>
      <c r="MYC96" s="727" t="s">
        <v>709</v>
      </c>
      <c r="MYD96" s="727" t="s">
        <v>709</v>
      </c>
      <c r="MYE96" s="727" t="s">
        <v>709</v>
      </c>
      <c r="MYF96" s="727" t="s">
        <v>709</v>
      </c>
      <c r="MYG96" s="727" t="s">
        <v>709</v>
      </c>
      <c r="MYH96" s="727" t="s">
        <v>709</v>
      </c>
      <c r="MYI96" s="727" t="s">
        <v>709</v>
      </c>
      <c r="MYJ96" s="727" t="s">
        <v>709</v>
      </c>
      <c r="MYK96" s="727" t="s">
        <v>709</v>
      </c>
      <c r="MYL96" s="727" t="s">
        <v>709</v>
      </c>
      <c r="MYM96" s="727" t="s">
        <v>709</v>
      </c>
      <c r="MYN96" s="727" t="s">
        <v>709</v>
      </c>
      <c r="MYO96" s="727" t="s">
        <v>709</v>
      </c>
      <c r="MYP96" s="727" t="s">
        <v>709</v>
      </c>
      <c r="MYQ96" s="727" t="s">
        <v>709</v>
      </c>
      <c r="MYR96" s="727" t="s">
        <v>709</v>
      </c>
      <c r="MYS96" s="727" t="s">
        <v>709</v>
      </c>
      <c r="MYT96" s="727" t="s">
        <v>709</v>
      </c>
      <c r="MYU96" s="727" t="s">
        <v>709</v>
      </c>
      <c r="MYV96" s="727" t="s">
        <v>709</v>
      </c>
      <c r="MYW96" s="727" t="s">
        <v>709</v>
      </c>
      <c r="MYX96" s="727" t="s">
        <v>709</v>
      </c>
      <c r="MYY96" s="727" t="s">
        <v>709</v>
      </c>
      <c r="MYZ96" s="727" t="s">
        <v>709</v>
      </c>
      <c r="MZA96" s="727" t="s">
        <v>709</v>
      </c>
      <c r="MZB96" s="727" t="s">
        <v>709</v>
      </c>
      <c r="MZC96" s="727" t="s">
        <v>709</v>
      </c>
      <c r="MZD96" s="727" t="s">
        <v>709</v>
      </c>
      <c r="MZE96" s="727" t="s">
        <v>709</v>
      </c>
      <c r="MZF96" s="727" t="s">
        <v>709</v>
      </c>
      <c r="MZG96" s="727" t="s">
        <v>709</v>
      </c>
      <c r="MZH96" s="727" t="s">
        <v>709</v>
      </c>
      <c r="MZI96" s="727" t="s">
        <v>709</v>
      </c>
      <c r="MZJ96" s="727" t="s">
        <v>709</v>
      </c>
      <c r="MZK96" s="727" t="s">
        <v>709</v>
      </c>
      <c r="MZL96" s="727" t="s">
        <v>709</v>
      </c>
      <c r="MZM96" s="727" t="s">
        <v>709</v>
      </c>
      <c r="MZN96" s="727" t="s">
        <v>709</v>
      </c>
      <c r="MZO96" s="727" t="s">
        <v>709</v>
      </c>
      <c r="MZP96" s="727" t="s">
        <v>709</v>
      </c>
      <c r="MZQ96" s="727" t="s">
        <v>709</v>
      </c>
      <c r="MZR96" s="727" t="s">
        <v>709</v>
      </c>
      <c r="MZS96" s="727" t="s">
        <v>709</v>
      </c>
      <c r="MZT96" s="727" t="s">
        <v>709</v>
      </c>
      <c r="MZU96" s="727" t="s">
        <v>709</v>
      </c>
      <c r="MZV96" s="727" t="s">
        <v>709</v>
      </c>
      <c r="MZW96" s="727" t="s">
        <v>709</v>
      </c>
      <c r="MZX96" s="727" t="s">
        <v>709</v>
      </c>
      <c r="MZY96" s="727" t="s">
        <v>709</v>
      </c>
      <c r="MZZ96" s="727" t="s">
        <v>709</v>
      </c>
      <c r="NAA96" s="727" t="s">
        <v>709</v>
      </c>
      <c r="NAB96" s="727" t="s">
        <v>709</v>
      </c>
      <c r="NAC96" s="727" t="s">
        <v>709</v>
      </c>
      <c r="NAD96" s="727" t="s">
        <v>709</v>
      </c>
      <c r="NAE96" s="727" t="s">
        <v>709</v>
      </c>
      <c r="NAF96" s="727" t="s">
        <v>709</v>
      </c>
      <c r="NAG96" s="727" t="s">
        <v>709</v>
      </c>
      <c r="NAH96" s="727" t="s">
        <v>709</v>
      </c>
      <c r="NAI96" s="727" t="s">
        <v>709</v>
      </c>
      <c r="NAJ96" s="727" t="s">
        <v>709</v>
      </c>
      <c r="NAK96" s="727" t="s">
        <v>709</v>
      </c>
      <c r="NAL96" s="727" t="s">
        <v>709</v>
      </c>
      <c r="NAM96" s="727" t="s">
        <v>709</v>
      </c>
      <c r="NAN96" s="727" t="s">
        <v>709</v>
      </c>
      <c r="NAO96" s="727" t="s">
        <v>709</v>
      </c>
      <c r="NAP96" s="727" t="s">
        <v>709</v>
      </c>
      <c r="NAQ96" s="727" t="s">
        <v>709</v>
      </c>
      <c r="NAR96" s="727" t="s">
        <v>709</v>
      </c>
      <c r="NAS96" s="727" t="s">
        <v>709</v>
      </c>
      <c r="NAT96" s="727" t="s">
        <v>709</v>
      </c>
      <c r="NAU96" s="727" t="s">
        <v>709</v>
      </c>
      <c r="NAV96" s="727" t="s">
        <v>709</v>
      </c>
      <c r="NAW96" s="727" t="s">
        <v>709</v>
      </c>
      <c r="NAX96" s="727" t="s">
        <v>709</v>
      </c>
      <c r="NAY96" s="727" t="s">
        <v>709</v>
      </c>
      <c r="NAZ96" s="727" t="s">
        <v>709</v>
      </c>
      <c r="NBA96" s="727" t="s">
        <v>709</v>
      </c>
      <c r="NBB96" s="727" t="s">
        <v>709</v>
      </c>
      <c r="NBC96" s="727" t="s">
        <v>709</v>
      </c>
      <c r="NBD96" s="727" t="s">
        <v>709</v>
      </c>
      <c r="NBE96" s="727" t="s">
        <v>709</v>
      </c>
      <c r="NBF96" s="727" t="s">
        <v>709</v>
      </c>
      <c r="NBG96" s="727" t="s">
        <v>709</v>
      </c>
      <c r="NBH96" s="727" t="s">
        <v>709</v>
      </c>
      <c r="NBI96" s="727" t="s">
        <v>709</v>
      </c>
      <c r="NBJ96" s="727" t="s">
        <v>709</v>
      </c>
      <c r="NBK96" s="727" t="s">
        <v>709</v>
      </c>
      <c r="NBL96" s="727" t="s">
        <v>709</v>
      </c>
      <c r="NBM96" s="727" t="s">
        <v>709</v>
      </c>
      <c r="NBN96" s="727" t="s">
        <v>709</v>
      </c>
      <c r="NBO96" s="727" t="s">
        <v>709</v>
      </c>
      <c r="NBP96" s="727" t="s">
        <v>709</v>
      </c>
      <c r="NBQ96" s="727" t="s">
        <v>709</v>
      </c>
      <c r="NBR96" s="727" t="s">
        <v>709</v>
      </c>
      <c r="NBS96" s="727" t="s">
        <v>709</v>
      </c>
      <c r="NBT96" s="727" t="s">
        <v>709</v>
      </c>
      <c r="NBU96" s="727" t="s">
        <v>709</v>
      </c>
      <c r="NBV96" s="727" t="s">
        <v>709</v>
      </c>
      <c r="NBW96" s="727" t="s">
        <v>709</v>
      </c>
      <c r="NBX96" s="727" t="s">
        <v>709</v>
      </c>
      <c r="NBY96" s="727" t="s">
        <v>709</v>
      </c>
      <c r="NBZ96" s="727" t="s">
        <v>709</v>
      </c>
      <c r="NCA96" s="727" t="s">
        <v>709</v>
      </c>
      <c r="NCB96" s="727" t="s">
        <v>709</v>
      </c>
      <c r="NCC96" s="727" t="s">
        <v>709</v>
      </c>
      <c r="NCD96" s="727" t="s">
        <v>709</v>
      </c>
      <c r="NCE96" s="727" t="s">
        <v>709</v>
      </c>
      <c r="NCF96" s="727" t="s">
        <v>709</v>
      </c>
      <c r="NCG96" s="727" t="s">
        <v>709</v>
      </c>
      <c r="NCH96" s="727" t="s">
        <v>709</v>
      </c>
      <c r="NCI96" s="727" t="s">
        <v>709</v>
      </c>
      <c r="NCJ96" s="727" t="s">
        <v>709</v>
      </c>
      <c r="NCK96" s="727" t="s">
        <v>709</v>
      </c>
      <c r="NCL96" s="727" t="s">
        <v>709</v>
      </c>
      <c r="NCM96" s="727" t="s">
        <v>709</v>
      </c>
      <c r="NCN96" s="727" t="s">
        <v>709</v>
      </c>
      <c r="NCO96" s="727" t="s">
        <v>709</v>
      </c>
      <c r="NCP96" s="727" t="s">
        <v>709</v>
      </c>
      <c r="NCQ96" s="727" t="s">
        <v>709</v>
      </c>
      <c r="NCR96" s="727" t="s">
        <v>709</v>
      </c>
      <c r="NCS96" s="727" t="s">
        <v>709</v>
      </c>
      <c r="NCT96" s="727" t="s">
        <v>709</v>
      </c>
      <c r="NCU96" s="727" t="s">
        <v>709</v>
      </c>
      <c r="NCV96" s="727" t="s">
        <v>709</v>
      </c>
      <c r="NCW96" s="727" t="s">
        <v>709</v>
      </c>
      <c r="NCX96" s="727" t="s">
        <v>709</v>
      </c>
      <c r="NCY96" s="727" t="s">
        <v>709</v>
      </c>
      <c r="NCZ96" s="727" t="s">
        <v>709</v>
      </c>
      <c r="NDA96" s="727" t="s">
        <v>709</v>
      </c>
      <c r="NDB96" s="727" t="s">
        <v>709</v>
      </c>
      <c r="NDC96" s="727" t="s">
        <v>709</v>
      </c>
      <c r="NDD96" s="727" t="s">
        <v>709</v>
      </c>
      <c r="NDE96" s="727" t="s">
        <v>709</v>
      </c>
      <c r="NDF96" s="727" t="s">
        <v>709</v>
      </c>
      <c r="NDG96" s="727" t="s">
        <v>709</v>
      </c>
      <c r="NDH96" s="727" t="s">
        <v>709</v>
      </c>
      <c r="NDI96" s="727" t="s">
        <v>709</v>
      </c>
      <c r="NDJ96" s="727" t="s">
        <v>709</v>
      </c>
      <c r="NDK96" s="727" t="s">
        <v>709</v>
      </c>
      <c r="NDL96" s="727" t="s">
        <v>709</v>
      </c>
      <c r="NDM96" s="727" t="s">
        <v>709</v>
      </c>
      <c r="NDN96" s="727" t="s">
        <v>709</v>
      </c>
      <c r="NDO96" s="727" t="s">
        <v>709</v>
      </c>
      <c r="NDP96" s="727" t="s">
        <v>709</v>
      </c>
      <c r="NDQ96" s="727" t="s">
        <v>709</v>
      </c>
      <c r="NDR96" s="727" t="s">
        <v>709</v>
      </c>
      <c r="NDS96" s="727" t="s">
        <v>709</v>
      </c>
      <c r="NDT96" s="727" t="s">
        <v>709</v>
      </c>
      <c r="NDU96" s="727" t="s">
        <v>709</v>
      </c>
      <c r="NDV96" s="727" t="s">
        <v>709</v>
      </c>
      <c r="NDW96" s="727" t="s">
        <v>709</v>
      </c>
      <c r="NDX96" s="727" t="s">
        <v>709</v>
      </c>
      <c r="NDY96" s="727" t="s">
        <v>709</v>
      </c>
      <c r="NDZ96" s="727" t="s">
        <v>709</v>
      </c>
      <c r="NEA96" s="727" t="s">
        <v>709</v>
      </c>
      <c r="NEB96" s="727" t="s">
        <v>709</v>
      </c>
      <c r="NEC96" s="727" t="s">
        <v>709</v>
      </c>
      <c r="NED96" s="727" t="s">
        <v>709</v>
      </c>
      <c r="NEE96" s="727" t="s">
        <v>709</v>
      </c>
      <c r="NEF96" s="727" t="s">
        <v>709</v>
      </c>
      <c r="NEG96" s="727" t="s">
        <v>709</v>
      </c>
      <c r="NEH96" s="727" t="s">
        <v>709</v>
      </c>
      <c r="NEI96" s="727" t="s">
        <v>709</v>
      </c>
      <c r="NEJ96" s="727" t="s">
        <v>709</v>
      </c>
      <c r="NEK96" s="727" t="s">
        <v>709</v>
      </c>
      <c r="NEL96" s="727" t="s">
        <v>709</v>
      </c>
      <c r="NEM96" s="727" t="s">
        <v>709</v>
      </c>
      <c r="NEN96" s="727" t="s">
        <v>709</v>
      </c>
      <c r="NEO96" s="727" t="s">
        <v>709</v>
      </c>
      <c r="NEP96" s="727" t="s">
        <v>709</v>
      </c>
      <c r="NEQ96" s="727" t="s">
        <v>709</v>
      </c>
      <c r="NER96" s="727" t="s">
        <v>709</v>
      </c>
      <c r="NES96" s="727" t="s">
        <v>709</v>
      </c>
      <c r="NET96" s="727" t="s">
        <v>709</v>
      </c>
      <c r="NEU96" s="727" t="s">
        <v>709</v>
      </c>
      <c r="NEV96" s="727" t="s">
        <v>709</v>
      </c>
      <c r="NEW96" s="727" t="s">
        <v>709</v>
      </c>
      <c r="NEX96" s="727" t="s">
        <v>709</v>
      </c>
      <c r="NEY96" s="727" t="s">
        <v>709</v>
      </c>
      <c r="NEZ96" s="727" t="s">
        <v>709</v>
      </c>
      <c r="NFA96" s="727" t="s">
        <v>709</v>
      </c>
      <c r="NFB96" s="727" t="s">
        <v>709</v>
      </c>
      <c r="NFC96" s="727" t="s">
        <v>709</v>
      </c>
      <c r="NFD96" s="727" t="s">
        <v>709</v>
      </c>
      <c r="NFE96" s="727" t="s">
        <v>709</v>
      </c>
      <c r="NFF96" s="727" t="s">
        <v>709</v>
      </c>
      <c r="NFG96" s="727" t="s">
        <v>709</v>
      </c>
      <c r="NFH96" s="727" t="s">
        <v>709</v>
      </c>
      <c r="NFI96" s="727" t="s">
        <v>709</v>
      </c>
      <c r="NFJ96" s="727" t="s">
        <v>709</v>
      </c>
      <c r="NFK96" s="727" t="s">
        <v>709</v>
      </c>
      <c r="NFL96" s="727" t="s">
        <v>709</v>
      </c>
      <c r="NFM96" s="727" t="s">
        <v>709</v>
      </c>
      <c r="NFN96" s="727" t="s">
        <v>709</v>
      </c>
      <c r="NFO96" s="727" t="s">
        <v>709</v>
      </c>
      <c r="NFP96" s="727" t="s">
        <v>709</v>
      </c>
      <c r="NFQ96" s="727" t="s">
        <v>709</v>
      </c>
      <c r="NFR96" s="727" t="s">
        <v>709</v>
      </c>
      <c r="NFS96" s="727" t="s">
        <v>709</v>
      </c>
      <c r="NFT96" s="727" t="s">
        <v>709</v>
      </c>
      <c r="NFU96" s="727" t="s">
        <v>709</v>
      </c>
      <c r="NFV96" s="727" t="s">
        <v>709</v>
      </c>
      <c r="NFW96" s="727" t="s">
        <v>709</v>
      </c>
      <c r="NFX96" s="727" t="s">
        <v>709</v>
      </c>
      <c r="NFY96" s="727" t="s">
        <v>709</v>
      </c>
      <c r="NFZ96" s="727" t="s">
        <v>709</v>
      </c>
      <c r="NGA96" s="727" t="s">
        <v>709</v>
      </c>
      <c r="NGB96" s="727" t="s">
        <v>709</v>
      </c>
      <c r="NGC96" s="727" t="s">
        <v>709</v>
      </c>
      <c r="NGD96" s="727" t="s">
        <v>709</v>
      </c>
      <c r="NGE96" s="727" t="s">
        <v>709</v>
      </c>
      <c r="NGF96" s="727" t="s">
        <v>709</v>
      </c>
      <c r="NGG96" s="727" t="s">
        <v>709</v>
      </c>
      <c r="NGH96" s="727" t="s">
        <v>709</v>
      </c>
      <c r="NGI96" s="727" t="s">
        <v>709</v>
      </c>
      <c r="NGJ96" s="727" t="s">
        <v>709</v>
      </c>
      <c r="NGK96" s="727" t="s">
        <v>709</v>
      </c>
      <c r="NGL96" s="727" t="s">
        <v>709</v>
      </c>
      <c r="NGM96" s="727" t="s">
        <v>709</v>
      </c>
      <c r="NGN96" s="727" t="s">
        <v>709</v>
      </c>
      <c r="NGO96" s="727" t="s">
        <v>709</v>
      </c>
      <c r="NGP96" s="727" t="s">
        <v>709</v>
      </c>
      <c r="NGQ96" s="727" t="s">
        <v>709</v>
      </c>
      <c r="NGR96" s="727" t="s">
        <v>709</v>
      </c>
      <c r="NGS96" s="727" t="s">
        <v>709</v>
      </c>
      <c r="NGT96" s="727" t="s">
        <v>709</v>
      </c>
      <c r="NGU96" s="727" t="s">
        <v>709</v>
      </c>
      <c r="NGV96" s="727" t="s">
        <v>709</v>
      </c>
      <c r="NGW96" s="727" t="s">
        <v>709</v>
      </c>
      <c r="NGX96" s="727" t="s">
        <v>709</v>
      </c>
      <c r="NGY96" s="727" t="s">
        <v>709</v>
      </c>
      <c r="NGZ96" s="727" t="s">
        <v>709</v>
      </c>
      <c r="NHA96" s="727" t="s">
        <v>709</v>
      </c>
      <c r="NHB96" s="727" t="s">
        <v>709</v>
      </c>
      <c r="NHC96" s="727" t="s">
        <v>709</v>
      </c>
      <c r="NHD96" s="727" t="s">
        <v>709</v>
      </c>
      <c r="NHE96" s="727" t="s">
        <v>709</v>
      </c>
      <c r="NHF96" s="727" t="s">
        <v>709</v>
      </c>
      <c r="NHG96" s="727" t="s">
        <v>709</v>
      </c>
      <c r="NHH96" s="727" t="s">
        <v>709</v>
      </c>
      <c r="NHI96" s="727" t="s">
        <v>709</v>
      </c>
      <c r="NHJ96" s="727" t="s">
        <v>709</v>
      </c>
      <c r="NHK96" s="727" t="s">
        <v>709</v>
      </c>
      <c r="NHL96" s="727" t="s">
        <v>709</v>
      </c>
      <c r="NHM96" s="727" t="s">
        <v>709</v>
      </c>
      <c r="NHN96" s="727" t="s">
        <v>709</v>
      </c>
      <c r="NHO96" s="727" t="s">
        <v>709</v>
      </c>
      <c r="NHP96" s="727" t="s">
        <v>709</v>
      </c>
      <c r="NHQ96" s="727" t="s">
        <v>709</v>
      </c>
      <c r="NHR96" s="727" t="s">
        <v>709</v>
      </c>
      <c r="NHS96" s="727" t="s">
        <v>709</v>
      </c>
      <c r="NHT96" s="727" t="s">
        <v>709</v>
      </c>
      <c r="NHU96" s="727" t="s">
        <v>709</v>
      </c>
      <c r="NHV96" s="727" t="s">
        <v>709</v>
      </c>
      <c r="NHW96" s="727" t="s">
        <v>709</v>
      </c>
      <c r="NHX96" s="727" t="s">
        <v>709</v>
      </c>
      <c r="NHY96" s="727" t="s">
        <v>709</v>
      </c>
      <c r="NHZ96" s="727" t="s">
        <v>709</v>
      </c>
      <c r="NIA96" s="727" t="s">
        <v>709</v>
      </c>
      <c r="NIB96" s="727" t="s">
        <v>709</v>
      </c>
      <c r="NIC96" s="727" t="s">
        <v>709</v>
      </c>
      <c r="NID96" s="727" t="s">
        <v>709</v>
      </c>
      <c r="NIE96" s="727" t="s">
        <v>709</v>
      </c>
      <c r="NIF96" s="727" t="s">
        <v>709</v>
      </c>
      <c r="NIG96" s="727" t="s">
        <v>709</v>
      </c>
      <c r="NIH96" s="727" t="s">
        <v>709</v>
      </c>
      <c r="NII96" s="727" t="s">
        <v>709</v>
      </c>
      <c r="NIJ96" s="727" t="s">
        <v>709</v>
      </c>
      <c r="NIK96" s="727" t="s">
        <v>709</v>
      </c>
      <c r="NIL96" s="727" t="s">
        <v>709</v>
      </c>
      <c r="NIM96" s="727" t="s">
        <v>709</v>
      </c>
      <c r="NIN96" s="727" t="s">
        <v>709</v>
      </c>
      <c r="NIO96" s="727" t="s">
        <v>709</v>
      </c>
      <c r="NIP96" s="727" t="s">
        <v>709</v>
      </c>
      <c r="NIQ96" s="727" t="s">
        <v>709</v>
      </c>
      <c r="NIR96" s="727" t="s">
        <v>709</v>
      </c>
      <c r="NIS96" s="727" t="s">
        <v>709</v>
      </c>
      <c r="NIT96" s="727" t="s">
        <v>709</v>
      </c>
      <c r="NIU96" s="727" t="s">
        <v>709</v>
      </c>
      <c r="NIV96" s="727" t="s">
        <v>709</v>
      </c>
      <c r="NIW96" s="727" t="s">
        <v>709</v>
      </c>
      <c r="NIX96" s="727" t="s">
        <v>709</v>
      </c>
      <c r="NIY96" s="727" t="s">
        <v>709</v>
      </c>
      <c r="NIZ96" s="727" t="s">
        <v>709</v>
      </c>
      <c r="NJA96" s="727" t="s">
        <v>709</v>
      </c>
      <c r="NJB96" s="727" t="s">
        <v>709</v>
      </c>
      <c r="NJC96" s="727" t="s">
        <v>709</v>
      </c>
      <c r="NJD96" s="727" t="s">
        <v>709</v>
      </c>
      <c r="NJE96" s="727" t="s">
        <v>709</v>
      </c>
      <c r="NJF96" s="727" t="s">
        <v>709</v>
      </c>
      <c r="NJG96" s="727" t="s">
        <v>709</v>
      </c>
      <c r="NJH96" s="727" t="s">
        <v>709</v>
      </c>
      <c r="NJI96" s="727" t="s">
        <v>709</v>
      </c>
      <c r="NJJ96" s="727" t="s">
        <v>709</v>
      </c>
      <c r="NJK96" s="727" t="s">
        <v>709</v>
      </c>
      <c r="NJL96" s="727" t="s">
        <v>709</v>
      </c>
      <c r="NJM96" s="727" t="s">
        <v>709</v>
      </c>
      <c r="NJN96" s="727" t="s">
        <v>709</v>
      </c>
      <c r="NJO96" s="727" t="s">
        <v>709</v>
      </c>
      <c r="NJP96" s="727" t="s">
        <v>709</v>
      </c>
      <c r="NJQ96" s="727" t="s">
        <v>709</v>
      </c>
      <c r="NJR96" s="727" t="s">
        <v>709</v>
      </c>
      <c r="NJS96" s="727" t="s">
        <v>709</v>
      </c>
      <c r="NJT96" s="727" t="s">
        <v>709</v>
      </c>
      <c r="NJU96" s="727" t="s">
        <v>709</v>
      </c>
      <c r="NJV96" s="727" t="s">
        <v>709</v>
      </c>
      <c r="NJW96" s="727" t="s">
        <v>709</v>
      </c>
      <c r="NJX96" s="727" t="s">
        <v>709</v>
      </c>
      <c r="NJY96" s="727" t="s">
        <v>709</v>
      </c>
      <c r="NJZ96" s="727" t="s">
        <v>709</v>
      </c>
      <c r="NKA96" s="727" t="s">
        <v>709</v>
      </c>
      <c r="NKB96" s="727" t="s">
        <v>709</v>
      </c>
      <c r="NKC96" s="727" t="s">
        <v>709</v>
      </c>
      <c r="NKD96" s="727" t="s">
        <v>709</v>
      </c>
      <c r="NKE96" s="727" t="s">
        <v>709</v>
      </c>
      <c r="NKF96" s="727" t="s">
        <v>709</v>
      </c>
      <c r="NKG96" s="727" t="s">
        <v>709</v>
      </c>
      <c r="NKH96" s="727" t="s">
        <v>709</v>
      </c>
      <c r="NKI96" s="727" t="s">
        <v>709</v>
      </c>
      <c r="NKJ96" s="727" t="s">
        <v>709</v>
      </c>
      <c r="NKK96" s="727" t="s">
        <v>709</v>
      </c>
      <c r="NKL96" s="727" t="s">
        <v>709</v>
      </c>
      <c r="NKM96" s="727" t="s">
        <v>709</v>
      </c>
      <c r="NKN96" s="727" t="s">
        <v>709</v>
      </c>
      <c r="NKO96" s="727" t="s">
        <v>709</v>
      </c>
      <c r="NKP96" s="727" t="s">
        <v>709</v>
      </c>
      <c r="NKQ96" s="727" t="s">
        <v>709</v>
      </c>
      <c r="NKR96" s="727" t="s">
        <v>709</v>
      </c>
      <c r="NKS96" s="727" t="s">
        <v>709</v>
      </c>
      <c r="NKT96" s="727" t="s">
        <v>709</v>
      </c>
      <c r="NKU96" s="727" t="s">
        <v>709</v>
      </c>
      <c r="NKV96" s="727" t="s">
        <v>709</v>
      </c>
      <c r="NKW96" s="727" t="s">
        <v>709</v>
      </c>
      <c r="NKX96" s="727" t="s">
        <v>709</v>
      </c>
      <c r="NKY96" s="727" t="s">
        <v>709</v>
      </c>
      <c r="NKZ96" s="727" t="s">
        <v>709</v>
      </c>
      <c r="NLA96" s="727" t="s">
        <v>709</v>
      </c>
      <c r="NLB96" s="727" t="s">
        <v>709</v>
      </c>
      <c r="NLC96" s="727" t="s">
        <v>709</v>
      </c>
      <c r="NLD96" s="727" t="s">
        <v>709</v>
      </c>
      <c r="NLE96" s="727" t="s">
        <v>709</v>
      </c>
      <c r="NLF96" s="727" t="s">
        <v>709</v>
      </c>
      <c r="NLG96" s="727" t="s">
        <v>709</v>
      </c>
      <c r="NLH96" s="727" t="s">
        <v>709</v>
      </c>
      <c r="NLI96" s="727" t="s">
        <v>709</v>
      </c>
      <c r="NLJ96" s="727" t="s">
        <v>709</v>
      </c>
      <c r="NLK96" s="727" t="s">
        <v>709</v>
      </c>
      <c r="NLL96" s="727" t="s">
        <v>709</v>
      </c>
      <c r="NLM96" s="727" t="s">
        <v>709</v>
      </c>
      <c r="NLN96" s="727" t="s">
        <v>709</v>
      </c>
      <c r="NLO96" s="727" t="s">
        <v>709</v>
      </c>
      <c r="NLP96" s="727" t="s">
        <v>709</v>
      </c>
      <c r="NLQ96" s="727" t="s">
        <v>709</v>
      </c>
      <c r="NLR96" s="727" t="s">
        <v>709</v>
      </c>
      <c r="NLS96" s="727" t="s">
        <v>709</v>
      </c>
      <c r="NLT96" s="727" t="s">
        <v>709</v>
      </c>
      <c r="NLU96" s="727" t="s">
        <v>709</v>
      </c>
      <c r="NLV96" s="727" t="s">
        <v>709</v>
      </c>
      <c r="NLW96" s="727" t="s">
        <v>709</v>
      </c>
      <c r="NLX96" s="727" t="s">
        <v>709</v>
      </c>
      <c r="NLY96" s="727" t="s">
        <v>709</v>
      </c>
      <c r="NLZ96" s="727" t="s">
        <v>709</v>
      </c>
      <c r="NMA96" s="727" t="s">
        <v>709</v>
      </c>
      <c r="NMB96" s="727" t="s">
        <v>709</v>
      </c>
      <c r="NMC96" s="727" t="s">
        <v>709</v>
      </c>
      <c r="NMD96" s="727" t="s">
        <v>709</v>
      </c>
      <c r="NME96" s="727" t="s">
        <v>709</v>
      </c>
      <c r="NMF96" s="727" t="s">
        <v>709</v>
      </c>
      <c r="NMG96" s="727" t="s">
        <v>709</v>
      </c>
      <c r="NMH96" s="727" t="s">
        <v>709</v>
      </c>
      <c r="NMI96" s="727" t="s">
        <v>709</v>
      </c>
      <c r="NMJ96" s="727" t="s">
        <v>709</v>
      </c>
      <c r="NMK96" s="727" t="s">
        <v>709</v>
      </c>
      <c r="NML96" s="727" t="s">
        <v>709</v>
      </c>
      <c r="NMM96" s="727" t="s">
        <v>709</v>
      </c>
      <c r="NMN96" s="727" t="s">
        <v>709</v>
      </c>
      <c r="NMO96" s="727" t="s">
        <v>709</v>
      </c>
      <c r="NMP96" s="727" t="s">
        <v>709</v>
      </c>
      <c r="NMQ96" s="727" t="s">
        <v>709</v>
      </c>
      <c r="NMR96" s="727" t="s">
        <v>709</v>
      </c>
      <c r="NMS96" s="727" t="s">
        <v>709</v>
      </c>
      <c r="NMT96" s="727" t="s">
        <v>709</v>
      </c>
      <c r="NMU96" s="727" t="s">
        <v>709</v>
      </c>
      <c r="NMV96" s="727" t="s">
        <v>709</v>
      </c>
      <c r="NMW96" s="727" t="s">
        <v>709</v>
      </c>
      <c r="NMX96" s="727" t="s">
        <v>709</v>
      </c>
      <c r="NMY96" s="727" t="s">
        <v>709</v>
      </c>
      <c r="NMZ96" s="727" t="s">
        <v>709</v>
      </c>
      <c r="NNA96" s="727" t="s">
        <v>709</v>
      </c>
      <c r="NNB96" s="727" t="s">
        <v>709</v>
      </c>
      <c r="NNC96" s="727" t="s">
        <v>709</v>
      </c>
      <c r="NND96" s="727" t="s">
        <v>709</v>
      </c>
      <c r="NNE96" s="727" t="s">
        <v>709</v>
      </c>
      <c r="NNF96" s="727" t="s">
        <v>709</v>
      </c>
      <c r="NNG96" s="727" t="s">
        <v>709</v>
      </c>
      <c r="NNH96" s="727" t="s">
        <v>709</v>
      </c>
      <c r="NNI96" s="727" t="s">
        <v>709</v>
      </c>
      <c r="NNJ96" s="727" t="s">
        <v>709</v>
      </c>
      <c r="NNK96" s="727" t="s">
        <v>709</v>
      </c>
      <c r="NNL96" s="727" t="s">
        <v>709</v>
      </c>
      <c r="NNM96" s="727" t="s">
        <v>709</v>
      </c>
      <c r="NNN96" s="727" t="s">
        <v>709</v>
      </c>
      <c r="NNO96" s="727" t="s">
        <v>709</v>
      </c>
      <c r="NNP96" s="727" t="s">
        <v>709</v>
      </c>
      <c r="NNQ96" s="727" t="s">
        <v>709</v>
      </c>
      <c r="NNR96" s="727" t="s">
        <v>709</v>
      </c>
      <c r="NNS96" s="727" t="s">
        <v>709</v>
      </c>
      <c r="NNT96" s="727" t="s">
        <v>709</v>
      </c>
      <c r="NNU96" s="727" t="s">
        <v>709</v>
      </c>
      <c r="NNV96" s="727" t="s">
        <v>709</v>
      </c>
      <c r="NNW96" s="727" t="s">
        <v>709</v>
      </c>
      <c r="NNX96" s="727" t="s">
        <v>709</v>
      </c>
      <c r="NNY96" s="727" t="s">
        <v>709</v>
      </c>
      <c r="NNZ96" s="727" t="s">
        <v>709</v>
      </c>
      <c r="NOA96" s="727" t="s">
        <v>709</v>
      </c>
      <c r="NOB96" s="727" t="s">
        <v>709</v>
      </c>
      <c r="NOC96" s="727" t="s">
        <v>709</v>
      </c>
      <c r="NOD96" s="727" t="s">
        <v>709</v>
      </c>
      <c r="NOE96" s="727" t="s">
        <v>709</v>
      </c>
      <c r="NOF96" s="727" t="s">
        <v>709</v>
      </c>
      <c r="NOG96" s="727" t="s">
        <v>709</v>
      </c>
      <c r="NOH96" s="727" t="s">
        <v>709</v>
      </c>
      <c r="NOI96" s="727" t="s">
        <v>709</v>
      </c>
      <c r="NOJ96" s="727" t="s">
        <v>709</v>
      </c>
      <c r="NOK96" s="727" t="s">
        <v>709</v>
      </c>
      <c r="NOL96" s="727" t="s">
        <v>709</v>
      </c>
      <c r="NOM96" s="727" t="s">
        <v>709</v>
      </c>
      <c r="NON96" s="727" t="s">
        <v>709</v>
      </c>
      <c r="NOO96" s="727" t="s">
        <v>709</v>
      </c>
      <c r="NOP96" s="727" t="s">
        <v>709</v>
      </c>
      <c r="NOQ96" s="727" t="s">
        <v>709</v>
      </c>
      <c r="NOR96" s="727" t="s">
        <v>709</v>
      </c>
      <c r="NOS96" s="727" t="s">
        <v>709</v>
      </c>
      <c r="NOT96" s="727" t="s">
        <v>709</v>
      </c>
      <c r="NOU96" s="727" t="s">
        <v>709</v>
      </c>
      <c r="NOV96" s="727" t="s">
        <v>709</v>
      </c>
      <c r="NOW96" s="727" t="s">
        <v>709</v>
      </c>
      <c r="NOX96" s="727" t="s">
        <v>709</v>
      </c>
      <c r="NOY96" s="727" t="s">
        <v>709</v>
      </c>
      <c r="NOZ96" s="727" t="s">
        <v>709</v>
      </c>
      <c r="NPA96" s="727" t="s">
        <v>709</v>
      </c>
      <c r="NPB96" s="727" t="s">
        <v>709</v>
      </c>
      <c r="NPC96" s="727" t="s">
        <v>709</v>
      </c>
      <c r="NPD96" s="727" t="s">
        <v>709</v>
      </c>
      <c r="NPE96" s="727" t="s">
        <v>709</v>
      </c>
      <c r="NPF96" s="727" t="s">
        <v>709</v>
      </c>
      <c r="NPG96" s="727" t="s">
        <v>709</v>
      </c>
      <c r="NPH96" s="727" t="s">
        <v>709</v>
      </c>
      <c r="NPI96" s="727" t="s">
        <v>709</v>
      </c>
      <c r="NPJ96" s="727" t="s">
        <v>709</v>
      </c>
      <c r="NPK96" s="727" t="s">
        <v>709</v>
      </c>
      <c r="NPL96" s="727" t="s">
        <v>709</v>
      </c>
      <c r="NPM96" s="727" t="s">
        <v>709</v>
      </c>
      <c r="NPN96" s="727" t="s">
        <v>709</v>
      </c>
      <c r="NPO96" s="727" t="s">
        <v>709</v>
      </c>
      <c r="NPP96" s="727" t="s">
        <v>709</v>
      </c>
      <c r="NPQ96" s="727" t="s">
        <v>709</v>
      </c>
      <c r="NPR96" s="727" t="s">
        <v>709</v>
      </c>
      <c r="NPS96" s="727" t="s">
        <v>709</v>
      </c>
      <c r="NPT96" s="727" t="s">
        <v>709</v>
      </c>
      <c r="NPU96" s="727" t="s">
        <v>709</v>
      </c>
      <c r="NPV96" s="727" t="s">
        <v>709</v>
      </c>
      <c r="NPW96" s="727" t="s">
        <v>709</v>
      </c>
      <c r="NPX96" s="727" t="s">
        <v>709</v>
      </c>
      <c r="NPY96" s="727" t="s">
        <v>709</v>
      </c>
      <c r="NPZ96" s="727" t="s">
        <v>709</v>
      </c>
      <c r="NQA96" s="727" t="s">
        <v>709</v>
      </c>
      <c r="NQB96" s="727" t="s">
        <v>709</v>
      </c>
      <c r="NQC96" s="727" t="s">
        <v>709</v>
      </c>
      <c r="NQD96" s="727" t="s">
        <v>709</v>
      </c>
      <c r="NQE96" s="727" t="s">
        <v>709</v>
      </c>
      <c r="NQF96" s="727" t="s">
        <v>709</v>
      </c>
      <c r="NQG96" s="727" t="s">
        <v>709</v>
      </c>
      <c r="NQH96" s="727" t="s">
        <v>709</v>
      </c>
      <c r="NQI96" s="727" t="s">
        <v>709</v>
      </c>
      <c r="NQJ96" s="727" t="s">
        <v>709</v>
      </c>
      <c r="NQK96" s="727" t="s">
        <v>709</v>
      </c>
      <c r="NQL96" s="727" t="s">
        <v>709</v>
      </c>
      <c r="NQM96" s="727" t="s">
        <v>709</v>
      </c>
      <c r="NQN96" s="727" t="s">
        <v>709</v>
      </c>
      <c r="NQO96" s="727" t="s">
        <v>709</v>
      </c>
      <c r="NQP96" s="727" t="s">
        <v>709</v>
      </c>
      <c r="NQQ96" s="727" t="s">
        <v>709</v>
      </c>
      <c r="NQR96" s="727" t="s">
        <v>709</v>
      </c>
      <c r="NQS96" s="727" t="s">
        <v>709</v>
      </c>
      <c r="NQT96" s="727" t="s">
        <v>709</v>
      </c>
      <c r="NQU96" s="727" t="s">
        <v>709</v>
      </c>
      <c r="NQV96" s="727" t="s">
        <v>709</v>
      </c>
      <c r="NQW96" s="727" t="s">
        <v>709</v>
      </c>
      <c r="NQX96" s="727" t="s">
        <v>709</v>
      </c>
      <c r="NQY96" s="727" t="s">
        <v>709</v>
      </c>
      <c r="NQZ96" s="727" t="s">
        <v>709</v>
      </c>
      <c r="NRA96" s="727" t="s">
        <v>709</v>
      </c>
      <c r="NRB96" s="727" t="s">
        <v>709</v>
      </c>
      <c r="NRC96" s="727" t="s">
        <v>709</v>
      </c>
      <c r="NRD96" s="727" t="s">
        <v>709</v>
      </c>
      <c r="NRE96" s="727" t="s">
        <v>709</v>
      </c>
      <c r="NRF96" s="727" t="s">
        <v>709</v>
      </c>
      <c r="NRG96" s="727" t="s">
        <v>709</v>
      </c>
      <c r="NRH96" s="727" t="s">
        <v>709</v>
      </c>
      <c r="NRI96" s="727" t="s">
        <v>709</v>
      </c>
      <c r="NRJ96" s="727" t="s">
        <v>709</v>
      </c>
      <c r="NRK96" s="727" t="s">
        <v>709</v>
      </c>
      <c r="NRL96" s="727" t="s">
        <v>709</v>
      </c>
      <c r="NRM96" s="727" t="s">
        <v>709</v>
      </c>
      <c r="NRN96" s="727" t="s">
        <v>709</v>
      </c>
      <c r="NRO96" s="727" t="s">
        <v>709</v>
      </c>
      <c r="NRP96" s="727" t="s">
        <v>709</v>
      </c>
      <c r="NRQ96" s="727" t="s">
        <v>709</v>
      </c>
      <c r="NRR96" s="727" t="s">
        <v>709</v>
      </c>
      <c r="NRS96" s="727" t="s">
        <v>709</v>
      </c>
      <c r="NRT96" s="727" t="s">
        <v>709</v>
      </c>
      <c r="NRU96" s="727" t="s">
        <v>709</v>
      </c>
      <c r="NRV96" s="727" t="s">
        <v>709</v>
      </c>
      <c r="NRW96" s="727" t="s">
        <v>709</v>
      </c>
      <c r="NRX96" s="727" t="s">
        <v>709</v>
      </c>
      <c r="NRY96" s="727" t="s">
        <v>709</v>
      </c>
      <c r="NRZ96" s="727" t="s">
        <v>709</v>
      </c>
      <c r="NSA96" s="727" t="s">
        <v>709</v>
      </c>
      <c r="NSB96" s="727" t="s">
        <v>709</v>
      </c>
      <c r="NSC96" s="727" t="s">
        <v>709</v>
      </c>
      <c r="NSD96" s="727" t="s">
        <v>709</v>
      </c>
      <c r="NSE96" s="727" t="s">
        <v>709</v>
      </c>
      <c r="NSF96" s="727" t="s">
        <v>709</v>
      </c>
      <c r="NSG96" s="727" t="s">
        <v>709</v>
      </c>
      <c r="NSH96" s="727" t="s">
        <v>709</v>
      </c>
      <c r="NSI96" s="727" t="s">
        <v>709</v>
      </c>
      <c r="NSJ96" s="727" t="s">
        <v>709</v>
      </c>
      <c r="NSK96" s="727" t="s">
        <v>709</v>
      </c>
      <c r="NSL96" s="727" t="s">
        <v>709</v>
      </c>
      <c r="NSM96" s="727" t="s">
        <v>709</v>
      </c>
      <c r="NSN96" s="727" t="s">
        <v>709</v>
      </c>
      <c r="NSO96" s="727" t="s">
        <v>709</v>
      </c>
      <c r="NSP96" s="727" t="s">
        <v>709</v>
      </c>
      <c r="NSQ96" s="727" t="s">
        <v>709</v>
      </c>
      <c r="NSR96" s="727" t="s">
        <v>709</v>
      </c>
      <c r="NSS96" s="727" t="s">
        <v>709</v>
      </c>
      <c r="NST96" s="727" t="s">
        <v>709</v>
      </c>
      <c r="NSU96" s="727" t="s">
        <v>709</v>
      </c>
      <c r="NSV96" s="727" t="s">
        <v>709</v>
      </c>
      <c r="NSW96" s="727" t="s">
        <v>709</v>
      </c>
      <c r="NSX96" s="727" t="s">
        <v>709</v>
      </c>
      <c r="NSY96" s="727" t="s">
        <v>709</v>
      </c>
      <c r="NSZ96" s="727" t="s">
        <v>709</v>
      </c>
      <c r="NTA96" s="727" t="s">
        <v>709</v>
      </c>
      <c r="NTB96" s="727" t="s">
        <v>709</v>
      </c>
      <c r="NTC96" s="727" t="s">
        <v>709</v>
      </c>
      <c r="NTD96" s="727" t="s">
        <v>709</v>
      </c>
      <c r="NTE96" s="727" t="s">
        <v>709</v>
      </c>
      <c r="NTF96" s="727" t="s">
        <v>709</v>
      </c>
      <c r="NTG96" s="727" t="s">
        <v>709</v>
      </c>
      <c r="NTH96" s="727" t="s">
        <v>709</v>
      </c>
      <c r="NTI96" s="727" t="s">
        <v>709</v>
      </c>
      <c r="NTJ96" s="727" t="s">
        <v>709</v>
      </c>
      <c r="NTK96" s="727" t="s">
        <v>709</v>
      </c>
      <c r="NTL96" s="727" t="s">
        <v>709</v>
      </c>
      <c r="NTM96" s="727" t="s">
        <v>709</v>
      </c>
      <c r="NTN96" s="727" t="s">
        <v>709</v>
      </c>
      <c r="NTO96" s="727" t="s">
        <v>709</v>
      </c>
      <c r="NTP96" s="727" t="s">
        <v>709</v>
      </c>
      <c r="NTQ96" s="727" t="s">
        <v>709</v>
      </c>
      <c r="NTR96" s="727" t="s">
        <v>709</v>
      </c>
      <c r="NTS96" s="727" t="s">
        <v>709</v>
      </c>
      <c r="NTT96" s="727" t="s">
        <v>709</v>
      </c>
      <c r="NTU96" s="727" t="s">
        <v>709</v>
      </c>
      <c r="NTV96" s="727" t="s">
        <v>709</v>
      </c>
      <c r="NTW96" s="727" t="s">
        <v>709</v>
      </c>
      <c r="NTX96" s="727" t="s">
        <v>709</v>
      </c>
      <c r="NTY96" s="727" t="s">
        <v>709</v>
      </c>
      <c r="NTZ96" s="727" t="s">
        <v>709</v>
      </c>
      <c r="NUA96" s="727" t="s">
        <v>709</v>
      </c>
      <c r="NUB96" s="727" t="s">
        <v>709</v>
      </c>
      <c r="NUC96" s="727" t="s">
        <v>709</v>
      </c>
      <c r="NUD96" s="727" t="s">
        <v>709</v>
      </c>
      <c r="NUE96" s="727" t="s">
        <v>709</v>
      </c>
      <c r="NUF96" s="727" t="s">
        <v>709</v>
      </c>
      <c r="NUG96" s="727" t="s">
        <v>709</v>
      </c>
      <c r="NUH96" s="727" t="s">
        <v>709</v>
      </c>
      <c r="NUI96" s="727" t="s">
        <v>709</v>
      </c>
      <c r="NUJ96" s="727" t="s">
        <v>709</v>
      </c>
      <c r="NUK96" s="727" t="s">
        <v>709</v>
      </c>
      <c r="NUL96" s="727" t="s">
        <v>709</v>
      </c>
      <c r="NUM96" s="727" t="s">
        <v>709</v>
      </c>
      <c r="NUN96" s="727" t="s">
        <v>709</v>
      </c>
      <c r="NUO96" s="727" t="s">
        <v>709</v>
      </c>
      <c r="NUP96" s="727" t="s">
        <v>709</v>
      </c>
      <c r="NUQ96" s="727" t="s">
        <v>709</v>
      </c>
      <c r="NUR96" s="727" t="s">
        <v>709</v>
      </c>
      <c r="NUS96" s="727" t="s">
        <v>709</v>
      </c>
      <c r="NUT96" s="727" t="s">
        <v>709</v>
      </c>
      <c r="NUU96" s="727" t="s">
        <v>709</v>
      </c>
      <c r="NUV96" s="727" t="s">
        <v>709</v>
      </c>
      <c r="NUW96" s="727" t="s">
        <v>709</v>
      </c>
      <c r="NUX96" s="727" t="s">
        <v>709</v>
      </c>
      <c r="NUY96" s="727" t="s">
        <v>709</v>
      </c>
      <c r="NUZ96" s="727" t="s">
        <v>709</v>
      </c>
      <c r="NVA96" s="727" t="s">
        <v>709</v>
      </c>
      <c r="NVB96" s="727" t="s">
        <v>709</v>
      </c>
      <c r="NVC96" s="727" t="s">
        <v>709</v>
      </c>
      <c r="NVD96" s="727" t="s">
        <v>709</v>
      </c>
      <c r="NVE96" s="727" t="s">
        <v>709</v>
      </c>
      <c r="NVF96" s="727" t="s">
        <v>709</v>
      </c>
      <c r="NVG96" s="727" t="s">
        <v>709</v>
      </c>
      <c r="NVH96" s="727" t="s">
        <v>709</v>
      </c>
      <c r="NVI96" s="727" t="s">
        <v>709</v>
      </c>
      <c r="NVJ96" s="727" t="s">
        <v>709</v>
      </c>
      <c r="NVK96" s="727" t="s">
        <v>709</v>
      </c>
      <c r="NVL96" s="727" t="s">
        <v>709</v>
      </c>
      <c r="NVM96" s="727" t="s">
        <v>709</v>
      </c>
      <c r="NVN96" s="727" t="s">
        <v>709</v>
      </c>
      <c r="NVO96" s="727" t="s">
        <v>709</v>
      </c>
      <c r="NVP96" s="727" t="s">
        <v>709</v>
      </c>
      <c r="NVQ96" s="727" t="s">
        <v>709</v>
      </c>
      <c r="NVR96" s="727" t="s">
        <v>709</v>
      </c>
      <c r="NVS96" s="727" t="s">
        <v>709</v>
      </c>
      <c r="NVT96" s="727" t="s">
        <v>709</v>
      </c>
      <c r="NVU96" s="727" t="s">
        <v>709</v>
      </c>
      <c r="NVV96" s="727" t="s">
        <v>709</v>
      </c>
      <c r="NVW96" s="727" t="s">
        <v>709</v>
      </c>
      <c r="NVX96" s="727" t="s">
        <v>709</v>
      </c>
      <c r="NVY96" s="727" t="s">
        <v>709</v>
      </c>
      <c r="NVZ96" s="727" t="s">
        <v>709</v>
      </c>
      <c r="NWA96" s="727" t="s">
        <v>709</v>
      </c>
      <c r="NWB96" s="727" t="s">
        <v>709</v>
      </c>
      <c r="NWC96" s="727" t="s">
        <v>709</v>
      </c>
      <c r="NWD96" s="727" t="s">
        <v>709</v>
      </c>
      <c r="NWE96" s="727" t="s">
        <v>709</v>
      </c>
      <c r="NWF96" s="727" t="s">
        <v>709</v>
      </c>
      <c r="NWG96" s="727" t="s">
        <v>709</v>
      </c>
      <c r="NWH96" s="727" t="s">
        <v>709</v>
      </c>
      <c r="NWI96" s="727" t="s">
        <v>709</v>
      </c>
      <c r="NWJ96" s="727" t="s">
        <v>709</v>
      </c>
      <c r="NWK96" s="727" t="s">
        <v>709</v>
      </c>
      <c r="NWL96" s="727" t="s">
        <v>709</v>
      </c>
      <c r="NWM96" s="727" t="s">
        <v>709</v>
      </c>
      <c r="NWN96" s="727" t="s">
        <v>709</v>
      </c>
      <c r="NWO96" s="727" t="s">
        <v>709</v>
      </c>
      <c r="NWP96" s="727" t="s">
        <v>709</v>
      </c>
      <c r="NWQ96" s="727" t="s">
        <v>709</v>
      </c>
      <c r="NWR96" s="727" t="s">
        <v>709</v>
      </c>
      <c r="NWS96" s="727" t="s">
        <v>709</v>
      </c>
      <c r="NWT96" s="727" t="s">
        <v>709</v>
      </c>
      <c r="NWU96" s="727" t="s">
        <v>709</v>
      </c>
      <c r="NWV96" s="727" t="s">
        <v>709</v>
      </c>
      <c r="NWW96" s="727" t="s">
        <v>709</v>
      </c>
      <c r="NWX96" s="727" t="s">
        <v>709</v>
      </c>
      <c r="NWY96" s="727" t="s">
        <v>709</v>
      </c>
      <c r="NWZ96" s="727" t="s">
        <v>709</v>
      </c>
      <c r="NXA96" s="727" t="s">
        <v>709</v>
      </c>
      <c r="NXB96" s="727" t="s">
        <v>709</v>
      </c>
      <c r="NXC96" s="727" t="s">
        <v>709</v>
      </c>
      <c r="NXD96" s="727" t="s">
        <v>709</v>
      </c>
      <c r="NXE96" s="727" t="s">
        <v>709</v>
      </c>
      <c r="NXF96" s="727" t="s">
        <v>709</v>
      </c>
      <c r="NXG96" s="727" t="s">
        <v>709</v>
      </c>
      <c r="NXH96" s="727" t="s">
        <v>709</v>
      </c>
      <c r="NXI96" s="727" t="s">
        <v>709</v>
      </c>
      <c r="NXJ96" s="727" t="s">
        <v>709</v>
      </c>
      <c r="NXK96" s="727" t="s">
        <v>709</v>
      </c>
      <c r="NXL96" s="727" t="s">
        <v>709</v>
      </c>
      <c r="NXM96" s="727" t="s">
        <v>709</v>
      </c>
      <c r="NXN96" s="727" t="s">
        <v>709</v>
      </c>
      <c r="NXO96" s="727" t="s">
        <v>709</v>
      </c>
      <c r="NXP96" s="727" t="s">
        <v>709</v>
      </c>
      <c r="NXQ96" s="727" t="s">
        <v>709</v>
      </c>
      <c r="NXR96" s="727" t="s">
        <v>709</v>
      </c>
      <c r="NXS96" s="727" t="s">
        <v>709</v>
      </c>
      <c r="NXT96" s="727" t="s">
        <v>709</v>
      </c>
      <c r="NXU96" s="727" t="s">
        <v>709</v>
      </c>
      <c r="NXV96" s="727" t="s">
        <v>709</v>
      </c>
      <c r="NXW96" s="727" t="s">
        <v>709</v>
      </c>
      <c r="NXX96" s="727" t="s">
        <v>709</v>
      </c>
      <c r="NXY96" s="727" t="s">
        <v>709</v>
      </c>
      <c r="NXZ96" s="727" t="s">
        <v>709</v>
      </c>
      <c r="NYA96" s="727" t="s">
        <v>709</v>
      </c>
      <c r="NYB96" s="727" t="s">
        <v>709</v>
      </c>
      <c r="NYC96" s="727" t="s">
        <v>709</v>
      </c>
      <c r="NYD96" s="727" t="s">
        <v>709</v>
      </c>
      <c r="NYE96" s="727" t="s">
        <v>709</v>
      </c>
      <c r="NYF96" s="727" t="s">
        <v>709</v>
      </c>
      <c r="NYG96" s="727" t="s">
        <v>709</v>
      </c>
      <c r="NYH96" s="727" t="s">
        <v>709</v>
      </c>
      <c r="NYI96" s="727" t="s">
        <v>709</v>
      </c>
      <c r="NYJ96" s="727" t="s">
        <v>709</v>
      </c>
      <c r="NYK96" s="727" t="s">
        <v>709</v>
      </c>
      <c r="NYL96" s="727" t="s">
        <v>709</v>
      </c>
      <c r="NYM96" s="727" t="s">
        <v>709</v>
      </c>
      <c r="NYN96" s="727" t="s">
        <v>709</v>
      </c>
      <c r="NYO96" s="727" t="s">
        <v>709</v>
      </c>
      <c r="NYP96" s="727" t="s">
        <v>709</v>
      </c>
      <c r="NYQ96" s="727" t="s">
        <v>709</v>
      </c>
      <c r="NYR96" s="727" t="s">
        <v>709</v>
      </c>
      <c r="NYS96" s="727" t="s">
        <v>709</v>
      </c>
      <c r="NYT96" s="727" t="s">
        <v>709</v>
      </c>
      <c r="NYU96" s="727" t="s">
        <v>709</v>
      </c>
      <c r="NYV96" s="727" t="s">
        <v>709</v>
      </c>
      <c r="NYW96" s="727" t="s">
        <v>709</v>
      </c>
      <c r="NYX96" s="727" t="s">
        <v>709</v>
      </c>
      <c r="NYY96" s="727" t="s">
        <v>709</v>
      </c>
      <c r="NYZ96" s="727" t="s">
        <v>709</v>
      </c>
      <c r="NZA96" s="727" t="s">
        <v>709</v>
      </c>
      <c r="NZB96" s="727" t="s">
        <v>709</v>
      </c>
      <c r="NZC96" s="727" t="s">
        <v>709</v>
      </c>
      <c r="NZD96" s="727" t="s">
        <v>709</v>
      </c>
      <c r="NZE96" s="727" t="s">
        <v>709</v>
      </c>
      <c r="NZF96" s="727" t="s">
        <v>709</v>
      </c>
      <c r="NZG96" s="727" t="s">
        <v>709</v>
      </c>
      <c r="NZH96" s="727" t="s">
        <v>709</v>
      </c>
      <c r="NZI96" s="727" t="s">
        <v>709</v>
      </c>
      <c r="NZJ96" s="727" t="s">
        <v>709</v>
      </c>
      <c r="NZK96" s="727" t="s">
        <v>709</v>
      </c>
      <c r="NZL96" s="727" t="s">
        <v>709</v>
      </c>
      <c r="NZM96" s="727" t="s">
        <v>709</v>
      </c>
      <c r="NZN96" s="727" t="s">
        <v>709</v>
      </c>
      <c r="NZO96" s="727" t="s">
        <v>709</v>
      </c>
      <c r="NZP96" s="727" t="s">
        <v>709</v>
      </c>
      <c r="NZQ96" s="727" t="s">
        <v>709</v>
      </c>
      <c r="NZR96" s="727" t="s">
        <v>709</v>
      </c>
      <c r="NZS96" s="727" t="s">
        <v>709</v>
      </c>
      <c r="NZT96" s="727" t="s">
        <v>709</v>
      </c>
      <c r="NZU96" s="727" t="s">
        <v>709</v>
      </c>
      <c r="NZV96" s="727" t="s">
        <v>709</v>
      </c>
      <c r="NZW96" s="727" t="s">
        <v>709</v>
      </c>
      <c r="NZX96" s="727" t="s">
        <v>709</v>
      </c>
      <c r="NZY96" s="727" t="s">
        <v>709</v>
      </c>
      <c r="NZZ96" s="727" t="s">
        <v>709</v>
      </c>
      <c r="OAA96" s="727" t="s">
        <v>709</v>
      </c>
      <c r="OAB96" s="727" t="s">
        <v>709</v>
      </c>
      <c r="OAC96" s="727" t="s">
        <v>709</v>
      </c>
      <c r="OAD96" s="727" t="s">
        <v>709</v>
      </c>
      <c r="OAE96" s="727" t="s">
        <v>709</v>
      </c>
      <c r="OAF96" s="727" t="s">
        <v>709</v>
      </c>
      <c r="OAG96" s="727" t="s">
        <v>709</v>
      </c>
      <c r="OAH96" s="727" t="s">
        <v>709</v>
      </c>
      <c r="OAI96" s="727" t="s">
        <v>709</v>
      </c>
      <c r="OAJ96" s="727" t="s">
        <v>709</v>
      </c>
      <c r="OAK96" s="727" t="s">
        <v>709</v>
      </c>
      <c r="OAL96" s="727" t="s">
        <v>709</v>
      </c>
      <c r="OAM96" s="727" t="s">
        <v>709</v>
      </c>
      <c r="OAN96" s="727" t="s">
        <v>709</v>
      </c>
      <c r="OAO96" s="727" t="s">
        <v>709</v>
      </c>
      <c r="OAP96" s="727" t="s">
        <v>709</v>
      </c>
      <c r="OAQ96" s="727" t="s">
        <v>709</v>
      </c>
      <c r="OAR96" s="727" t="s">
        <v>709</v>
      </c>
      <c r="OAS96" s="727" t="s">
        <v>709</v>
      </c>
      <c r="OAT96" s="727" t="s">
        <v>709</v>
      </c>
      <c r="OAU96" s="727" t="s">
        <v>709</v>
      </c>
      <c r="OAV96" s="727" t="s">
        <v>709</v>
      </c>
      <c r="OAW96" s="727" t="s">
        <v>709</v>
      </c>
      <c r="OAX96" s="727" t="s">
        <v>709</v>
      </c>
      <c r="OAY96" s="727" t="s">
        <v>709</v>
      </c>
      <c r="OAZ96" s="727" t="s">
        <v>709</v>
      </c>
      <c r="OBA96" s="727" t="s">
        <v>709</v>
      </c>
      <c r="OBB96" s="727" t="s">
        <v>709</v>
      </c>
      <c r="OBC96" s="727" t="s">
        <v>709</v>
      </c>
      <c r="OBD96" s="727" t="s">
        <v>709</v>
      </c>
      <c r="OBE96" s="727" t="s">
        <v>709</v>
      </c>
      <c r="OBF96" s="727" t="s">
        <v>709</v>
      </c>
      <c r="OBG96" s="727" t="s">
        <v>709</v>
      </c>
      <c r="OBH96" s="727" t="s">
        <v>709</v>
      </c>
      <c r="OBI96" s="727" t="s">
        <v>709</v>
      </c>
      <c r="OBJ96" s="727" t="s">
        <v>709</v>
      </c>
      <c r="OBK96" s="727" t="s">
        <v>709</v>
      </c>
      <c r="OBL96" s="727" t="s">
        <v>709</v>
      </c>
      <c r="OBM96" s="727" t="s">
        <v>709</v>
      </c>
      <c r="OBN96" s="727" t="s">
        <v>709</v>
      </c>
      <c r="OBO96" s="727" t="s">
        <v>709</v>
      </c>
      <c r="OBP96" s="727" t="s">
        <v>709</v>
      </c>
      <c r="OBQ96" s="727" t="s">
        <v>709</v>
      </c>
      <c r="OBR96" s="727" t="s">
        <v>709</v>
      </c>
      <c r="OBS96" s="727" t="s">
        <v>709</v>
      </c>
      <c r="OBT96" s="727" t="s">
        <v>709</v>
      </c>
      <c r="OBU96" s="727" t="s">
        <v>709</v>
      </c>
      <c r="OBV96" s="727" t="s">
        <v>709</v>
      </c>
      <c r="OBW96" s="727" t="s">
        <v>709</v>
      </c>
      <c r="OBX96" s="727" t="s">
        <v>709</v>
      </c>
      <c r="OBY96" s="727" t="s">
        <v>709</v>
      </c>
      <c r="OBZ96" s="727" t="s">
        <v>709</v>
      </c>
      <c r="OCA96" s="727" t="s">
        <v>709</v>
      </c>
      <c r="OCB96" s="727" t="s">
        <v>709</v>
      </c>
      <c r="OCC96" s="727" t="s">
        <v>709</v>
      </c>
      <c r="OCD96" s="727" t="s">
        <v>709</v>
      </c>
      <c r="OCE96" s="727" t="s">
        <v>709</v>
      </c>
      <c r="OCF96" s="727" t="s">
        <v>709</v>
      </c>
      <c r="OCG96" s="727" t="s">
        <v>709</v>
      </c>
      <c r="OCH96" s="727" t="s">
        <v>709</v>
      </c>
      <c r="OCI96" s="727" t="s">
        <v>709</v>
      </c>
      <c r="OCJ96" s="727" t="s">
        <v>709</v>
      </c>
      <c r="OCK96" s="727" t="s">
        <v>709</v>
      </c>
      <c r="OCL96" s="727" t="s">
        <v>709</v>
      </c>
      <c r="OCM96" s="727" t="s">
        <v>709</v>
      </c>
      <c r="OCN96" s="727" t="s">
        <v>709</v>
      </c>
      <c r="OCO96" s="727" t="s">
        <v>709</v>
      </c>
      <c r="OCP96" s="727" t="s">
        <v>709</v>
      </c>
      <c r="OCQ96" s="727" t="s">
        <v>709</v>
      </c>
      <c r="OCR96" s="727" t="s">
        <v>709</v>
      </c>
      <c r="OCS96" s="727" t="s">
        <v>709</v>
      </c>
      <c r="OCT96" s="727" t="s">
        <v>709</v>
      </c>
      <c r="OCU96" s="727" t="s">
        <v>709</v>
      </c>
      <c r="OCV96" s="727" t="s">
        <v>709</v>
      </c>
      <c r="OCW96" s="727" t="s">
        <v>709</v>
      </c>
      <c r="OCX96" s="727" t="s">
        <v>709</v>
      </c>
      <c r="OCY96" s="727" t="s">
        <v>709</v>
      </c>
      <c r="OCZ96" s="727" t="s">
        <v>709</v>
      </c>
      <c r="ODA96" s="727" t="s">
        <v>709</v>
      </c>
      <c r="ODB96" s="727" t="s">
        <v>709</v>
      </c>
      <c r="ODC96" s="727" t="s">
        <v>709</v>
      </c>
      <c r="ODD96" s="727" t="s">
        <v>709</v>
      </c>
      <c r="ODE96" s="727" t="s">
        <v>709</v>
      </c>
      <c r="ODF96" s="727" t="s">
        <v>709</v>
      </c>
      <c r="ODG96" s="727" t="s">
        <v>709</v>
      </c>
      <c r="ODH96" s="727" t="s">
        <v>709</v>
      </c>
      <c r="ODI96" s="727" t="s">
        <v>709</v>
      </c>
      <c r="ODJ96" s="727" t="s">
        <v>709</v>
      </c>
      <c r="ODK96" s="727" t="s">
        <v>709</v>
      </c>
      <c r="ODL96" s="727" t="s">
        <v>709</v>
      </c>
      <c r="ODM96" s="727" t="s">
        <v>709</v>
      </c>
      <c r="ODN96" s="727" t="s">
        <v>709</v>
      </c>
      <c r="ODO96" s="727" t="s">
        <v>709</v>
      </c>
      <c r="ODP96" s="727" t="s">
        <v>709</v>
      </c>
      <c r="ODQ96" s="727" t="s">
        <v>709</v>
      </c>
      <c r="ODR96" s="727" t="s">
        <v>709</v>
      </c>
      <c r="ODS96" s="727" t="s">
        <v>709</v>
      </c>
      <c r="ODT96" s="727" t="s">
        <v>709</v>
      </c>
      <c r="ODU96" s="727" t="s">
        <v>709</v>
      </c>
      <c r="ODV96" s="727" t="s">
        <v>709</v>
      </c>
      <c r="ODW96" s="727" t="s">
        <v>709</v>
      </c>
      <c r="ODX96" s="727" t="s">
        <v>709</v>
      </c>
      <c r="ODY96" s="727" t="s">
        <v>709</v>
      </c>
      <c r="ODZ96" s="727" t="s">
        <v>709</v>
      </c>
      <c r="OEA96" s="727" t="s">
        <v>709</v>
      </c>
      <c r="OEB96" s="727" t="s">
        <v>709</v>
      </c>
      <c r="OEC96" s="727" t="s">
        <v>709</v>
      </c>
      <c r="OED96" s="727" t="s">
        <v>709</v>
      </c>
      <c r="OEE96" s="727" t="s">
        <v>709</v>
      </c>
      <c r="OEF96" s="727" t="s">
        <v>709</v>
      </c>
      <c r="OEG96" s="727" t="s">
        <v>709</v>
      </c>
      <c r="OEH96" s="727" t="s">
        <v>709</v>
      </c>
      <c r="OEI96" s="727" t="s">
        <v>709</v>
      </c>
      <c r="OEJ96" s="727" t="s">
        <v>709</v>
      </c>
      <c r="OEK96" s="727" t="s">
        <v>709</v>
      </c>
      <c r="OEL96" s="727" t="s">
        <v>709</v>
      </c>
      <c r="OEM96" s="727" t="s">
        <v>709</v>
      </c>
      <c r="OEN96" s="727" t="s">
        <v>709</v>
      </c>
      <c r="OEO96" s="727" t="s">
        <v>709</v>
      </c>
      <c r="OEP96" s="727" t="s">
        <v>709</v>
      </c>
      <c r="OEQ96" s="727" t="s">
        <v>709</v>
      </c>
      <c r="OER96" s="727" t="s">
        <v>709</v>
      </c>
      <c r="OES96" s="727" t="s">
        <v>709</v>
      </c>
      <c r="OET96" s="727" t="s">
        <v>709</v>
      </c>
      <c r="OEU96" s="727" t="s">
        <v>709</v>
      </c>
      <c r="OEV96" s="727" t="s">
        <v>709</v>
      </c>
      <c r="OEW96" s="727" t="s">
        <v>709</v>
      </c>
      <c r="OEX96" s="727" t="s">
        <v>709</v>
      </c>
      <c r="OEY96" s="727" t="s">
        <v>709</v>
      </c>
      <c r="OEZ96" s="727" t="s">
        <v>709</v>
      </c>
      <c r="OFA96" s="727" t="s">
        <v>709</v>
      </c>
      <c r="OFB96" s="727" t="s">
        <v>709</v>
      </c>
      <c r="OFC96" s="727" t="s">
        <v>709</v>
      </c>
      <c r="OFD96" s="727" t="s">
        <v>709</v>
      </c>
      <c r="OFE96" s="727" t="s">
        <v>709</v>
      </c>
      <c r="OFF96" s="727" t="s">
        <v>709</v>
      </c>
      <c r="OFG96" s="727" t="s">
        <v>709</v>
      </c>
      <c r="OFH96" s="727" t="s">
        <v>709</v>
      </c>
      <c r="OFI96" s="727" t="s">
        <v>709</v>
      </c>
      <c r="OFJ96" s="727" t="s">
        <v>709</v>
      </c>
      <c r="OFK96" s="727" t="s">
        <v>709</v>
      </c>
      <c r="OFL96" s="727" t="s">
        <v>709</v>
      </c>
      <c r="OFM96" s="727" t="s">
        <v>709</v>
      </c>
      <c r="OFN96" s="727" t="s">
        <v>709</v>
      </c>
      <c r="OFO96" s="727" t="s">
        <v>709</v>
      </c>
      <c r="OFP96" s="727" t="s">
        <v>709</v>
      </c>
      <c r="OFQ96" s="727" t="s">
        <v>709</v>
      </c>
      <c r="OFR96" s="727" t="s">
        <v>709</v>
      </c>
      <c r="OFS96" s="727" t="s">
        <v>709</v>
      </c>
      <c r="OFT96" s="727" t="s">
        <v>709</v>
      </c>
      <c r="OFU96" s="727" t="s">
        <v>709</v>
      </c>
      <c r="OFV96" s="727" t="s">
        <v>709</v>
      </c>
      <c r="OFW96" s="727" t="s">
        <v>709</v>
      </c>
      <c r="OFX96" s="727" t="s">
        <v>709</v>
      </c>
      <c r="OFY96" s="727" t="s">
        <v>709</v>
      </c>
      <c r="OFZ96" s="727" t="s">
        <v>709</v>
      </c>
      <c r="OGA96" s="727" t="s">
        <v>709</v>
      </c>
      <c r="OGB96" s="727" t="s">
        <v>709</v>
      </c>
      <c r="OGC96" s="727" t="s">
        <v>709</v>
      </c>
      <c r="OGD96" s="727" t="s">
        <v>709</v>
      </c>
      <c r="OGE96" s="727" t="s">
        <v>709</v>
      </c>
      <c r="OGF96" s="727" t="s">
        <v>709</v>
      </c>
      <c r="OGG96" s="727" t="s">
        <v>709</v>
      </c>
      <c r="OGH96" s="727" t="s">
        <v>709</v>
      </c>
      <c r="OGI96" s="727" t="s">
        <v>709</v>
      </c>
      <c r="OGJ96" s="727" t="s">
        <v>709</v>
      </c>
      <c r="OGK96" s="727" t="s">
        <v>709</v>
      </c>
      <c r="OGL96" s="727" t="s">
        <v>709</v>
      </c>
      <c r="OGM96" s="727" t="s">
        <v>709</v>
      </c>
      <c r="OGN96" s="727" t="s">
        <v>709</v>
      </c>
      <c r="OGO96" s="727" t="s">
        <v>709</v>
      </c>
      <c r="OGP96" s="727" t="s">
        <v>709</v>
      </c>
      <c r="OGQ96" s="727" t="s">
        <v>709</v>
      </c>
      <c r="OGR96" s="727" t="s">
        <v>709</v>
      </c>
      <c r="OGS96" s="727" t="s">
        <v>709</v>
      </c>
      <c r="OGT96" s="727" t="s">
        <v>709</v>
      </c>
      <c r="OGU96" s="727" t="s">
        <v>709</v>
      </c>
      <c r="OGV96" s="727" t="s">
        <v>709</v>
      </c>
      <c r="OGW96" s="727" t="s">
        <v>709</v>
      </c>
      <c r="OGX96" s="727" t="s">
        <v>709</v>
      </c>
      <c r="OGY96" s="727" t="s">
        <v>709</v>
      </c>
      <c r="OGZ96" s="727" t="s">
        <v>709</v>
      </c>
      <c r="OHA96" s="727" t="s">
        <v>709</v>
      </c>
      <c r="OHB96" s="727" t="s">
        <v>709</v>
      </c>
      <c r="OHC96" s="727" t="s">
        <v>709</v>
      </c>
      <c r="OHD96" s="727" t="s">
        <v>709</v>
      </c>
      <c r="OHE96" s="727" t="s">
        <v>709</v>
      </c>
      <c r="OHF96" s="727" t="s">
        <v>709</v>
      </c>
      <c r="OHG96" s="727" t="s">
        <v>709</v>
      </c>
      <c r="OHH96" s="727" t="s">
        <v>709</v>
      </c>
      <c r="OHI96" s="727" t="s">
        <v>709</v>
      </c>
      <c r="OHJ96" s="727" t="s">
        <v>709</v>
      </c>
      <c r="OHK96" s="727" t="s">
        <v>709</v>
      </c>
      <c r="OHL96" s="727" t="s">
        <v>709</v>
      </c>
      <c r="OHM96" s="727" t="s">
        <v>709</v>
      </c>
      <c r="OHN96" s="727" t="s">
        <v>709</v>
      </c>
      <c r="OHO96" s="727" t="s">
        <v>709</v>
      </c>
      <c r="OHP96" s="727" t="s">
        <v>709</v>
      </c>
      <c r="OHQ96" s="727" t="s">
        <v>709</v>
      </c>
      <c r="OHR96" s="727" t="s">
        <v>709</v>
      </c>
      <c r="OHS96" s="727" t="s">
        <v>709</v>
      </c>
      <c r="OHT96" s="727" t="s">
        <v>709</v>
      </c>
      <c r="OHU96" s="727" t="s">
        <v>709</v>
      </c>
      <c r="OHV96" s="727" t="s">
        <v>709</v>
      </c>
      <c r="OHW96" s="727" t="s">
        <v>709</v>
      </c>
      <c r="OHX96" s="727" t="s">
        <v>709</v>
      </c>
      <c r="OHY96" s="727" t="s">
        <v>709</v>
      </c>
      <c r="OHZ96" s="727" t="s">
        <v>709</v>
      </c>
      <c r="OIA96" s="727" t="s">
        <v>709</v>
      </c>
      <c r="OIB96" s="727" t="s">
        <v>709</v>
      </c>
      <c r="OIC96" s="727" t="s">
        <v>709</v>
      </c>
      <c r="OID96" s="727" t="s">
        <v>709</v>
      </c>
      <c r="OIE96" s="727" t="s">
        <v>709</v>
      </c>
      <c r="OIF96" s="727" t="s">
        <v>709</v>
      </c>
      <c r="OIG96" s="727" t="s">
        <v>709</v>
      </c>
      <c r="OIH96" s="727" t="s">
        <v>709</v>
      </c>
      <c r="OII96" s="727" t="s">
        <v>709</v>
      </c>
      <c r="OIJ96" s="727" t="s">
        <v>709</v>
      </c>
      <c r="OIK96" s="727" t="s">
        <v>709</v>
      </c>
      <c r="OIL96" s="727" t="s">
        <v>709</v>
      </c>
      <c r="OIM96" s="727" t="s">
        <v>709</v>
      </c>
      <c r="OIN96" s="727" t="s">
        <v>709</v>
      </c>
      <c r="OIO96" s="727" t="s">
        <v>709</v>
      </c>
      <c r="OIP96" s="727" t="s">
        <v>709</v>
      </c>
      <c r="OIQ96" s="727" t="s">
        <v>709</v>
      </c>
      <c r="OIR96" s="727" t="s">
        <v>709</v>
      </c>
      <c r="OIS96" s="727" t="s">
        <v>709</v>
      </c>
      <c r="OIT96" s="727" t="s">
        <v>709</v>
      </c>
      <c r="OIU96" s="727" t="s">
        <v>709</v>
      </c>
      <c r="OIV96" s="727" t="s">
        <v>709</v>
      </c>
      <c r="OIW96" s="727" t="s">
        <v>709</v>
      </c>
      <c r="OIX96" s="727" t="s">
        <v>709</v>
      </c>
      <c r="OIY96" s="727" t="s">
        <v>709</v>
      </c>
      <c r="OIZ96" s="727" t="s">
        <v>709</v>
      </c>
      <c r="OJA96" s="727" t="s">
        <v>709</v>
      </c>
      <c r="OJB96" s="727" t="s">
        <v>709</v>
      </c>
      <c r="OJC96" s="727" t="s">
        <v>709</v>
      </c>
      <c r="OJD96" s="727" t="s">
        <v>709</v>
      </c>
      <c r="OJE96" s="727" t="s">
        <v>709</v>
      </c>
      <c r="OJF96" s="727" t="s">
        <v>709</v>
      </c>
      <c r="OJG96" s="727" t="s">
        <v>709</v>
      </c>
      <c r="OJH96" s="727" t="s">
        <v>709</v>
      </c>
      <c r="OJI96" s="727" t="s">
        <v>709</v>
      </c>
      <c r="OJJ96" s="727" t="s">
        <v>709</v>
      </c>
      <c r="OJK96" s="727" t="s">
        <v>709</v>
      </c>
      <c r="OJL96" s="727" t="s">
        <v>709</v>
      </c>
      <c r="OJM96" s="727" t="s">
        <v>709</v>
      </c>
      <c r="OJN96" s="727" t="s">
        <v>709</v>
      </c>
      <c r="OJO96" s="727" t="s">
        <v>709</v>
      </c>
      <c r="OJP96" s="727" t="s">
        <v>709</v>
      </c>
      <c r="OJQ96" s="727" t="s">
        <v>709</v>
      </c>
      <c r="OJR96" s="727" t="s">
        <v>709</v>
      </c>
      <c r="OJS96" s="727" t="s">
        <v>709</v>
      </c>
      <c r="OJT96" s="727" t="s">
        <v>709</v>
      </c>
      <c r="OJU96" s="727" t="s">
        <v>709</v>
      </c>
      <c r="OJV96" s="727" t="s">
        <v>709</v>
      </c>
      <c r="OJW96" s="727" t="s">
        <v>709</v>
      </c>
      <c r="OJX96" s="727" t="s">
        <v>709</v>
      </c>
      <c r="OJY96" s="727" t="s">
        <v>709</v>
      </c>
      <c r="OJZ96" s="727" t="s">
        <v>709</v>
      </c>
      <c r="OKA96" s="727" t="s">
        <v>709</v>
      </c>
      <c r="OKB96" s="727" t="s">
        <v>709</v>
      </c>
      <c r="OKC96" s="727" t="s">
        <v>709</v>
      </c>
      <c r="OKD96" s="727" t="s">
        <v>709</v>
      </c>
      <c r="OKE96" s="727" t="s">
        <v>709</v>
      </c>
      <c r="OKF96" s="727" t="s">
        <v>709</v>
      </c>
      <c r="OKG96" s="727" t="s">
        <v>709</v>
      </c>
      <c r="OKH96" s="727" t="s">
        <v>709</v>
      </c>
      <c r="OKI96" s="727" t="s">
        <v>709</v>
      </c>
      <c r="OKJ96" s="727" t="s">
        <v>709</v>
      </c>
      <c r="OKK96" s="727" t="s">
        <v>709</v>
      </c>
      <c r="OKL96" s="727" t="s">
        <v>709</v>
      </c>
      <c r="OKM96" s="727" t="s">
        <v>709</v>
      </c>
      <c r="OKN96" s="727" t="s">
        <v>709</v>
      </c>
      <c r="OKO96" s="727" t="s">
        <v>709</v>
      </c>
      <c r="OKP96" s="727" t="s">
        <v>709</v>
      </c>
      <c r="OKQ96" s="727" t="s">
        <v>709</v>
      </c>
      <c r="OKR96" s="727" t="s">
        <v>709</v>
      </c>
      <c r="OKS96" s="727" t="s">
        <v>709</v>
      </c>
      <c r="OKT96" s="727" t="s">
        <v>709</v>
      </c>
      <c r="OKU96" s="727" t="s">
        <v>709</v>
      </c>
      <c r="OKV96" s="727" t="s">
        <v>709</v>
      </c>
      <c r="OKW96" s="727" t="s">
        <v>709</v>
      </c>
      <c r="OKX96" s="727" t="s">
        <v>709</v>
      </c>
      <c r="OKY96" s="727" t="s">
        <v>709</v>
      </c>
      <c r="OKZ96" s="727" t="s">
        <v>709</v>
      </c>
      <c r="OLA96" s="727" t="s">
        <v>709</v>
      </c>
      <c r="OLB96" s="727" t="s">
        <v>709</v>
      </c>
      <c r="OLC96" s="727" t="s">
        <v>709</v>
      </c>
      <c r="OLD96" s="727" t="s">
        <v>709</v>
      </c>
      <c r="OLE96" s="727" t="s">
        <v>709</v>
      </c>
      <c r="OLF96" s="727" t="s">
        <v>709</v>
      </c>
      <c r="OLG96" s="727" t="s">
        <v>709</v>
      </c>
      <c r="OLH96" s="727" t="s">
        <v>709</v>
      </c>
      <c r="OLI96" s="727" t="s">
        <v>709</v>
      </c>
      <c r="OLJ96" s="727" t="s">
        <v>709</v>
      </c>
      <c r="OLK96" s="727" t="s">
        <v>709</v>
      </c>
      <c r="OLL96" s="727" t="s">
        <v>709</v>
      </c>
      <c r="OLM96" s="727" t="s">
        <v>709</v>
      </c>
      <c r="OLN96" s="727" t="s">
        <v>709</v>
      </c>
      <c r="OLO96" s="727" t="s">
        <v>709</v>
      </c>
      <c r="OLP96" s="727" t="s">
        <v>709</v>
      </c>
      <c r="OLQ96" s="727" t="s">
        <v>709</v>
      </c>
      <c r="OLR96" s="727" t="s">
        <v>709</v>
      </c>
      <c r="OLS96" s="727" t="s">
        <v>709</v>
      </c>
      <c r="OLT96" s="727" t="s">
        <v>709</v>
      </c>
      <c r="OLU96" s="727" t="s">
        <v>709</v>
      </c>
      <c r="OLV96" s="727" t="s">
        <v>709</v>
      </c>
      <c r="OLW96" s="727" t="s">
        <v>709</v>
      </c>
      <c r="OLX96" s="727" t="s">
        <v>709</v>
      </c>
      <c r="OLY96" s="727" t="s">
        <v>709</v>
      </c>
      <c r="OLZ96" s="727" t="s">
        <v>709</v>
      </c>
      <c r="OMA96" s="727" t="s">
        <v>709</v>
      </c>
      <c r="OMB96" s="727" t="s">
        <v>709</v>
      </c>
      <c r="OMC96" s="727" t="s">
        <v>709</v>
      </c>
      <c r="OMD96" s="727" t="s">
        <v>709</v>
      </c>
      <c r="OME96" s="727" t="s">
        <v>709</v>
      </c>
      <c r="OMF96" s="727" t="s">
        <v>709</v>
      </c>
      <c r="OMG96" s="727" t="s">
        <v>709</v>
      </c>
      <c r="OMH96" s="727" t="s">
        <v>709</v>
      </c>
      <c r="OMI96" s="727" t="s">
        <v>709</v>
      </c>
      <c r="OMJ96" s="727" t="s">
        <v>709</v>
      </c>
      <c r="OMK96" s="727" t="s">
        <v>709</v>
      </c>
      <c r="OML96" s="727" t="s">
        <v>709</v>
      </c>
      <c r="OMM96" s="727" t="s">
        <v>709</v>
      </c>
      <c r="OMN96" s="727" t="s">
        <v>709</v>
      </c>
      <c r="OMO96" s="727" t="s">
        <v>709</v>
      </c>
      <c r="OMP96" s="727" t="s">
        <v>709</v>
      </c>
      <c r="OMQ96" s="727" t="s">
        <v>709</v>
      </c>
      <c r="OMR96" s="727" t="s">
        <v>709</v>
      </c>
      <c r="OMS96" s="727" t="s">
        <v>709</v>
      </c>
      <c r="OMT96" s="727" t="s">
        <v>709</v>
      </c>
      <c r="OMU96" s="727" t="s">
        <v>709</v>
      </c>
      <c r="OMV96" s="727" t="s">
        <v>709</v>
      </c>
      <c r="OMW96" s="727" t="s">
        <v>709</v>
      </c>
      <c r="OMX96" s="727" t="s">
        <v>709</v>
      </c>
      <c r="OMY96" s="727" t="s">
        <v>709</v>
      </c>
      <c r="OMZ96" s="727" t="s">
        <v>709</v>
      </c>
      <c r="ONA96" s="727" t="s">
        <v>709</v>
      </c>
      <c r="ONB96" s="727" t="s">
        <v>709</v>
      </c>
      <c r="ONC96" s="727" t="s">
        <v>709</v>
      </c>
      <c r="OND96" s="727" t="s">
        <v>709</v>
      </c>
      <c r="ONE96" s="727" t="s">
        <v>709</v>
      </c>
      <c r="ONF96" s="727" t="s">
        <v>709</v>
      </c>
      <c r="ONG96" s="727" t="s">
        <v>709</v>
      </c>
      <c r="ONH96" s="727" t="s">
        <v>709</v>
      </c>
      <c r="ONI96" s="727" t="s">
        <v>709</v>
      </c>
      <c r="ONJ96" s="727" t="s">
        <v>709</v>
      </c>
      <c r="ONK96" s="727" t="s">
        <v>709</v>
      </c>
      <c r="ONL96" s="727" t="s">
        <v>709</v>
      </c>
      <c r="ONM96" s="727" t="s">
        <v>709</v>
      </c>
      <c r="ONN96" s="727" t="s">
        <v>709</v>
      </c>
      <c r="ONO96" s="727" t="s">
        <v>709</v>
      </c>
      <c r="ONP96" s="727" t="s">
        <v>709</v>
      </c>
      <c r="ONQ96" s="727" t="s">
        <v>709</v>
      </c>
      <c r="ONR96" s="727" t="s">
        <v>709</v>
      </c>
      <c r="ONS96" s="727" t="s">
        <v>709</v>
      </c>
      <c r="ONT96" s="727" t="s">
        <v>709</v>
      </c>
      <c r="ONU96" s="727" t="s">
        <v>709</v>
      </c>
      <c r="ONV96" s="727" t="s">
        <v>709</v>
      </c>
      <c r="ONW96" s="727" t="s">
        <v>709</v>
      </c>
      <c r="ONX96" s="727" t="s">
        <v>709</v>
      </c>
      <c r="ONY96" s="727" t="s">
        <v>709</v>
      </c>
      <c r="ONZ96" s="727" t="s">
        <v>709</v>
      </c>
      <c r="OOA96" s="727" t="s">
        <v>709</v>
      </c>
      <c r="OOB96" s="727" t="s">
        <v>709</v>
      </c>
      <c r="OOC96" s="727" t="s">
        <v>709</v>
      </c>
      <c r="OOD96" s="727" t="s">
        <v>709</v>
      </c>
      <c r="OOE96" s="727" t="s">
        <v>709</v>
      </c>
      <c r="OOF96" s="727" t="s">
        <v>709</v>
      </c>
      <c r="OOG96" s="727" t="s">
        <v>709</v>
      </c>
      <c r="OOH96" s="727" t="s">
        <v>709</v>
      </c>
      <c r="OOI96" s="727" t="s">
        <v>709</v>
      </c>
      <c r="OOJ96" s="727" t="s">
        <v>709</v>
      </c>
      <c r="OOK96" s="727" t="s">
        <v>709</v>
      </c>
      <c r="OOL96" s="727" t="s">
        <v>709</v>
      </c>
      <c r="OOM96" s="727" t="s">
        <v>709</v>
      </c>
      <c r="OON96" s="727" t="s">
        <v>709</v>
      </c>
      <c r="OOO96" s="727" t="s">
        <v>709</v>
      </c>
      <c r="OOP96" s="727" t="s">
        <v>709</v>
      </c>
      <c r="OOQ96" s="727" t="s">
        <v>709</v>
      </c>
      <c r="OOR96" s="727" t="s">
        <v>709</v>
      </c>
      <c r="OOS96" s="727" t="s">
        <v>709</v>
      </c>
      <c r="OOT96" s="727" t="s">
        <v>709</v>
      </c>
      <c r="OOU96" s="727" t="s">
        <v>709</v>
      </c>
      <c r="OOV96" s="727" t="s">
        <v>709</v>
      </c>
      <c r="OOW96" s="727" t="s">
        <v>709</v>
      </c>
      <c r="OOX96" s="727" t="s">
        <v>709</v>
      </c>
      <c r="OOY96" s="727" t="s">
        <v>709</v>
      </c>
      <c r="OOZ96" s="727" t="s">
        <v>709</v>
      </c>
      <c r="OPA96" s="727" t="s">
        <v>709</v>
      </c>
      <c r="OPB96" s="727" t="s">
        <v>709</v>
      </c>
      <c r="OPC96" s="727" t="s">
        <v>709</v>
      </c>
      <c r="OPD96" s="727" t="s">
        <v>709</v>
      </c>
      <c r="OPE96" s="727" t="s">
        <v>709</v>
      </c>
      <c r="OPF96" s="727" t="s">
        <v>709</v>
      </c>
      <c r="OPG96" s="727" t="s">
        <v>709</v>
      </c>
      <c r="OPH96" s="727" t="s">
        <v>709</v>
      </c>
      <c r="OPI96" s="727" t="s">
        <v>709</v>
      </c>
      <c r="OPJ96" s="727" t="s">
        <v>709</v>
      </c>
      <c r="OPK96" s="727" t="s">
        <v>709</v>
      </c>
      <c r="OPL96" s="727" t="s">
        <v>709</v>
      </c>
      <c r="OPM96" s="727" t="s">
        <v>709</v>
      </c>
      <c r="OPN96" s="727" t="s">
        <v>709</v>
      </c>
      <c r="OPO96" s="727" t="s">
        <v>709</v>
      </c>
      <c r="OPP96" s="727" t="s">
        <v>709</v>
      </c>
      <c r="OPQ96" s="727" t="s">
        <v>709</v>
      </c>
      <c r="OPR96" s="727" t="s">
        <v>709</v>
      </c>
      <c r="OPS96" s="727" t="s">
        <v>709</v>
      </c>
      <c r="OPT96" s="727" t="s">
        <v>709</v>
      </c>
      <c r="OPU96" s="727" t="s">
        <v>709</v>
      </c>
      <c r="OPV96" s="727" t="s">
        <v>709</v>
      </c>
      <c r="OPW96" s="727" t="s">
        <v>709</v>
      </c>
      <c r="OPX96" s="727" t="s">
        <v>709</v>
      </c>
      <c r="OPY96" s="727" t="s">
        <v>709</v>
      </c>
      <c r="OPZ96" s="727" t="s">
        <v>709</v>
      </c>
      <c r="OQA96" s="727" t="s">
        <v>709</v>
      </c>
      <c r="OQB96" s="727" t="s">
        <v>709</v>
      </c>
      <c r="OQC96" s="727" t="s">
        <v>709</v>
      </c>
      <c r="OQD96" s="727" t="s">
        <v>709</v>
      </c>
      <c r="OQE96" s="727" t="s">
        <v>709</v>
      </c>
      <c r="OQF96" s="727" t="s">
        <v>709</v>
      </c>
      <c r="OQG96" s="727" t="s">
        <v>709</v>
      </c>
      <c r="OQH96" s="727" t="s">
        <v>709</v>
      </c>
      <c r="OQI96" s="727" t="s">
        <v>709</v>
      </c>
      <c r="OQJ96" s="727" t="s">
        <v>709</v>
      </c>
      <c r="OQK96" s="727" t="s">
        <v>709</v>
      </c>
      <c r="OQL96" s="727" t="s">
        <v>709</v>
      </c>
      <c r="OQM96" s="727" t="s">
        <v>709</v>
      </c>
      <c r="OQN96" s="727" t="s">
        <v>709</v>
      </c>
      <c r="OQO96" s="727" t="s">
        <v>709</v>
      </c>
      <c r="OQP96" s="727" t="s">
        <v>709</v>
      </c>
      <c r="OQQ96" s="727" t="s">
        <v>709</v>
      </c>
      <c r="OQR96" s="727" t="s">
        <v>709</v>
      </c>
      <c r="OQS96" s="727" t="s">
        <v>709</v>
      </c>
      <c r="OQT96" s="727" t="s">
        <v>709</v>
      </c>
      <c r="OQU96" s="727" t="s">
        <v>709</v>
      </c>
      <c r="OQV96" s="727" t="s">
        <v>709</v>
      </c>
      <c r="OQW96" s="727" t="s">
        <v>709</v>
      </c>
      <c r="OQX96" s="727" t="s">
        <v>709</v>
      </c>
      <c r="OQY96" s="727" t="s">
        <v>709</v>
      </c>
      <c r="OQZ96" s="727" t="s">
        <v>709</v>
      </c>
      <c r="ORA96" s="727" t="s">
        <v>709</v>
      </c>
      <c r="ORB96" s="727" t="s">
        <v>709</v>
      </c>
      <c r="ORC96" s="727" t="s">
        <v>709</v>
      </c>
      <c r="ORD96" s="727" t="s">
        <v>709</v>
      </c>
      <c r="ORE96" s="727" t="s">
        <v>709</v>
      </c>
      <c r="ORF96" s="727" t="s">
        <v>709</v>
      </c>
      <c r="ORG96" s="727" t="s">
        <v>709</v>
      </c>
      <c r="ORH96" s="727" t="s">
        <v>709</v>
      </c>
      <c r="ORI96" s="727" t="s">
        <v>709</v>
      </c>
      <c r="ORJ96" s="727" t="s">
        <v>709</v>
      </c>
      <c r="ORK96" s="727" t="s">
        <v>709</v>
      </c>
      <c r="ORL96" s="727" t="s">
        <v>709</v>
      </c>
      <c r="ORM96" s="727" t="s">
        <v>709</v>
      </c>
      <c r="ORN96" s="727" t="s">
        <v>709</v>
      </c>
      <c r="ORO96" s="727" t="s">
        <v>709</v>
      </c>
      <c r="ORP96" s="727" t="s">
        <v>709</v>
      </c>
      <c r="ORQ96" s="727" t="s">
        <v>709</v>
      </c>
      <c r="ORR96" s="727" t="s">
        <v>709</v>
      </c>
      <c r="ORS96" s="727" t="s">
        <v>709</v>
      </c>
      <c r="ORT96" s="727" t="s">
        <v>709</v>
      </c>
      <c r="ORU96" s="727" t="s">
        <v>709</v>
      </c>
      <c r="ORV96" s="727" t="s">
        <v>709</v>
      </c>
      <c r="ORW96" s="727" t="s">
        <v>709</v>
      </c>
      <c r="ORX96" s="727" t="s">
        <v>709</v>
      </c>
      <c r="ORY96" s="727" t="s">
        <v>709</v>
      </c>
      <c r="ORZ96" s="727" t="s">
        <v>709</v>
      </c>
      <c r="OSA96" s="727" t="s">
        <v>709</v>
      </c>
      <c r="OSB96" s="727" t="s">
        <v>709</v>
      </c>
      <c r="OSC96" s="727" t="s">
        <v>709</v>
      </c>
      <c r="OSD96" s="727" t="s">
        <v>709</v>
      </c>
      <c r="OSE96" s="727" t="s">
        <v>709</v>
      </c>
      <c r="OSF96" s="727" t="s">
        <v>709</v>
      </c>
      <c r="OSG96" s="727" t="s">
        <v>709</v>
      </c>
      <c r="OSH96" s="727" t="s">
        <v>709</v>
      </c>
      <c r="OSI96" s="727" t="s">
        <v>709</v>
      </c>
      <c r="OSJ96" s="727" t="s">
        <v>709</v>
      </c>
      <c r="OSK96" s="727" t="s">
        <v>709</v>
      </c>
      <c r="OSL96" s="727" t="s">
        <v>709</v>
      </c>
      <c r="OSM96" s="727" t="s">
        <v>709</v>
      </c>
      <c r="OSN96" s="727" t="s">
        <v>709</v>
      </c>
      <c r="OSO96" s="727" t="s">
        <v>709</v>
      </c>
      <c r="OSP96" s="727" t="s">
        <v>709</v>
      </c>
      <c r="OSQ96" s="727" t="s">
        <v>709</v>
      </c>
      <c r="OSR96" s="727" t="s">
        <v>709</v>
      </c>
      <c r="OSS96" s="727" t="s">
        <v>709</v>
      </c>
      <c r="OST96" s="727" t="s">
        <v>709</v>
      </c>
      <c r="OSU96" s="727" t="s">
        <v>709</v>
      </c>
      <c r="OSV96" s="727" t="s">
        <v>709</v>
      </c>
      <c r="OSW96" s="727" t="s">
        <v>709</v>
      </c>
      <c r="OSX96" s="727" t="s">
        <v>709</v>
      </c>
      <c r="OSY96" s="727" t="s">
        <v>709</v>
      </c>
      <c r="OSZ96" s="727" t="s">
        <v>709</v>
      </c>
      <c r="OTA96" s="727" t="s">
        <v>709</v>
      </c>
      <c r="OTB96" s="727" t="s">
        <v>709</v>
      </c>
      <c r="OTC96" s="727" t="s">
        <v>709</v>
      </c>
      <c r="OTD96" s="727" t="s">
        <v>709</v>
      </c>
      <c r="OTE96" s="727" t="s">
        <v>709</v>
      </c>
      <c r="OTF96" s="727" t="s">
        <v>709</v>
      </c>
      <c r="OTG96" s="727" t="s">
        <v>709</v>
      </c>
      <c r="OTH96" s="727" t="s">
        <v>709</v>
      </c>
      <c r="OTI96" s="727" t="s">
        <v>709</v>
      </c>
      <c r="OTJ96" s="727" t="s">
        <v>709</v>
      </c>
      <c r="OTK96" s="727" t="s">
        <v>709</v>
      </c>
      <c r="OTL96" s="727" t="s">
        <v>709</v>
      </c>
      <c r="OTM96" s="727" t="s">
        <v>709</v>
      </c>
      <c r="OTN96" s="727" t="s">
        <v>709</v>
      </c>
      <c r="OTO96" s="727" t="s">
        <v>709</v>
      </c>
      <c r="OTP96" s="727" t="s">
        <v>709</v>
      </c>
      <c r="OTQ96" s="727" t="s">
        <v>709</v>
      </c>
      <c r="OTR96" s="727" t="s">
        <v>709</v>
      </c>
      <c r="OTS96" s="727" t="s">
        <v>709</v>
      </c>
      <c r="OTT96" s="727" t="s">
        <v>709</v>
      </c>
      <c r="OTU96" s="727" t="s">
        <v>709</v>
      </c>
      <c r="OTV96" s="727" t="s">
        <v>709</v>
      </c>
      <c r="OTW96" s="727" t="s">
        <v>709</v>
      </c>
      <c r="OTX96" s="727" t="s">
        <v>709</v>
      </c>
      <c r="OTY96" s="727" t="s">
        <v>709</v>
      </c>
      <c r="OTZ96" s="727" t="s">
        <v>709</v>
      </c>
      <c r="OUA96" s="727" t="s">
        <v>709</v>
      </c>
      <c r="OUB96" s="727" t="s">
        <v>709</v>
      </c>
      <c r="OUC96" s="727" t="s">
        <v>709</v>
      </c>
      <c r="OUD96" s="727" t="s">
        <v>709</v>
      </c>
      <c r="OUE96" s="727" t="s">
        <v>709</v>
      </c>
      <c r="OUF96" s="727" t="s">
        <v>709</v>
      </c>
      <c r="OUG96" s="727" t="s">
        <v>709</v>
      </c>
      <c r="OUH96" s="727" t="s">
        <v>709</v>
      </c>
      <c r="OUI96" s="727" t="s">
        <v>709</v>
      </c>
      <c r="OUJ96" s="727" t="s">
        <v>709</v>
      </c>
      <c r="OUK96" s="727" t="s">
        <v>709</v>
      </c>
      <c r="OUL96" s="727" t="s">
        <v>709</v>
      </c>
      <c r="OUM96" s="727" t="s">
        <v>709</v>
      </c>
      <c r="OUN96" s="727" t="s">
        <v>709</v>
      </c>
      <c r="OUO96" s="727" t="s">
        <v>709</v>
      </c>
      <c r="OUP96" s="727" t="s">
        <v>709</v>
      </c>
      <c r="OUQ96" s="727" t="s">
        <v>709</v>
      </c>
      <c r="OUR96" s="727" t="s">
        <v>709</v>
      </c>
      <c r="OUS96" s="727" t="s">
        <v>709</v>
      </c>
      <c r="OUT96" s="727" t="s">
        <v>709</v>
      </c>
      <c r="OUU96" s="727" t="s">
        <v>709</v>
      </c>
      <c r="OUV96" s="727" t="s">
        <v>709</v>
      </c>
      <c r="OUW96" s="727" t="s">
        <v>709</v>
      </c>
      <c r="OUX96" s="727" t="s">
        <v>709</v>
      </c>
      <c r="OUY96" s="727" t="s">
        <v>709</v>
      </c>
      <c r="OUZ96" s="727" t="s">
        <v>709</v>
      </c>
      <c r="OVA96" s="727" t="s">
        <v>709</v>
      </c>
      <c r="OVB96" s="727" t="s">
        <v>709</v>
      </c>
      <c r="OVC96" s="727" t="s">
        <v>709</v>
      </c>
      <c r="OVD96" s="727" t="s">
        <v>709</v>
      </c>
      <c r="OVE96" s="727" t="s">
        <v>709</v>
      </c>
      <c r="OVF96" s="727" t="s">
        <v>709</v>
      </c>
      <c r="OVG96" s="727" t="s">
        <v>709</v>
      </c>
      <c r="OVH96" s="727" t="s">
        <v>709</v>
      </c>
      <c r="OVI96" s="727" t="s">
        <v>709</v>
      </c>
      <c r="OVJ96" s="727" t="s">
        <v>709</v>
      </c>
      <c r="OVK96" s="727" t="s">
        <v>709</v>
      </c>
      <c r="OVL96" s="727" t="s">
        <v>709</v>
      </c>
      <c r="OVM96" s="727" t="s">
        <v>709</v>
      </c>
      <c r="OVN96" s="727" t="s">
        <v>709</v>
      </c>
      <c r="OVO96" s="727" t="s">
        <v>709</v>
      </c>
      <c r="OVP96" s="727" t="s">
        <v>709</v>
      </c>
      <c r="OVQ96" s="727" t="s">
        <v>709</v>
      </c>
      <c r="OVR96" s="727" t="s">
        <v>709</v>
      </c>
      <c r="OVS96" s="727" t="s">
        <v>709</v>
      </c>
      <c r="OVT96" s="727" t="s">
        <v>709</v>
      </c>
      <c r="OVU96" s="727" t="s">
        <v>709</v>
      </c>
      <c r="OVV96" s="727" t="s">
        <v>709</v>
      </c>
      <c r="OVW96" s="727" t="s">
        <v>709</v>
      </c>
      <c r="OVX96" s="727" t="s">
        <v>709</v>
      </c>
      <c r="OVY96" s="727" t="s">
        <v>709</v>
      </c>
      <c r="OVZ96" s="727" t="s">
        <v>709</v>
      </c>
      <c r="OWA96" s="727" t="s">
        <v>709</v>
      </c>
      <c r="OWB96" s="727" t="s">
        <v>709</v>
      </c>
      <c r="OWC96" s="727" t="s">
        <v>709</v>
      </c>
      <c r="OWD96" s="727" t="s">
        <v>709</v>
      </c>
      <c r="OWE96" s="727" t="s">
        <v>709</v>
      </c>
      <c r="OWF96" s="727" t="s">
        <v>709</v>
      </c>
      <c r="OWG96" s="727" t="s">
        <v>709</v>
      </c>
      <c r="OWH96" s="727" t="s">
        <v>709</v>
      </c>
      <c r="OWI96" s="727" t="s">
        <v>709</v>
      </c>
      <c r="OWJ96" s="727" t="s">
        <v>709</v>
      </c>
      <c r="OWK96" s="727" t="s">
        <v>709</v>
      </c>
      <c r="OWL96" s="727" t="s">
        <v>709</v>
      </c>
      <c r="OWM96" s="727" t="s">
        <v>709</v>
      </c>
      <c r="OWN96" s="727" t="s">
        <v>709</v>
      </c>
      <c r="OWO96" s="727" t="s">
        <v>709</v>
      </c>
      <c r="OWP96" s="727" t="s">
        <v>709</v>
      </c>
      <c r="OWQ96" s="727" t="s">
        <v>709</v>
      </c>
      <c r="OWR96" s="727" t="s">
        <v>709</v>
      </c>
      <c r="OWS96" s="727" t="s">
        <v>709</v>
      </c>
      <c r="OWT96" s="727" t="s">
        <v>709</v>
      </c>
      <c r="OWU96" s="727" t="s">
        <v>709</v>
      </c>
      <c r="OWV96" s="727" t="s">
        <v>709</v>
      </c>
      <c r="OWW96" s="727" t="s">
        <v>709</v>
      </c>
      <c r="OWX96" s="727" t="s">
        <v>709</v>
      </c>
      <c r="OWY96" s="727" t="s">
        <v>709</v>
      </c>
      <c r="OWZ96" s="727" t="s">
        <v>709</v>
      </c>
      <c r="OXA96" s="727" t="s">
        <v>709</v>
      </c>
      <c r="OXB96" s="727" t="s">
        <v>709</v>
      </c>
      <c r="OXC96" s="727" t="s">
        <v>709</v>
      </c>
      <c r="OXD96" s="727" t="s">
        <v>709</v>
      </c>
      <c r="OXE96" s="727" t="s">
        <v>709</v>
      </c>
      <c r="OXF96" s="727" t="s">
        <v>709</v>
      </c>
      <c r="OXG96" s="727" t="s">
        <v>709</v>
      </c>
      <c r="OXH96" s="727" t="s">
        <v>709</v>
      </c>
      <c r="OXI96" s="727" t="s">
        <v>709</v>
      </c>
      <c r="OXJ96" s="727" t="s">
        <v>709</v>
      </c>
      <c r="OXK96" s="727" t="s">
        <v>709</v>
      </c>
      <c r="OXL96" s="727" t="s">
        <v>709</v>
      </c>
      <c r="OXM96" s="727" t="s">
        <v>709</v>
      </c>
      <c r="OXN96" s="727" t="s">
        <v>709</v>
      </c>
      <c r="OXO96" s="727" t="s">
        <v>709</v>
      </c>
      <c r="OXP96" s="727" t="s">
        <v>709</v>
      </c>
      <c r="OXQ96" s="727" t="s">
        <v>709</v>
      </c>
      <c r="OXR96" s="727" t="s">
        <v>709</v>
      </c>
      <c r="OXS96" s="727" t="s">
        <v>709</v>
      </c>
      <c r="OXT96" s="727" t="s">
        <v>709</v>
      </c>
      <c r="OXU96" s="727" t="s">
        <v>709</v>
      </c>
      <c r="OXV96" s="727" t="s">
        <v>709</v>
      </c>
      <c r="OXW96" s="727" t="s">
        <v>709</v>
      </c>
      <c r="OXX96" s="727" t="s">
        <v>709</v>
      </c>
      <c r="OXY96" s="727" t="s">
        <v>709</v>
      </c>
      <c r="OXZ96" s="727" t="s">
        <v>709</v>
      </c>
      <c r="OYA96" s="727" t="s">
        <v>709</v>
      </c>
      <c r="OYB96" s="727" t="s">
        <v>709</v>
      </c>
      <c r="OYC96" s="727" t="s">
        <v>709</v>
      </c>
      <c r="OYD96" s="727" t="s">
        <v>709</v>
      </c>
      <c r="OYE96" s="727" t="s">
        <v>709</v>
      </c>
      <c r="OYF96" s="727" t="s">
        <v>709</v>
      </c>
      <c r="OYG96" s="727" t="s">
        <v>709</v>
      </c>
      <c r="OYH96" s="727" t="s">
        <v>709</v>
      </c>
      <c r="OYI96" s="727" t="s">
        <v>709</v>
      </c>
      <c r="OYJ96" s="727" t="s">
        <v>709</v>
      </c>
      <c r="OYK96" s="727" t="s">
        <v>709</v>
      </c>
      <c r="OYL96" s="727" t="s">
        <v>709</v>
      </c>
      <c r="OYM96" s="727" t="s">
        <v>709</v>
      </c>
      <c r="OYN96" s="727" t="s">
        <v>709</v>
      </c>
      <c r="OYO96" s="727" t="s">
        <v>709</v>
      </c>
      <c r="OYP96" s="727" t="s">
        <v>709</v>
      </c>
      <c r="OYQ96" s="727" t="s">
        <v>709</v>
      </c>
      <c r="OYR96" s="727" t="s">
        <v>709</v>
      </c>
      <c r="OYS96" s="727" t="s">
        <v>709</v>
      </c>
      <c r="OYT96" s="727" t="s">
        <v>709</v>
      </c>
      <c r="OYU96" s="727" t="s">
        <v>709</v>
      </c>
      <c r="OYV96" s="727" t="s">
        <v>709</v>
      </c>
      <c r="OYW96" s="727" t="s">
        <v>709</v>
      </c>
      <c r="OYX96" s="727" t="s">
        <v>709</v>
      </c>
      <c r="OYY96" s="727" t="s">
        <v>709</v>
      </c>
      <c r="OYZ96" s="727" t="s">
        <v>709</v>
      </c>
      <c r="OZA96" s="727" t="s">
        <v>709</v>
      </c>
      <c r="OZB96" s="727" t="s">
        <v>709</v>
      </c>
      <c r="OZC96" s="727" t="s">
        <v>709</v>
      </c>
      <c r="OZD96" s="727" t="s">
        <v>709</v>
      </c>
      <c r="OZE96" s="727" t="s">
        <v>709</v>
      </c>
      <c r="OZF96" s="727" t="s">
        <v>709</v>
      </c>
      <c r="OZG96" s="727" t="s">
        <v>709</v>
      </c>
      <c r="OZH96" s="727" t="s">
        <v>709</v>
      </c>
      <c r="OZI96" s="727" t="s">
        <v>709</v>
      </c>
      <c r="OZJ96" s="727" t="s">
        <v>709</v>
      </c>
      <c r="OZK96" s="727" t="s">
        <v>709</v>
      </c>
      <c r="OZL96" s="727" t="s">
        <v>709</v>
      </c>
      <c r="OZM96" s="727" t="s">
        <v>709</v>
      </c>
      <c r="OZN96" s="727" t="s">
        <v>709</v>
      </c>
      <c r="OZO96" s="727" t="s">
        <v>709</v>
      </c>
      <c r="OZP96" s="727" t="s">
        <v>709</v>
      </c>
      <c r="OZQ96" s="727" t="s">
        <v>709</v>
      </c>
      <c r="OZR96" s="727" t="s">
        <v>709</v>
      </c>
      <c r="OZS96" s="727" t="s">
        <v>709</v>
      </c>
      <c r="OZT96" s="727" t="s">
        <v>709</v>
      </c>
      <c r="OZU96" s="727" t="s">
        <v>709</v>
      </c>
      <c r="OZV96" s="727" t="s">
        <v>709</v>
      </c>
      <c r="OZW96" s="727" t="s">
        <v>709</v>
      </c>
      <c r="OZX96" s="727" t="s">
        <v>709</v>
      </c>
      <c r="OZY96" s="727" t="s">
        <v>709</v>
      </c>
      <c r="OZZ96" s="727" t="s">
        <v>709</v>
      </c>
      <c r="PAA96" s="727" t="s">
        <v>709</v>
      </c>
      <c r="PAB96" s="727" t="s">
        <v>709</v>
      </c>
      <c r="PAC96" s="727" t="s">
        <v>709</v>
      </c>
      <c r="PAD96" s="727" t="s">
        <v>709</v>
      </c>
      <c r="PAE96" s="727" t="s">
        <v>709</v>
      </c>
      <c r="PAF96" s="727" t="s">
        <v>709</v>
      </c>
      <c r="PAG96" s="727" t="s">
        <v>709</v>
      </c>
      <c r="PAH96" s="727" t="s">
        <v>709</v>
      </c>
      <c r="PAI96" s="727" t="s">
        <v>709</v>
      </c>
      <c r="PAJ96" s="727" t="s">
        <v>709</v>
      </c>
      <c r="PAK96" s="727" t="s">
        <v>709</v>
      </c>
      <c r="PAL96" s="727" t="s">
        <v>709</v>
      </c>
      <c r="PAM96" s="727" t="s">
        <v>709</v>
      </c>
      <c r="PAN96" s="727" t="s">
        <v>709</v>
      </c>
      <c r="PAO96" s="727" t="s">
        <v>709</v>
      </c>
      <c r="PAP96" s="727" t="s">
        <v>709</v>
      </c>
      <c r="PAQ96" s="727" t="s">
        <v>709</v>
      </c>
      <c r="PAR96" s="727" t="s">
        <v>709</v>
      </c>
      <c r="PAS96" s="727" t="s">
        <v>709</v>
      </c>
      <c r="PAT96" s="727" t="s">
        <v>709</v>
      </c>
      <c r="PAU96" s="727" t="s">
        <v>709</v>
      </c>
      <c r="PAV96" s="727" t="s">
        <v>709</v>
      </c>
      <c r="PAW96" s="727" t="s">
        <v>709</v>
      </c>
      <c r="PAX96" s="727" t="s">
        <v>709</v>
      </c>
      <c r="PAY96" s="727" t="s">
        <v>709</v>
      </c>
      <c r="PAZ96" s="727" t="s">
        <v>709</v>
      </c>
      <c r="PBA96" s="727" t="s">
        <v>709</v>
      </c>
      <c r="PBB96" s="727" t="s">
        <v>709</v>
      </c>
      <c r="PBC96" s="727" t="s">
        <v>709</v>
      </c>
      <c r="PBD96" s="727" t="s">
        <v>709</v>
      </c>
      <c r="PBE96" s="727" t="s">
        <v>709</v>
      </c>
      <c r="PBF96" s="727" t="s">
        <v>709</v>
      </c>
      <c r="PBG96" s="727" t="s">
        <v>709</v>
      </c>
      <c r="PBH96" s="727" t="s">
        <v>709</v>
      </c>
      <c r="PBI96" s="727" t="s">
        <v>709</v>
      </c>
      <c r="PBJ96" s="727" t="s">
        <v>709</v>
      </c>
      <c r="PBK96" s="727" t="s">
        <v>709</v>
      </c>
      <c r="PBL96" s="727" t="s">
        <v>709</v>
      </c>
      <c r="PBM96" s="727" t="s">
        <v>709</v>
      </c>
      <c r="PBN96" s="727" t="s">
        <v>709</v>
      </c>
      <c r="PBO96" s="727" t="s">
        <v>709</v>
      </c>
      <c r="PBP96" s="727" t="s">
        <v>709</v>
      </c>
      <c r="PBQ96" s="727" t="s">
        <v>709</v>
      </c>
      <c r="PBR96" s="727" t="s">
        <v>709</v>
      </c>
      <c r="PBS96" s="727" t="s">
        <v>709</v>
      </c>
      <c r="PBT96" s="727" t="s">
        <v>709</v>
      </c>
      <c r="PBU96" s="727" t="s">
        <v>709</v>
      </c>
      <c r="PBV96" s="727" t="s">
        <v>709</v>
      </c>
      <c r="PBW96" s="727" t="s">
        <v>709</v>
      </c>
      <c r="PBX96" s="727" t="s">
        <v>709</v>
      </c>
      <c r="PBY96" s="727" t="s">
        <v>709</v>
      </c>
      <c r="PBZ96" s="727" t="s">
        <v>709</v>
      </c>
      <c r="PCA96" s="727" t="s">
        <v>709</v>
      </c>
      <c r="PCB96" s="727" t="s">
        <v>709</v>
      </c>
      <c r="PCC96" s="727" t="s">
        <v>709</v>
      </c>
      <c r="PCD96" s="727" t="s">
        <v>709</v>
      </c>
      <c r="PCE96" s="727" t="s">
        <v>709</v>
      </c>
      <c r="PCF96" s="727" t="s">
        <v>709</v>
      </c>
      <c r="PCG96" s="727" t="s">
        <v>709</v>
      </c>
      <c r="PCH96" s="727" t="s">
        <v>709</v>
      </c>
      <c r="PCI96" s="727" t="s">
        <v>709</v>
      </c>
      <c r="PCJ96" s="727" t="s">
        <v>709</v>
      </c>
      <c r="PCK96" s="727" t="s">
        <v>709</v>
      </c>
      <c r="PCL96" s="727" t="s">
        <v>709</v>
      </c>
      <c r="PCM96" s="727" t="s">
        <v>709</v>
      </c>
      <c r="PCN96" s="727" t="s">
        <v>709</v>
      </c>
      <c r="PCO96" s="727" t="s">
        <v>709</v>
      </c>
      <c r="PCP96" s="727" t="s">
        <v>709</v>
      </c>
      <c r="PCQ96" s="727" t="s">
        <v>709</v>
      </c>
      <c r="PCR96" s="727" t="s">
        <v>709</v>
      </c>
      <c r="PCS96" s="727" t="s">
        <v>709</v>
      </c>
      <c r="PCT96" s="727" t="s">
        <v>709</v>
      </c>
      <c r="PCU96" s="727" t="s">
        <v>709</v>
      </c>
      <c r="PCV96" s="727" t="s">
        <v>709</v>
      </c>
      <c r="PCW96" s="727" t="s">
        <v>709</v>
      </c>
      <c r="PCX96" s="727" t="s">
        <v>709</v>
      </c>
      <c r="PCY96" s="727" t="s">
        <v>709</v>
      </c>
      <c r="PCZ96" s="727" t="s">
        <v>709</v>
      </c>
      <c r="PDA96" s="727" t="s">
        <v>709</v>
      </c>
      <c r="PDB96" s="727" t="s">
        <v>709</v>
      </c>
      <c r="PDC96" s="727" t="s">
        <v>709</v>
      </c>
      <c r="PDD96" s="727" t="s">
        <v>709</v>
      </c>
      <c r="PDE96" s="727" t="s">
        <v>709</v>
      </c>
      <c r="PDF96" s="727" t="s">
        <v>709</v>
      </c>
      <c r="PDG96" s="727" t="s">
        <v>709</v>
      </c>
      <c r="PDH96" s="727" t="s">
        <v>709</v>
      </c>
      <c r="PDI96" s="727" t="s">
        <v>709</v>
      </c>
      <c r="PDJ96" s="727" t="s">
        <v>709</v>
      </c>
      <c r="PDK96" s="727" t="s">
        <v>709</v>
      </c>
      <c r="PDL96" s="727" t="s">
        <v>709</v>
      </c>
      <c r="PDM96" s="727" t="s">
        <v>709</v>
      </c>
      <c r="PDN96" s="727" t="s">
        <v>709</v>
      </c>
      <c r="PDO96" s="727" t="s">
        <v>709</v>
      </c>
      <c r="PDP96" s="727" t="s">
        <v>709</v>
      </c>
      <c r="PDQ96" s="727" t="s">
        <v>709</v>
      </c>
      <c r="PDR96" s="727" t="s">
        <v>709</v>
      </c>
      <c r="PDS96" s="727" t="s">
        <v>709</v>
      </c>
      <c r="PDT96" s="727" t="s">
        <v>709</v>
      </c>
      <c r="PDU96" s="727" t="s">
        <v>709</v>
      </c>
      <c r="PDV96" s="727" t="s">
        <v>709</v>
      </c>
      <c r="PDW96" s="727" t="s">
        <v>709</v>
      </c>
      <c r="PDX96" s="727" t="s">
        <v>709</v>
      </c>
      <c r="PDY96" s="727" t="s">
        <v>709</v>
      </c>
      <c r="PDZ96" s="727" t="s">
        <v>709</v>
      </c>
      <c r="PEA96" s="727" t="s">
        <v>709</v>
      </c>
      <c r="PEB96" s="727" t="s">
        <v>709</v>
      </c>
      <c r="PEC96" s="727" t="s">
        <v>709</v>
      </c>
      <c r="PED96" s="727" t="s">
        <v>709</v>
      </c>
      <c r="PEE96" s="727" t="s">
        <v>709</v>
      </c>
      <c r="PEF96" s="727" t="s">
        <v>709</v>
      </c>
      <c r="PEG96" s="727" t="s">
        <v>709</v>
      </c>
      <c r="PEH96" s="727" t="s">
        <v>709</v>
      </c>
      <c r="PEI96" s="727" t="s">
        <v>709</v>
      </c>
      <c r="PEJ96" s="727" t="s">
        <v>709</v>
      </c>
      <c r="PEK96" s="727" t="s">
        <v>709</v>
      </c>
      <c r="PEL96" s="727" t="s">
        <v>709</v>
      </c>
      <c r="PEM96" s="727" t="s">
        <v>709</v>
      </c>
      <c r="PEN96" s="727" t="s">
        <v>709</v>
      </c>
      <c r="PEO96" s="727" t="s">
        <v>709</v>
      </c>
      <c r="PEP96" s="727" t="s">
        <v>709</v>
      </c>
      <c r="PEQ96" s="727" t="s">
        <v>709</v>
      </c>
      <c r="PER96" s="727" t="s">
        <v>709</v>
      </c>
      <c r="PES96" s="727" t="s">
        <v>709</v>
      </c>
      <c r="PET96" s="727" t="s">
        <v>709</v>
      </c>
      <c r="PEU96" s="727" t="s">
        <v>709</v>
      </c>
      <c r="PEV96" s="727" t="s">
        <v>709</v>
      </c>
      <c r="PEW96" s="727" t="s">
        <v>709</v>
      </c>
      <c r="PEX96" s="727" t="s">
        <v>709</v>
      </c>
      <c r="PEY96" s="727" t="s">
        <v>709</v>
      </c>
      <c r="PEZ96" s="727" t="s">
        <v>709</v>
      </c>
      <c r="PFA96" s="727" t="s">
        <v>709</v>
      </c>
      <c r="PFB96" s="727" t="s">
        <v>709</v>
      </c>
      <c r="PFC96" s="727" t="s">
        <v>709</v>
      </c>
      <c r="PFD96" s="727" t="s">
        <v>709</v>
      </c>
      <c r="PFE96" s="727" t="s">
        <v>709</v>
      </c>
      <c r="PFF96" s="727" t="s">
        <v>709</v>
      </c>
      <c r="PFG96" s="727" t="s">
        <v>709</v>
      </c>
      <c r="PFH96" s="727" t="s">
        <v>709</v>
      </c>
      <c r="PFI96" s="727" t="s">
        <v>709</v>
      </c>
      <c r="PFJ96" s="727" t="s">
        <v>709</v>
      </c>
      <c r="PFK96" s="727" t="s">
        <v>709</v>
      </c>
      <c r="PFL96" s="727" t="s">
        <v>709</v>
      </c>
      <c r="PFM96" s="727" t="s">
        <v>709</v>
      </c>
      <c r="PFN96" s="727" t="s">
        <v>709</v>
      </c>
      <c r="PFO96" s="727" t="s">
        <v>709</v>
      </c>
      <c r="PFP96" s="727" t="s">
        <v>709</v>
      </c>
      <c r="PFQ96" s="727" t="s">
        <v>709</v>
      </c>
      <c r="PFR96" s="727" t="s">
        <v>709</v>
      </c>
      <c r="PFS96" s="727" t="s">
        <v>709</v>
      </c>
      <c r="PFT96" s="727" t="s">
        <v>709</v>
      </c>
      <c r="PFU96" s="727" t="s">
        <v>709</v>
      </c>
      <c r="PFV96" s="727" t="s">
        <v>709</v>
      </c>
      <c r="PFW96" s="727" t="s">
        <v>709</v>
      </c>
      <c r="PFX96" s="727" t="s">
        <v>709</v>
      </c>
      <c r="PFY96" s="727" t="s">
        <v>709</v>
      </c>
      <c r="PFZ96" s="727" t="s">
        <v>709</v>
      </c>
      <c r="PGA96" s="727" t="s">
        <v>709</v>
      </c>
      <c r="PGB96" s="727" t="s">
        <v>709</v>
      </c>
      <c r="PGC96" s="727" t="s">
        <v>709</v>
      </c>
      <c r="PGD96" s="727" t="s">
        <v>709</v>
      </c>
      <c r="PGE96" s="727" t="s">
        <v>709</v>
      </c>
      <c r="PGF96" s="727" t="s">
        <v>709</v>
      </c>
      <c r="PGG96" s="727" t="s">
        <v>709</v>
      </c>
      <c r="PGH96" s="727" t="s">
        <v>709</v>
      </c>
      <c r="PGI96" s="727" t="s">
        <v>709</v>
      </c>
      <c r="PGJ96" s="727" t="s">
        <v>709</v>
      </c>
      <c r="PGK96" s="727" t="s">
        <v>709</v>
      </c>
      <c r="PGL96" s="727" t="s">
        <v>709</v>
      </c>
      <c r="PGM96" s="727" t="s">
        <v>709</v>
      </c>
      <c r="PGN96" s="727" t="s">
        <v>709</v>
      </c>
      <c r="PGO96" s="727" t="s">
        <v>709</v>
      </c>
      <c r="PGP96" s="727" t="s">
        <v>709</v>
      </c>
      <c r="PGQ96" s="727" t="s">
        <v>709</v>
      </c>
      <c r="PGR96" s="727" t="s">
        <v>709</v>
      </c>
      <c r="PGS96" s="727" t="s">
        <v>709</v>
      </c>
      <c r="PGT96" s="727" t="s">
        <v>709</v>
      </c>
      <c r="PGU96" s="727" t="s">
        <v>709</v>
      </c>
      <c r="PGV96" s="727" t="s">
        <v>709</v>
      </c>
      <c r="PGW96" s="727" t="s">
        <v>709</v>
      </c>
      <c r="PGX96" s="727" t="s">
        <v>709</v>
      </c>
      <c r="PGY96" s="727" t="s">
        <v>709</v>
      </c>
      <c r="PGZ96" s="727" t="s">
        <v>709</v>
      </c>
      <c r="PHA96" s="727" t="s">
        <v>709</v>
      </c>
      <c r="PHB96" s="727" t="s">
        <v>709</v>
      </c>
      <c r="PHC96" s="727" t="s">
        <v>709</v>
      </c>
      <c r="PHD96" s="727" t="s">
        <v>709</v>
      </c>
      <c r="PHE96" s="727" t="s">
        <v>709</v>
      </c>
      <c r="PHF96" s="727" t="s">
        <v>709</v>
      </c>
      <c r="PHG96" s="727" t="s">
        <v>709</v>
      </c>
      <c r="PHH96" s="727" t="s">
        <v>709</v>
      </c>
      <c r="PHI96" s="727" t="s">
        <v>709</v>
      </c>
      <c r="PHJ96" s="727" t="s">
        <v>709</v>
      </c>
      <c r="PHK96" s="727" t="s">
        <v>709</v>
      </c>
      <c r="PHL96" s="727" t="s">
        <v>709</v>
      </c>
      <c r="PHM96" s="727" t="s">
        <v>709</v>
      </c>
      <c r="PHN96" s="727" t="s">
        <v>709</v>
      </c>
      <c r="PHO96" s="727" t="s">
        <v>709</v>
      </c>
      <c r="PHP96" s="727" t="s">
        <v>709</v>
      </c>
      <c r="PHQ96" s="727" t="s">
        <v>709</v>
      </c>
      <c r="PHR96" s="727" t="s">
        <v>709</v>
      </c>
      <c r="PHS96" s="727" t="s">
        <v>709</v>
      </c>
      <c r="PHT96" s="727" t="s">
        <v>709</v>
      </c>
      <c r="PHU96" s="727" t="s">
        <v>709</v>
      </c>
      <c r="PHV96" s="727" t="s">
        <v>709</v>
      </c>
      <c r="PHW96" s="727" t="s">
        <v>709</v>
      </c>
      <c r="PHX96" s="727" t="s">
        <v>709</v>
      </c>
      <c r="PHY96" s="727" t="s">
        <v>709</v>
      </c>
      <c r="PHZ96" s="727" t="s">
        <v>709</v>
      </c>
      <c r="PIA96" s="727" t="s">
        <v>709</v>
      </c>
      <c r="PIB96" s="727" t="s">
        <v>709</v>
      </c>
      <c r="PIC96" s="727" t="s">
        <v>709</v>
      </c>
      <c r="PID96" s="727" t="s">
        <v>709</v>
      </c>
      <c r="PIE96" s="727" t="s">
        <v>709</v>
      </c>
      <c r="PIF96" s="727" t="s">
        <v>709</v>
      </c>
      <c r="PIG96" s="727" t="s">
        <v>709</v>
      </c>
      <c r="PIH96" s="727" t="s">
        <v>709</v>
      </c>
      <c r="PII96" s="727" t="s">
        <v>709</v>
      </c>
      <c r="PIJ96" s="727" t="s">
        <v>709</v>
      </c>
      <c r="PIK96" s="727" t="s">
        <v>709</v>
      </c>
      <c r="PIL96" s="727" t="s">
        <v>709</v>
      </c>
      <c r="PIM96" s="727" t="s">
        <v>709</v>
      </c>
      <c r="PIN96" s="727" t="s">
        <v>709</v>
      </c>
      <c r="PIO96" s="727" t="s">
        <v>709</v>
      </c>
      <c r="PIP96" s="727" t="s">
        <v>709</v>
      </c>
      <c r="PIQ96" s="727" t="s">
        <v>709</v>
      </c>
      <c r="PIR96" s="727" t="s">
        <v>709</v>
      </c>
      <c r="PIS96" s="727" t="s">
        <v>709</v>
      </c>
      <c r="PIT96" s="727" t="s">
        <v>709</v>
      </c>
      <c r="PIU96" s="727" t="s">
        <v>709</v>
      </c>
      <c r="PIV96" s="727" t="s">
        <v>709</v>
      </c>
      <c r="PIW96" s="727" t="s">
        <v>709</v>
      </c>
      <c r="PIX96" s="727" t="s">
        <v>709</v>
      </c>
      <c r="PIY96" s="727" t="s">
        <v>709</v>
      </c>
      <c r="PIZ96" s="727" t="s">
        <v>709</v>
      </c>
      <c r="PJA96" s="727" t="s">
        <v>709</v>
      </c>
      <c r="PJB96" s="727" t="s">
        <v>709</v>
      </c>
      <c r="PJC96" s="727" t="s">
        <v>709</v>
      </c>
      <c r="PJD96" s="727" t="s">
        <v>709</v>
      </c>
      <c r="PJE96" s="727" t="s">
        <v>709</v>
      </c>
      <c r="PJF96" s="727" t="s">
        <v>709</v>
      </c>
      <c r="PJG96" s="727" t="s">
        <v>709</v>
      </c>
      <c r="PJH96" s="727" t="s">
        <v>709</v>
      </c>
      <c r="PJI96" s="727" t="s">
        <v>709</v>
      </c>
      <c r="PJJ96" s="727" t="s">
        <v>709</v>
      </c>
      <c r="PJK96" s="727" t="s">
        <v>709</v>
      </c>
      <c r="PJL96" s="727" t="s">
        <v>709</v>
      </c>
      <c r="PJM96" s="727" t="s">
        <v>709</v>
      </c>
      <c r="PJN96" s="727" t="s">
        <v>709</v>
      </c>
      <c r="PJO96" s="727" t="s">
        <v>709</v>
      </c>
      <c r="PJP96" s="727" t="s">
        <v>709</v>
      </c>
      <c r="PJQ96" s="727" t="s">
        <v>709</v>
      </c>
      <c r="PJR96" s="727" t="s">
        <v>709</v>
      </c>
      <c r="PJS96" s="727" t="s">
        <v>709</v>
      </c>
      <c r="PJT96" s="727" t="s">
        <v>709</v>
      </c>
      <c r="PJU96" s="727" t="s">
        <v>709</v>
      </c>
      <c r="PJV96" s="727" t="s">
        <v>709</v>
      </c>
      <c r="PJW96" s="727" t="s">
        <v>709</v>
      </c>
      <c r="PJX96" s="727" t="s">
        <v>709</v>
      </c>
      <c r="PJY96" s="727" t="s">
        <v>709</v>
      </c>
      <c r="PJZ96" s="727" t="s">
        <v>709</v>
      </c>
      <c r="PKA96" s="727" t="s">
        <v>709</v>
      </c>
      <c r="PKB96" s="727" t="s">
        <v>709</v>
      </c>
      <c r="PKC96" s="727" t="s">
        <v>709</v>
      </c>
      <c r="PKD96" s="727" t="s">
        <v>709</v>
      </c>
      <c r="PKE96" s="727" t="s">
        <v>709</v>
      </c>
      <c r="PKF96" s="727" t="s">
        <v>709</v>
      </c>
      <c r="PKG96" s="727" t="s">
        <v>709</v>
      </c>
      <c r="PKH96" s="727" t="s">
        <v>709</v>
      </c>
      <c r="PKI96" s="727" t="s">
        <v>709</v>
      </c>
      <c r="PKJ96" s="727" t="s">
        <v>709</v>
      </c>
      <c r="PKK96" s="727" t="s">
        <v>709</v>
      </c>
      <c r="PKL96" s="727" t="s">
        <v>709</v>
      </c>
      <c r="PKM96" s="727" t="s">
        <v>709</v>
      </c>
      <c r="PKN96" s="727" t="s">
        <v>709</v>
      </c>
      <c r="PKO96" s="727" t="s">
        <v>709</v>
      </c>
      <c r="PKP96" s="727" t="s">
        <v>709</v>
      </c>
      <c r="PKQ96" s="727" t="s">
        <v>709</v>
      </c>
      <c r="PKR96" s="727" t="s">
        <v>709</v>
      </c>
      <c r="PKS96" s="727" t="s">
        <v>709</v>
      </c>
      <c r="PKT96" s="727" t="s">
        <v>709</v>
      </c>
      <c r="PKU96" s="727" t="s">
        <v>709</v>
      </c>
      <c r="PKV96" s="727" t="s">
        <v>709</v>
      </c>
      <c r="PKW96" s="727" t="s">
        <v>709</v>
      </c>
      <c r="PKX96" s="727" t="s">
        <v>709</v>
      </c>
      <c r="PKY96" s="727" t="s">
        <v>709</v>
      </c>
      <c r="PKZ96" s="727" t="s">
        <v>709</v>
      </c>
      <c r="PLA96" s="727" t="s">
        <v>709</v>
      </c>
      <c r="PLB96" s="727" t="s">
        <v>709</v>
      </c>
      <c r="PLC96" s="727" t="s">
        <v>709</v>
      </c>
      <c r="PLD96" s="727" t="s">
        <v>709</v>
      </c>
      <c r="PLE96" s="727" t="s">
        <v>709</v>
      </c>
      <c r="PLF96" s="727" t="s">
        <v>709</v>
      </c>
      <c r="PLG96" s="727" t="s">
        <v>709</v>
      </c>
      <c r="PLH96" s="727" t="s">
        <v>709</v>
      </c>
      <c r="PLI96" s="727" t="s">
        <v>709</v>
      </c>
      <c r="PLJ96" s="727" t="s">
        <v>709</v>
      </c>
      <c r="PLK96" s="727" t="s">
        <v>709</v>
      </c>
      <c r="PLL96" s="727" t="s">
        <v>709</v>
      </c>
      <c r="PLM96" s="727" t="s">
        <v>709</v>
      </c>
      <c r="PLN96" s="727" t="s">
        <v>709</v>
      </c>
      <c r="PLO96" s="727" t="s">
        <v>709</v>
      </c>
      <c r="PLP96" s="727" t="s">
        <v>709</v>
      </c>
      <c r="PLQ96" s="727" t="s">
        <v>709</v>
      </c>
      <c r="PLR96" s="727" t="s">
        <v>709</v>
      </c>
      <c r="PLS96" s="727" t="s">
        <v>709</v>
      </c>
      <c r="PLT96" s="727" t="s">
        <v>709</v>
      </c>
      <c r="PLU96" s="727" t="s">
        <v>709</v>
      </c>
      <c r="PLV96" s="727" t="s">
        <v>709</v>
      </c>
      <c r="PLW96" s="727" t="s">
        <v>709</v>
      </c>
      <c r="PLX96" s="727" t="s">
        <v>709</v>
      </c>
      <c r="PLY96" s="727" t="s">
        <v>709</v>
      </c>
      <c r="PLZ96" s="727" t="s">
        <v>709</v>
      </c>
      <c r="PMA96" s="727" t="s">
        <v>709</v>
      </c>
      <c r="PMB96" s="727" t="s">
        <v>709</v>
      </c>
      <c r="PMC96" s="727" t="s">
        <v>709</v>
      </c>
      <c r="PMD96" s="727" t="s">
        <v>709</v>
      </c>
      <c r="PME96" s="727" t="s">
        <v>709</v>
      </c>
      <c r="PMF96" s="727" t="s">
        <v>709</v>
      </c>
      <c r="PMG96" s="727" t="s">
        <v>709</v>
      </c>
      <c r="PMH96" s="727" t="s">
        <v>709</v>
      </c>
      <c r="PMI96" s="727" t="s">
        <v>709</v>
      </c>
      <c r="PMJ96" s="727" t="s">
        <v>709</v>
      </c>
      <c r="PMK96" s="727" t="s">
        <v>709</v>
      </c>
      <c r="PML96" s="727" t="s">
        <v>709</v>
      </c>
      <c r="PMM96" s="727" t="s">
        <v>709</v>
      </c>
      <c r="PMN96" s="727" t="s">
        <v>709</v>
      </c>
      <c r="PMO96" s="727" t="s">
        <v>709</v>
      </c>
      <c r="PMP96" s="727" t="s">
        <v>709</v>
      </c>
      <c r="PMQ96" s="727" t="s">
        <v>709</v>
      </c>
      <c r="PMR96" s="727" t="s">
        <v>709</v>
      </c>
      <c r="PMS96" s="727" t="s">
        <v>709</v>
      </c>
      <c r="PMT96" s="727" t="s">
        <v>709</v>
      </c>
      <c r="PMU96" s="727" t="s">
        <v>709</v>
      </c>
      <c r="PMV96" s="727" t="s">
        <v>709</v>
      </c>
      <c r="PMW96" s="727" t="s">
        <v>709</v>
      </c>
      <c r="PMX96" s="727" t="s">
        <v>709</v>
      </c>
      <c r="PMY96" s="727" t="s">
        <v>709</v>
      </c>
      <c r="PMZ96" s="727" t="s">
        <v>709</v>
      </c>
      <c r="PNA96" s="727" t="s">
        <v>709</v>
      </c>
      <c r="PNB96" s="727" t="s">
        <v>709</v>
      </c>
      <c r="PNC96" s="727" t="s">
        <v>709</v>
      </c>
      <c r="PND96" s="727" t="s">
        <v>709</v>
      </c>
      <c r="PNE96" s="727" t="s">
        <v>709</v>
      </c>
      <c r="PNF96" s="727" t="s">
        <v>709</v>
      </c>
      <c r="PNG96" s="727" t="s">
        <v>709</v>
      </c>
      <c r="PNH96" s="727" t="s">
        <v>709</v>
      </c>
      <c r="PNI96" s="727" t="s">
        <v>709</v>
      </c>
      <c r="PNJ96" s="727" t="s">
        <v>709</v>
      </c>
      <c r="PNK96" s="727" t="s">
        <v>709</v>
      </c>
      <c r="PNL96" s="727" t="s">
        <v>709</v>
      </c>
      <c r="PNM96" s="727" t="s">
        <v>709</v>
      </c>
      <c r="PNN96" s="727" t="s">
        <v>709</v>
      </c>
      <c r="PNO96" s="727" t="s">
        <v>709</v>
      </c>
      <c r="PNP96" s="727" t="s">
        <v>709</v>
      </c>
      <c r="PNQ96" s="727" t="s">
        <v>709</v>
      </c>
      <c r="PNR96" s="727" t="s">
        <v>709</v>
      </c>
      <c r="PNS96" s="727" t="s">
        <v>709</v>
      </c>
      <c r="PNT96" s="727" t="s">
        <v>709</v>
      </c>
      <c r="PNU96" s="727" t="s">
        <v>709</v>
      </c>
      <c r="PNV96" s="727" t="s">
        <v>709</v>
      </c>
      <c r="PNW96" s="727" t="s">
        <v>709</v>
      </c>
      <c r="PNX96" s="727" t="s">
        <v>709</v>
      </c>
      <c r="PNY96" s="727" t="s">
        <v>709</v>
      </c>
      <c r="PNZ96" s="727" t="s">
        <v>709</v>
      </c>
      <c r="POA96" s="727" t="s">
        <v>709</v>
      </c>
      <c r="POB96" s="727" t="s">
        <v>709</v>
      </c>
      <c r="POC96" s="727" t="s">
        <v>709</v>
      </c>
      <c r="POD96" s="727" t="s">
        <v>709</v>
      </c>
      <c r="POE96" s="727" t="s">
        <v>709</v>
      </c>
      <c r="POF96" s="727" t="s">
        <v>709</v>
      </c>
      <c r="POG96" s="727" t="s">
        <v>709</v>
      </c>
      <c r="POH96" s="727" t="s">
        <v>709</v>
      </c>
      <c r="POI96" s="727" t="s">
        <v>709</v>
      </c>
      <c r="POJ96" s="727" t="s">
        <v>709</v>
      </c>
      <c r="POK96" s="727" t="s">
        <v>709</v>
      </c>
      <c r="POL96" s="727" t="s">
        <v>709</v>
      </c>
      <c r="POM96" s="727" t="s">
        <v>709</v>
      </c>
      <c r="PON96" s="727" t="s">
        <v>709</v>
      </c>
      <c r="POO96" s="727" t="s">
        <v>709</v>
      </c>
      <c r="POP96" s="727" t="s">
        <v>709</v>
      </c>
      <c r="POQ96" s="727" t="s">
        <v>709</v>
      </c>
      <c r="POR96" s="727" t="s">
        <v>709</v>
      </c>
      <c r="POS96" s="727" t="s">
        <v>709</v>
      </c>
      <c r="POT96" s="727" t="s">
        <v>709</v>
      </c>
      <c r="POU96" s="727" t="s">
        <v>709</v>
      </c>
      <c r="POV96" s="727" t="s">
        <v>709</v>
      </c>
      <c r="POW96" s="727" t="s">
        <v>709</v>
      </c>
      <c r="POX96" s="727" t="s">
        <v>709</v>
      </c>
      <c r="POY96" s="727" t="s">
        <v>709</v>
      </c>
      <c r="POZ96" s="727" t="s">
        <v>709</v>
      </c>
      <c r="PPA96" s="727" t="s">
        <v>709</v>
      </c>
      <c r="PPB96" s="727" t="s">
        <v>709</v>
      </c>
      <c r="PPC96" s="727" t="s">
        <v>709</v>
      </c>
      <c r="PPD96" s="727" t="s">
        <v>709</v>
      </c>
      <c r="PPE96" s="727" t="s">
        <v>709</v>
      </c>
      <c r="PPF96" s="727" t="s">
        <v>709</v>
      </c>
      <c r="PPG96" s="727" t="s">
        <v>709</v>
      </c>
      <c r="PPH96" s="727" t="s">
        <v>709</v>
      </c>
      <c r="PPI96" s="727" t="s">
        <v>709</v>
      </c>
      <c r="PPJ96" s="727" t="s">
        <v>709</v>
      </c>
      <c r="PPK96" s="727" t="s">
        <v>709</v>
      </c>
      <c r="PPL96" s="727" t="s">
        <v>709</v>
      </c>
      <c r="PPM96" s="727" t="s">
        <v>709</v>
      </c>
      <c r="PPN96" s="727" t="s">
        <v>709</v>
      </c>
      <c r="PPO96" s="727" t="s">
        <v>709</v>
      </c>
      <c r="PPP96" s="727" t="s">
        <v>709</v>
      </c>
      <c r="PPQ96" s="727" t="s">
        <v>709</v>
      </c>
      <c r="PPR96" s="727" t="s">
        <v>709</v>
      </c>
      <c r="PPS96" s="727" t="s">
        <v>709</v>
      </c>
      <c r="PPT96" s="727" t="s">
        <v>709</v>
      </c>
      <c r="PPU96" s="727" t="s">
        <v>709</v>
      </c>
      <c r="PPV96" s="727" t="s">
        <v>709</v>
      </c>
      <c r="PPW96" s="727" t="s">
        <v>709</v>
      </c>
      <c r="PPX96" s="727" t="s">
        <v>709</v>
      </c>
      <c r="PPY96" s="727" t="s">
        <v>709</v>
      </c>
      <c r="PPZ96" s="727" t="s">
        <v>709</v>
      </c>
      <c r="PQA96" s="727" t="s">
        <v>709</v>
      </c>
      <c r="PQB96" s="727" t="s">
        <v>709</v>
      </c>
      <c r="PQC96" s="727" t="s">
        <v>709</v>
      </c>
      <c r="PQD96" s="727" t="s">
        <v>709</v>
      </c>
      <c r="PQE96" s="727" t="s">
        <v>709</v>
      </c>
      <c r="PQF96" s="727" t="s">
        <v>709</v>
      </c>
      <c r="PQG96" s="727" t="s">
        <v>709</v>
      </c>
      <c r="PQH96" s="727" t="s">
        <v>709</v>
      </c>
      <c r="PQI96" s="727" t="s">
        <v>709</v>
      </c>
      <c r="PQJ96" s="727" t="s">
        <v>709</v>
      </c>
      <c r="PQK96" s="727" t="s">
        <v>709</v>
      </c>
      <c r="PQL96" s="727" t="s">
        <v>709</v>
      </c>
      <c r="PQM96" s="727" t="s">
        <v>709</v>
      </c>
      <c r="PQN96" s="727" t="s">
        <v>709</v>
      </c>
      <c r="PQO96" s="727" t="s">
        <v>709</v>
      </c>
      <c r="PQP96" s="727" t="s">
        <v>709</v>
      </c>
      <c r="PQQ96" s="727" t="s">
        <v>709</v>
      </c>
      <c r="PQR96" s="727" t="s">
        <v>709</v>
      </c>
      <c r="PQS96" s="727" t="s">
        <v>709</v>
      </c>
      <c r="PQT96" s="727" t="s">
        <v>709</v>
      </c>
      <c r="PQU96" s="727" t="s">
        <v>709</v>
      </c>
      <c r="PQV96" s="727" t="s">
        <v>709</v>
      </c>
      <c r="PQW96" s="727" t="s">
        <v>709</v>
      </c>
      <c r="PQX96" s="727" t="s">
        <v>709</v>
      </c>
      <c r="PQY96" s="727" t="s">
        <v>709</v>
      </c>
      <c r="PQZ96" s="727" t="s">
        <v>709</v>
      </c>
      <c r="PRA96" s="727" t="s">
        <v>709</v>
      </c>
      <c r="PRB96" s="727" t="s">
        <v>709</v>
      </c>
      <c r="PRC96" s="727" t="s">
        <v>709</v>
      </c>
      <c r="PRD96" s="727" t="s">
        <v>709</v>
      </c>
      <c r="PRE96" s="727" t="s">
        <v>709</v>
      </c>
      <c r="PRF96" s="727" t="s">
        <v>709</v>
      </c>
      <c r="PRG96" s="727" t="s">
        <v>709</v>
      </c>
      <c r="PRH96" s="727" t="s">
        <v>709</v>
      </c>
      <c r="PRI96" s="727" t="s">
        <v>709</v>
      </c>
      <c r="PRJ96" s="727" t="s">
        <v>709</v>
      </c>
      <c r="PRK96" s="727" t="s">
        <v>709</v>
      </c>
      <c r="PRL96" s="727" t="s">
        <v>709</v>
      </c>
      <c r="PRM96" s="727" t="s">
        <v>709</v>
      </c>
      <c r="PRN96" s="727" t="s">
        <v>709</v>
      </c>
      <c r="PRO96" s="727" t="s">
        <v>709</v>
      </c>
      <c r="PRP96" s="727" t="s">
        <v>709</v>
      </c>
      <c r="PRQ96" s="727" t="s">
        <v>709</v>
      </c>
      <c r="PRR96" s="727" t="s">
        <v>709</v>
      </c>
      <c r="PRS96" s="727" t="s">
        <v>709</v>
      </c>
      <c r="PRT96" s="727" t="s">
        <v>709</v>
      </c>
      <c r="PRU96" s="727" t="s">
        <v>709</v>
      </c>
      <c r="PRV96" s="727" t="s">
        <v>709</v>
      </c>
      <c r="PRW96" s="727" t="s">
        <v>709</v>
      </c>
      <c r="PRX96" s="727" t="s">
        <v>709</v>
      </c>
      <c r="PRY96" s="727" t="s">
        <v>709</v>
      </c>
      <c r="PRZ96" s="727" t="s">
        <v>709</v>
      </c>
      <c r="PSA96" s="727" t="s">
        <v>709</v>
      </c>
      <c r="PSB96" s="727" t="s">
        <v>709</v>
      </c>
      <c r="PSC96" s="727" t="s">
        <v>709</v>
      </c>
      <c r="PSD96" s="727" t="s">
        <v>709</v>
      </c>
      <c r="PSE96" s="727" t="s">
        <v>709</v>
      </c>
      <c r="PSF96" s="727" t="s">
        <v>709</v>
      </c>
      <c r="PSG96" s="727" t="s">
        <v>709</v>
      </c>
      <c r="PSH96" s="727" t="s">
        <v>709</v>
      </c>
      <c r="PSI96" s="727" t="s">
        <v>709</v>
      </c>
      <c r="PSJ96" s="727" t="s">
        <v>709</v>
      </c>
      <c r="PSK96" s="727" t="s">
        <v>709</v>
      </c>
      <c r="PSL96" s="727" t="s">
        <v>709</v>
      </c>
      <c r="PSM96" s="727" t="s">
        <v>709</v>
      </c>
      <c r="PSN96" s="727" t="s">
        <v>709</v>
      </c>
      <c r="PSO96" s="727" t="s">
        <v>709</v>
      </c>
      <c r="PSP96" s="727" t="s">
        <v>709</v>
      </c>
      <c r="PSQ96" s="727" t="s">
        <v>709</v>
      </c>
      <c r="PSR96" s="727" t="s">
        <v>709</v>
      </c>
      <c r="PSS96" s="727" t="s">
        <v>709</v>
      </c>
      <c r="PST96" s="727" t="s">
        <v>709</v>
      </c>
      <c r="PSU96" s="727" t="s">
        <v>709</v>
      </c>
      <c r="PSV96" s="727" t="s">
        <v>709</v>
      </c>
      <c r="PSW96" s="727" t="s">
        <v>709</v>
      </c>
      <c r="PSX96" s="727" t="s">
        <v>709</v>
      </c>
      <c r="PSY96" s="727" t="s">
        <v>709</v>
      </c>
      <c r="PSZ96" s="727" t="s">
        <v>709</v>
      </c>
      <c r="PTA96" s="727" t="s">
        <v>709</v>
      </c>
      <c r="PTB96" s="727" t="s">
        <v>709</v>
      </c>
      <c r="PTC96" s="727" t="s">
        <v>709</v>
      </c>
      <c r="PTD96" s="727" t="s">
        <v>709</v>
      </c>
      <c r="PTE96" s="727" t="s">
        <v>709</v>
      </c>
      <c r="PTF96" s="727" t="s">
        <v>709</v>
      </c>
      <c r="PTG96" s="727" t="s">
        <v>709</v>
      </c>
      <c r="PTH96" s="727" t="s">
        <v>709</v>
      </c>
      <c r="PTI96" s="727" t="s">
        <v>709</v>
      </c>
      <c r="PTJ96" s="727" t="s">
        <v>709</v>
      </c>
      <c r="PTK96" s="727" t="s">
        <v>709</v>
      </c>
      <c r="PTL96" s="727" t="s">
        <v>709</v>
      </c>
      <c r="PTM96" s="727" t="s">
        <v>709</v>
      </c>
      <c r="PTN96" s="727" t="s">
        <v>709</v>
      </c>
      <c r="PTO96" s="727" t="s">
        <v>709</v>
      </c>
      <c r="PTP96" s="727" t="s">
        <v>709</v>
      </c>
      <c r="PTQ96" s="727" t="s">
        <v>709</v>
      </c>
      <c r="PTR96" s="727" t="s">
        <v>709</v>
      </c>
      <c r="PTS96" s="727" t="s">
        <v>709</v>
      </c>
      <c r="PTT96" s="727" t="s">
        <v>709</v>
      </c>
      <c r="PTU96" s="727" t="s">
        <v>709</v>
      </c>
      <c r="PTV96" s="727" t="s">
        <v>709</v>
      </c>
      <c r="PTW96" s="727" t="s">
        <v>709</v>
      </c>
      <c r="PTX96" s="727" t="s">
        <v>709</v>
      </c>
      <c r="PTY96" s="727" t="s">
        <v>709</v>
      </c>
      <c r="PTZ96" s="727" t="s">
        <v>709</v>
      </c>
      <c r="PUA96" s="727" t="s">
        <v>709</v>
      </c>
      <c r="PUB96" s="727" t="s">
        <v>709</v>
      </c>
      <c r="PUC96" s="727" t="s">
        <v>709</v>
      </c>
      <c r="PUD96" s="727" t="s">
        <v>709</v>
      </c>
      <c r="PUE96" s="727" t="s">
        <v>709</v>
      </c>
      <c r="PUF96" s="727" t="s">
        <v>709</v>
      </c>
      <c r="PUG96" s="727" t="s">
        <v>709</v>
      </c>
      <c r="PUH96" s="727" t="s">
        <v>709</v>
      </c>
      <c r="PUI96" s="727" t="s">
        <v>709</v>
      </c>
      <c r="PUJ96" s="727" t="s">
        <v>709</v>
      </c>
      <c r="PUK96" s="727" t="s">
        <v>709</v>
      </c>
      <c r="PUL96" s="727" t="s">
        <v>709</v>
      </c>
      <c r="PUM96" s="727" t="s">
        <v>709</v>
      </c>
      <c r="PUN96" s="727" t="s">
        <v>709</v>
      </c>
      <c r="PUO96" s="727" t="s">
        <v>709</v>
      </c>
      <c r="PUP96" s="727" t="s">
        <v>709</v>
      </c>
      <c r="PUQ96" s="727" t="s">
        <v>709</v>
      </c>
      <c r="PUR96" s="727" t="s">
        <v>709</v>
      </c>
      <c r="PUS96" s="727" t="s">
        <v>709</v>
      </c>
      <c r="PUT96" s="727" t="s">
        <v>709</v>
      </c>
      <c r="PUU96" s="727" t="s">
        <v>709</v>
      </c>
      <c r="PUV96" s="727" t="s">
        <v>709</v>
      </c>
      <c r="PUW96" s="727" t="s">
        <v>709</v>
      </c>
      <c r="PUX96" s="727" t="s">
        <v>709</v>
      </c>
      <c r="PUY96" s="727" t="s">
        <v>709</v>
      </c>
      <c r="PUZ96" s="727" t="s">
        <v>709</v>
      </c>
      <c r="PVA96" s="727" t="s">
        <v>709</v>
      </c>
      <c r="PVB96" s="727" t="s">
        <v>709</v>
      </c>
      <c r="PVC96" s="727" t="s">
        <v>709</v>
      </c>
      <c r="PVD96" s="727" t="s">
        <v>709</v>
      </c>
      <c r="PVE96" s="727" t="s">
        <v>709</v>
      </c>
      <c r="PVF96" s="727" t="s">
        <v>709</v>
      </c>
      <c r="PVG96" s="727" t="s">
        <v>709</v>
      </c>
      <c r="PVH96" s="727" t="s">
        <v>709</v>
      </c>
      <c r="PVI96" s="727" t="s">
        <v>709</v>
      </c>
      <c r="PVJ96" s="727" t="s">
        <v>709</v>
      </c>
      <c r="PVK96" s="727" t="s">
        <v>709</v>
      </c>
      <c r="PVL96" s="727" t="s">
        <v>709</v>
      </c>
      <c r="PVM96" s="727" t="s">
        <v>709</v>
      </c>
      <c r="PVN96" s="727" t="s">
        <v>709</v>
      </c>
      <c r="PVO96" s="727" t="s">
        <v>709</v>
      </c>
      <c r="PVP96" s="727" t="s">
        <v>709</v>
      </c>
      <c r="PVQ96" s="727" t="s">
        <v>709</v>
      </c>
      <c r="PVR96" s="727" t="s">
        <v>709</v>
      </c>
      <c r="PVS96" s="727" t="s">
        <v>709</v>
      </c>
      <c r="PVT96" s="727" t="s">
        <v>709</v>
      </c>
      <c r="PVU96" s="727" t="s">
        <v>709</v>
      </c>
      <c r="PVV96" s="727" t="s">
        <v>709</v>
      </c>
      <c r="PVW96" s="727" t="s">
        <v>709</v>
      </c>
      <c r="PVX96" s="727" t="s">
        <v>709</v>
      </c>
      <c r="PVY96" s="727" t="s">
        <v>709</v>
      </c>
      <c r="PVZ96" s="727" t="s">
        <v>709</v>
      </c>
      <c r="PWA96" s="727" t="s">
        <v>709</v>
      </c>
      <c r="PWB96" s="727" t="s">
        <v>709</v>
      </c>
      <c r="PWC96" s="727" t="s">
        <v>709</v>
      </c>
      <c r="PWD96" s="727" t="s">
        <v>709</v>
      </c>
      <c r="PWE96" s="727" t="s">
        <v>709</v>
      </c>
      <c r="PWF96" s="727" t="s">
        <v>709</v>
      </c>
      <c r="PWG96" s="727" t="s">
        <v>709</v>
      </c>
      <c r="PWH96" s="727" t="s">
        <v>709</v>
      </c>
      <c r="PWI96" s="727" t="s">
        <v>709</v>
      </c>
      <c r="PWJ96" s="727" t="s">
        <v>709</v>
      </c>
      <c r="PWK96" s="727" t="s">
        <v>709</v>
      </c>
      <c r="PWL96" s="727" t="s">
        <v>709</v>
      </c>
      <c r="PWM96" s="727" t="s">
        <v>709</v>
      </c>
      <c r="PWN96" s="727" t="s">
        <v>709</v>
      </c>
      <c r="PWO96" s="727" t="s">
        <v>709</v>
      </c>
      <c r="PWP96" s="727" t="s">
        <v>709</v>
      </c>
      <c r="PWQ96" s="727" t="s">
        <v>709</v>
      </c>
      <c r="PWR96" s="727" t="s">
        <v>709</v>
      </c>
      <c r="PWS96" s="727" t="s">
        <v>709</v>
      </c>
      <c r="PWT96" s="727" t="s">
        <v>709</v>
      </c>
      <c r="PWU96" s="727" t="s">
        <v>709</v>
      </c>
      <c r="PWV96" s="727" t="s">
        <v>709</v>
      </c>
      <c r="PWW96" s="727" t="s">
        <v>709</v>
      </c>
      <c r="PWX96" s="727" t="s">
        <v>709</v>
      </c>
      <c r="PWY96" s="727" t="s">
        <v>709</v>
      </c>
      <c r="PWZ96" s="727" t="s">
        <v>709</v>
      </c>
      <c r="PXA96" s="727" t="s">
        <v>709</v>
      </c>
      <c r="PXB96" s="727" t="s">
        <v>709</v>
      </c>
      <c r="PXC96" s="727" t="s">
        <v>709</v>
      </c>
      <c r="PXD96" s="727" t="s">
        <v>709</v>
      </c>
      <c r="PXE96" s="727" t="s">
        <v>709</v>
      </c>
      <c r="PXF96" s="727" t="s">
        <v>709</v>
      </c>
      <c r="PXG96" s="727" t="s">
        <v>709</v>
      </c>
      <c r="PXH96" s="727" t="s">
        <v>709</v>
      </c>
      <c r="PXI96" s="727" t="s">
        <v>709</v>
      </c>
      <c r="PXJ96" s="727" t="s">
        <v>709</v>
      </c>
      <c r="PXK96" s="727" t="s">
        <v>709</v>
      </c>
      <c r="PXL96" s="727" t="s">
        <v>709</v>
      </c>
      <c r="PXM96" s="727" t="s">
        <v>709</v>
      </c>
      <c r="PXN96" s="727" t="s">
        <v>709</v>
      </c>
      <c r="PXO96" s="727" t="s">
        <v>709</v>
      </c>
      <c r="PXP96" s="727" t="s">
        <v>709</v>
      </c>
      <c r="PXQ96" s="727" t="s">
        <v>709</v>
      </c>
      <c r="PXR96" s="727" t="s">
        <v>709</v>
      </c>
      <c r="PXS96" s="727" t="s">
        <v>709</v>
      </c>
      <c r="PXT96" s="727" t="s">
        <v>709</v>
      </c>
      <c r="PXU96" s="727" t="s">
        <v>709</v>
      </c>
      <c r="PXV96" s="727" t="s">
        <v>709</v>
      </c>
      <c r="PXW96" s="727" t="s">
        <v>709</v>
      </c>
      <c r="PXX96" s="727" t="s">
        <v>709</v>
      </c>
      <c r="PXY96" s="727" t="s">
        <v>709</v>
      </c>
      <c r="PXZ96" s="727" t="s">
        <v>709</v>
      </c>
      <c r="PYA96" s="727" t="s">
        <v>709</v>
      </c>
      <c r="PYB96" s="727" t="s">
        <v>709</v>
      </c>
      <c r="PYC96" s="727" t="s">
        <v>709</v>
      </c>
      <c r="PYD96" s="727" t="s">
        <v>709</v>
      </c>
      <c r="PYE96" s="727" t="s">
        <v>709</v>
      </c>
      <c r="PYF96" s="727" t="s">
        <v>709</v>
      </c>
      <c r="PYG96" s="727" t="s">
        <v>709</v>
      </c>
      <c r="PYH96" s="727" t="s">
        <v>709</v>
      </c>
      <c r="PYI96" s="727" t="s">
        <v>709</v>
      </c>
      <c r="PYJ96" s="727" t="s">
        <v>709</v>
      </c>
      <c r="PYK96" s="727" t="s">
        <v>709</v>
      </c>
      <c r="PYL96" s="727" t="s">
        <v>709</v>
      </c>
      <c r="PYM96" s="727" t="s">
        <v>709</v>
      </c>
      <c r="PYN96" s="727" t="s">
        <v>709</v>
      </c>
      <c r="PYO96" s="727" t="s">
        <v>709</v>
      </c>
      <c r="PYP96" s="727" t="s">
        <v>709</v>
      </c>
      <c r="PYQ96" s="727" t="s">
        <v>709</v>
      </c>
      <c r="PYR96" s="727" t="s">
        <v>709</v>
      </c>
      <c r="PYS96" s="727" t="s">
        <v>709</v>
      </c>
      <c r="PYT96" s="727" t="s">
        <v>709</v>
      </c>
      <c r="PYU96" s="727" t="s">
        <v>709</v>
      </c>
      <c r="PYV96" s="727" t="s">
        <v>709</v>
      </c>
      <c r="PYW96" s="727" t="s">
        <v>709</v>
      </c>
      <c r="PYX96" s="727" t="s">
        <v>709</v>
      </c>
      <c r="PYY96" s="727" t="s">
        <v>709</v>
      </c>
      <c r="PYZ96" s="727" t="s">
        <v>709</v>
      </c>
      <c r="PZA96" s="727" t="s">
        <v>709</v>
      </c>
      <c r="PZB96" s="727" t="s">
        <v>709</v>
      </c>
      <c r="PZC96" s="727" t="s">
        <v>709</v>
      </c>
      <c r="PZD96" s="727" t="s">
        <v>709</v>
      </c>
      <c r="PZE96" s="727" t="s">
        <v>709</v>
      </c>
      <c r="PZF96" s="727" t="s">
        <v>709</v>
      </c>
      <c r="PZG96" s="727" t="s">
        <v>709</v>
      </c>
      <c r="PZH96" s="727" t="s">
        <v>709</v>
      </c>
      <c r="PZI96" s="727" t="s">
        <v>709</v>
      </c>
      <c r="PZJ96" s="727" t="s">
        <v>709</v>
      </c>
      <c r="PZK96" s="727" t="s">
        <v>709</v>
      </c>
      <c r="PZL96" s="727" t="s">
        <v>709</v>
      </c>
      <c r="PZM96" s="727" t="s">
        <v>709</v>
      </c>
      <c r="PZN96" s="727" t="s">
        <v>709</v>
      </c>
      <c r="PZO96" s="727" t="s">
        <v>709</v>
      </c>
      <c r="PZP96" s="727" t="s">
        <v>709</v>
      </c>
      <c r="PZQ96" s="727" t="s">
        <v>709</v>
      </c>
      <c r="PZR96" s="727" t="s">
        <v>709</v>
      </c>
      <c r="PZS96" s="727" t="s">
        <v>709</v>
      </c>
      <c r="PZT96" s="727" t="s">
        <v>709</v>
      </c>
      <c r="PZU96" s="727" t="s">
        <v>709</v>
      </c>
      <c r="PZV96" s="727" t="s">
        <v>709</v>
      </c>
      <c r="PZW96" s="727" t="s">
        <v>709</v>
      </c>
      <c r="PZX96" s="727" t="s">
        <v>709</v>
      </c>
      <c r="PZY96" s="727" t="s">
        <v>709</v>
      </c>
      <c r="PZZ96" s="727" t="s">
        <v>709</v>
      </c>
      <c r="QAA96" s="727" t="s">
        <v>709</v>
      </c>
      <c r="QAB96" s="727" t="s">
        <v>709</v>
      </c>
      <c r="QAC96" s="727" t="s">
        <v>709</v>
      </c>
      <c r="QAD96" s="727" t="s">
        <v>709</v>
      </c>
      <c r="QAE96" s="727" t="s">
        <v>709</v>
      </c>
      <c r="QAF96" s="727" t="s">
        <v>709</v>
      </c>
      <c r="QAG96" s="727" t="s">
        <v>709</v>
      </c>
      <c r="QAH96" s="727" t="s">
        <v>709</v>
      </c>
      <c r="QAI96" s="727" t="s">
        <v>709</v>
      </c>
      <c r="QAJ96" s="727" t="s">
        <v>709</v>
      </c>
      <c r="QAK96" s="727" t="s">
        <v>709</v>
      </c>
      <c r="QAL96" s="727" t="s">
        <v>709</v>
      </c>
      <c r="QAM96" s="727" t="s">
        <v>709</v>
      </c>
      <c r="QAN96" s="727" t="s">
        <v>709</v>
      </c>
      <c r="QAO96" s="727" t="s">
        <v>709</v>
      </c>
      <c r="QAP96" s="727" t="s">
        <v>709</v>
      </c>
      <c r="QAQ96" s="727" t="s">
        <v>709</v>
      </c>
      <c r="QAR96" s="727" t="s">
        <v>709</v>
      </c>
      <c r="QAS96" s="727" t="s">
        <v>709</v>
      </c>
      <c r="QAT96" s="727" t="s">
        <v>709</v>
      </c>
      <c r="QAU96" s="727" t="s">
        <v>709</v>
      </c>
      <c r="QAV96" s="727" t="s">
        <v>709</v>
      </c>
      <c r="QAW96" s="727" t="s">
        <v>709</v>
      </c>
      <c r="QAX96" s="727" t="s">
        <v>709</v>
      </c>
      <c r="QAY96" s="727" t="s">
        <v>709</v>
      </c>
      <c r="QAZ96" s="727" t="s">
        <v>709</v>
      </c>
      <c r="QBA96" s="727" t="s">
        <v>709</v>
      </c>
      <c r="QBB96" s="727" t="s">
        <v>709</v>
      </c>
      <c r="QBC96" s="727" t="s">
        <v>709</v>
      </c>
      <c r="QBD96" s="727" t="s">
        <v>709</v>
      </c>
      <c r="QBE96" s="727" t="s">
        <v>709</v>
      </c>
      <c r="QBF96" s="727" t="s">
        <v>709</v>
      </c>
      <c r="QBG96" s="727" t="s">
        <v>709</v>
      </c>
      <c r="QBH96" s="727" t="s">
        <v>709</v>
      </c>
      <c r="QBI96" s="727" t="s">
        <v>709</v>
      </c>
      <c r="QBJ96" s="727" t="s">
        <v>709</v>
      </c>
      <c r="QBK96" s="727" t="s">
        <v>709</v>
      </c>
      <c r="QBL96" s="727" t="s">
        <v>709</v>
      </c>
      <c r="QBM96" s="727" t="s">
        <v>709</v>
      </c>
      <c r="QBN96" s="727" t="s">
        <v>709</v>
      </c>
      <c r="QBO96" s="727" t="s">
        <v>709</v>
      </c>
      <c r="QBP96" s="727" t="s">
        <v>709</v>
      </c>
      <c r="QBQ96" s="727" t="s">
        <v>709</v>
      </c>
      <c r="QBR96" s="727" t="s">
        <v>709</v>
      </c>
      <c r="QBS96" s="727" t="s">
        <v>709</v>
      </c>
      <c r="QBT96" s="727" t="s">
        <v>709</v>
      </c>
      <c r="QBU96" s="727" t="s">
        <v>709</v>
      </c>
      <c r="QBV96" s="727" t="s">
        <v>709</v>
      </c>
      <c r="QBW96" s="727" t="s">
        <v>709</v>
      </c>
      <c r="QBX96" s="727" t="s">
        <v>709</v>
      </c>
      <c r="QBY96" s="727" t="s">
        <v>709</v>
      </c>
      <c r="QBZ96" s="727" t="s">
        <v>709</v>
      </c>
      <c r="QCA96" s="727" t="s">
        <v>709</v>
      </c>
      <c r="QCB96" s="727" t="s">
        <v>709</v>
      </c>
      <c r="QCC96" s="727" t="s">
        <v>709</v>
      </c>
      <c r="QCD96" s="727" t="s">
        <v>709</v>
      </c>
      <c r="QCE96" s="727" t="s">
        <v>709</v>
      </c>
      <c r="QCF96" s="727" t="s">
        <v>709</v>
      </c>
      <c r="QCG96" s="727" t="s">
        <v>709</v>
      </c>
      <c r="QCH96" s="727" t="s">
        <v>709</v>
      </c>
      <c r="QCI96" s="727" t="s">
        <v>709</v>
      </c>
      <c r="QCJ96" s="727" t="s">
        <v>709</v>
      </c>
      <c r="QCK96" s="727" t="s">
        <v>709</v>
      </c>
      <c r="QCL96" s="727" t="s">
        <v>709</v>
      </c>
      <c r="QCM96" s="727" t="s">
        <v>709</v>
      </c>
      <c r="QCN96" s="727" t="s">
        <v>709</v>
      </c>
      <c r="QCO96" s="727" t="s">
        <v>709</v>
      </c>
      <c r="QCP96" s="727" t="s">
        <v>709</v>
      </c>
      <c r="QCQ96" s="727" t="s">
        <v>709</v>
      </c>
      <c r="QCR96" s="727" t="s">
        <v>709</v>
      </c>
      <c r="QCS96" s="727" t="s">
        <v>709</v>
      </c>
      <c r="QCT96" s="727" t="s">
        <v>709</v>
      </c>
      <c r="QCU96" s="727" t="s">
        <v>709</v>
      </c>
      <c r="QCV96" s="727" t="s">
        <v>709</v>
      </c>
      <c r="QCW96" s="727" t="s">
        <v>709</v>
      </c>
      <c r="QCX96" s="727" t="s">
        <v>709</v>
      </c>
      <c r="QCY96" s="727" t="s">
        <v>709</v>
      </c>
      <c r="QCZ96" s="727" t="s">
        <v>709</v>
      </c>
      <c r="QDA96" s="727" t="s">
        <v>709</v>
      </c>
      <c r="QDB96" s="727" t="s">
        <v>709</v>
      </c>
      <c r="QDC96" s="727" t="s">
        <v>709</v>
      </c>
      <c r="QDD96" s="727" t="s">
        <v>709</v>
      </c>
      <c r="QDE96" s="727" t="s">
        <v>709</v>
      </c>
      <c r="QDF96" s="727" t="s">
        <v>709</v>
      </c>
      <c r="QDG96" s="727" t="s">
        <v>709</v>
      </c>
      <c r="QDH96" s="727" t="s">
        <v>709</v>
      </c>
      <c r="QDI96" s="727" t="s">
        <v>709</v>
      </c>
      <c r="QDJ96" s="727" t="s">
        <v>709</v>
      </c>
      <c r="QDK96" s="727" t="s">
        <v>709</v>
      </c>
      <c r="QDL96" s="727" t="s">
        <v>709</v>
      </c>
      <c r="QDM96" s="727" t="s">
        <v>709</v>
      </c>
      <c r="QDN96" s="727" t="s">
        <v>709</v>
      </c>
      <c r="QDO96" s="727" t="s">
        <v>709</v>
      </c>
      <c r="QDP96" s="727" t="s">
        <v>709</v>
      </c>
      <c r="QDQ96" s="727" t="s">
        <v>709</v>
      </c>
      <c r="QDR96" s="727" t="s">
        <v>709</v>
      </c>
      <c r="QDS96" s="727" t="s">
        <v>709</v>
      </c>
      <c r="QDT96" s="727" t="s">
        <v>709</v>
      </c>
      <c r="QDU96" s="727" t="s">
        <v>709</v>
      </c>
      <c r="QDV96" s="727" t="s">
        <v>709</v>
      </c>
      <c r="QDW96" s="727" t="s">
        <v>709</v>
      </c>
      <c r="QDX96" s="727" t="s">
        <v>709</v>
      </c>
      <c r="QDY96" s="727" t="s">
        <v>709</v>
      </c>
      <c r="QDZ96" s="727" t="s">
        <v>709</v>
      </c>
      <c r="QEA96" s="727" t="s">
        <v>709</v>
      </c>
      <c r="QEB96" s="727" t="s">
        <v>709</v>
      </c>
      <c r="QEC96" s="727" t="s">
        <v>709</v>
      </c>
      <c r="QED96" s="727" t="s">
        <v>709</v>
      </c>
      <c r="QEE96" s="727" t="s">
        <v>709</v>
      </c>
      <c r="QEF96" s="727" t="s">
        <v>709</v>
      </c>
      <c r="QEG96" s="727" t="s">
        <v>709</v>
      </c>
      <c r="QEH96" s="727" t="s">
        <v>709</v>
      </c>
      <c r="QEI96" s="727" t="s">
        <v>709</v>
      </c>
      <c r="QEJ96" s="727" t="s">
        <v>709</v>
      </c>
      <c r="QEK96" s="727" t="s">
        <v>709</v>
      </c>
      <c r="QEL96" s="727" t="s">
        <v>709</v>
      </c>
      <c r="QEM96" s="727" t="s">
        <v>709</v>
      </c>
      <c r="QEN96" s="727" t="s">
        <v>709</v>
      </c>
      <c r="QEO96" s="727" t="s">
        <v>709</v>
      </c>
      <c r="QEP96" s="727" t="s">
        <v>709</v>
      </c>
      <c r="QEQ96" s="727" t="s">
        <v>709</v>
      </c>
      <c r="QER96" s="727" t="s">
        <v>709</v>
      </c>
      <c r="QES96" s="727" t="s">
        <v>709</v>
      </c>
      <c r="QET96" s="727" t="s">
        <v>709</v>
      </c>
      <c r="QEU96" s="727" t="s">
        <v>709</v>
      </c>
      <c r="QEV96" s="727" t="s">
        <v>709</v>
      </c>
      <c r="QEW96" s="727" t="s">
        <v>709</v>
      </c>
      <c r="QEX96" s="727" t="s">
        <v>709</v>
      </c>
      <c r="QEY96" s="727" t="s">
        <v>709</v>
      </c>
      <c r="QEZ96" s="727" t="s">
        <v>709</v>
      </c>
      <c r="QFA96" s="727" t="s">
        <v>709</v>
      </c>
      <c r="QFB96" s="727" t="s">
        <v>709</v>
      </c>
      <c r="QFC96" s="727" t="s">
        <v>709</v>
      </c>
      <c r="QFD96" s="727" t="s">
        <v>709</v>
      </c>
      <c r="QFE96" s="727" t="s">
        <v>709</v>
      </c>
      <c r="QFF96" s="727" t="s">
        <v>709</v>
      </c>
      <c r="QFG96" s="727" t="s">
        <v>709</v>
      </c>
      <c r="QFH96" s="727" t="s">
        <v>709</v>
      </c>
      <c r="QFI96" s="727" t="s">
        <v>709</v>
      </c>
      <c r="QFJ96" s="727" t="s">
        <v>709</v>
      </c>
      <c r="QFK96" s="727" t="s">
        <v>709</v>
      </c>
      <c r="QFL96" s="727" t="s">
        <v>709</v>
      </c>
      <c r="QFM96" s="727" t="s">
        <v>709</v>
      </c>
      <c r="QFN96" s="727" t="s">
        <v>709</v>
      </c>
      <c r="QFO96" s="727" t="s">
        <v>709</v>
      </c>
      <c r="QFP96" s="727" t="s">
        <v>709</v>
      </c>
      <c r="QFQ96" s="727" t="s">
        <v>709</v>
      </c>
      <c r="QFR96" s="727" t="s">
        <v>709</v>
      </c>
      <c r="QFS96" s="727" t="s">
        <v>709</v>
      </c>
      <c r="QFT96" s="727" t="s">
        <v>709</v>
      </c>
      <c r="QFU96" s="727" t="s">
        <v>709</v>
      </c>
      <c r="QFV96" s="727" t="s">
        <v>709</v>
      </c>
      <c r="QFW96" s="727" t="s">
        <v>709</v>
      </c>
      <c r="QFX96" s="727" t="s">
        <v>709</v>
      </c>
      <c r="QFY96" s="727" t="s">
        <v>709</v>
      </c>
      <c r="QFZ96" s="727" t="s">
        <v>709</v>
      </c>
      <c r="QGA96" s="727" t="s">
        <v>709</v>
      </c>
      <c r="QGB96" s="727" t="s">
        <v>709</v>
      </c>
      <c r="QGC96" s="727" t="s">
        <v>709</v>
      </c>
      <c r="QGD96" s="727" t="s">
        <v>709</v>
      </c>
      <c r="QGE96" s="727" t="s">
        <v>709</v>
      </c>
      <c r="QGF96" s="727" t="s">
        <v>709</v>
      </c>
      <c r="QGG96" s="727" t="s">
        <v>709</v>
      </c>
      <c r="QGH96" s="727" t="s">
        <v>709</v>
      </c>
      <c r="QGI96" s="727" t="s">
        <v>709</v>
      </c>
      <c r="QGJ96" s="727" t="s">
        <v>709</v>
      </c>
      <c r="QGK96" s="727" t="s">
        <v>709</v>
      </c>
      <c r="QGL96" s="727" t="s">
        <v>709</v>
      </c>
      <c r="QGM96" s="727" t="s">
        <v>709</v>
      </c>
      <c r="QGN96" s="727" t="s">
        <v>709</v>
      </c>
      <c r="QGO96" s="727" t="s">
        <v>709</v>
      </c>
      <c r="QGP96" s="727" t="s">
        <v>709</v>
      </c>
      <c r="QGQ96" s="727" t="s">
        <v>709</v>
      </c>
      <c r="QGR96" s="727" t="s">
        <v>709</v>
      </c>
      <c r="QGS96" s="727" t="s">
        <v>709</v>
      </c>
      <c r="QGT96" s="727" t="s">
        <v>709</v>
      </c>
      <c r="QGU96" s="727" t="s">
        <v>709</v>
      </c>
      <c r="QGV96" s="727" t="s">
        <v>709</v>
      </c>
      <c r="QGW96" s="727" t="s">
        <v>709</v>
      </c>
      <c r="QGX96" s="727" t="s">
        <v>709</v>
      </c>
      <c r="QGY96" s="727" t="s">
        <v>709</v>
      </c>
      <c r="QGZ96" s="727" t="s">
        <v>709</v>
      </c>
      <c r="QHA96" s="727" t="s">
        <v>709</v>
      </c>
      <c r="QHB96" s="727" t="s">
        <v>709</v>
      </c>
      <c r="QHC96" s="727" t="s">
        <v>709</v>
      </c>
      <c r="QHD96" s="727" t="s">
        <v>709</v>
      </c>
      <c r="QHE96" s="727" t="s">
        <v>709</v>
      </c>
      <c r="QHF96" s="727" t="s">
        <v>709</v>
      </c>
      <c r="QHG96" s="727" t="s">
        <v>709</v>
      </c>
      <c r="QHH96" s="727" t="s">
        <v>709</v>
      </c>
      <c r="QHI96" s="727" t="s">
        <v>709</v>
      </c>
      <c r="QHJ96" s="727" t="s">
        <v>709</v>
      </c>
      <c r="QHK96" s="727" t="s">
        <v>709</v>
      </c>
      <c r="QHL96" s="727" t="s">
        <v>709</v>
      </c>
      <c r="QHM96" s="727" t="s">
        <v>709</v>
      </c>
      <c r="QHN96" s="727" t="s">
        <v>709</v>
      </c>
      <c r="QHO96" s="727" t="s">
        <v>709</v>
      </c>
      <c r="QHP96" s="727" t="s">
        <v>709</v>
      </c>
      <c r="QHQ96" s="727" t="s">
        <v>709</v>
      </c>
      <c r="QHR96" s="727" t="s">
        <v>709</v>
      </c>
      <c r="QHS96" s="727" t="s">
        <v>709</v>
      </c>
      <c r="QHT96" s="727" t="s">
        <v>709</v>
      </c>
      <c r="QHU96" s="727" t="s">
        <v>709</v>
      </c>
      <c r="QHV96" s="727" t="s">
        <v>709</v>
      </c>
      <c r="QHW96" s="727" t="s">
        <v>709</v>
      </c>
      <c r="QHX96" s="727" t="s">
        <v>709</v>
      </c>
      <c r="QHY96" s="727" t="s">
        <v>709</v>
      </c>
      <c r="QHZ96" s="727" t="s">
        <v>709</v>
      </c>
      <c r="QIA96" s="727" t="s">
        <v>709</v>
      </c>
      <c r="QIB96" s="727" t="s">
        <v>709</v>
      </c>
      <c r="QIC96" s="727" t="s">
        <v>709</v>
      </c>
      <c r="QID96" s="727" t="s">
        <v>709</v>
      </c>
      <c r="QIE96" s="727" t="s">
        <v>709</v>
      </c>
      <c r="QIF96" s="727" t="s">
        <v>709</v>
      </c>
      <c r="QIG96" s="727" t="s">
        <v>709</v>
      </c>
      <c r="QIH96" s="727" t="s">
        <v>709</v>
      </c>
      <c r="QII96" s="727" t="s">
        <v>709</v>
      </c>
      <c r="QIJ96" s="727" t="s">
        <v>709</v>
      </c>
      <c r="QIK96" s="727" t="s">
        <v>709</v>
      </c>
      <c r="QIL96" s="727" t="s">
        <v>709</v>
      </c>
      <c r="QIM96" s="727" t="s">
        <v>709</v>
      </c>
      <c r="QIN96" s="727" t="s">
        <v>709</v>
      </c>
      <c r="QIO96" s="727" t="s">
        <v>709</v>
      </c>
      <c r="QIP96" s="727" t="s">
        <v>709</v>
      </c>
      <c r="QIQ96" s="727" t="s">
        <v>709</v>
      </c>
      <c r="QIR96" s="727" t="s">
        <v>709</v>
      </c>
      <c r="QIS96" s="727" t="s">
        <v>709</v>
      </c>
      <c r="QIT96" s="727" t="s">
        <v>709</v>
      </c>
      <c r="QIU96" s="727" t="s">
        <v>709</v>
      </c>
      <c r="QIV96" s="727" t="s">
        <v>709</v>
      </c>
      <c r="QIW96" s="727" t="s">
        <v>709</v>
      </c>
      <c r="QIX96" s="727" t="s">
        <v>709</v>
      </c>
      <c r="QIY96" s="727" t="s">
        <v>709</v>
      </c>
      <c r="QIZ96" s="727" t="s">
        <v>709</v>
      </c>
      <c r="QJA96" s="727" t="s">
        <v>709</v>
      </c>
      <c r="QJB96" s="727" t="s">
        <v>709</v>
      </c>
      <c r="QJC96" s="727" t="s">
        <v>709</v>
      </c>
      <c r="QJD96" s="727" t="s">
        <v>709</v>
      </c>
      <c r="QJE96" s="727" t="s">
        <v>709</v>
      </c>
      <c r="QJF96" s="727" t="s">
        <v>709</v>
      </c>
      <c r="QJG96" s="727" t="s">
        <v>709</v>
      </c>
      <c r="QJH96" s="727" t="s">
        <v>709</v>
      </c>
      <c r="QJI96" s="727" t="s">
        <v>709</v>
      </c>
      <c r="QJJ96" s="727" t="s">
        <v>709</v>
      </c>
      <c r="QJK96" s="727" t="s">
        <v>709</v>
      </c>
      <c r="QJL96" s="727" t="s">
        <v>709</v>
      </c>
      <c r="QJM96" s="727" t="s">
        <v>709</v>
      </c>
      <c r="QJN96" s="727" t="s">
        <v>709</v>
      </c>
      <c r="QJO96" s="727" t="s">
        <v>709</v>
      </c>
      <c r="QJP96" s="727" t="s">
        <v>709</v>
      </c>
      <c r="QJQ96" s="727" t="s">
        <v>709</v>
      </c>
      <c r="QJR96" s="727" t="s">
        <v>709</v>
      </c>
      <c r="QJS96" s="727" t="s">
        <v>709</v>
      </c>
      <c r="QJT96" s="727" t="s">
        <v>709</v>
      </c>
      <c r="QJU96" s="727" t="s">
        <v>709</v>
      </c>
      <c r="QJV96" s="727" t="s">
        <v>709</v>
      </c>
      <c r="QJW96" s="727" t="s">
        <v>709</v>
      </c>
      <c r="QJX96" s="727" t="s">
        <v>709</v>
      </c>
      <c r="QJY96" s="727" t="s">
        <v>709</v>
      </c>
      <c r="QJZ96" s="727" t="s">
        <v>709</v>
      </c>
      <c r="QKA96" s="727" t="s">
        <v>709</v>
      </c>
      <c r="QKB96" s="727" t="s">
        <v>709</v>
      </c>
      <c r="QKC96" s="727" t="s">
        <v>709</v>
      </c>
      <c r="QKD96" s="727" t="s">
        <v>709</v>
      </c>
      <c r="QKE96" s="727" t="s">
        <v>709</v>
      </c>
      <c r="QKF96" s="727" t="s">
        <v>709</v>
      </c>
      <c r="QKG96" s="727" t="s">
        <v>709</v>
      </c>
      <c r="QKH96" s="727" t="s">
        <v>709</v>
      </c>
      <c r="QKI96" s="727" t="s">
        <v>709</v>
      </c>
      <c r="QKJ96" s="727" t="s">
        <v>709</v>
      </c>
      <c r="QKK96" s="727" t="s">
        <v>709</v>
      </c>
      <c r="QKL96" s="727" t="s">
        <v>709</v>
      </c>
      <c r="QKM96" s="727" t="s">
        <v>709</v>
      </c>
      <c r="QKN96" s="727" t="s">
        <v>709</v>
      </c>
      <c r="QKO96" s="727" t="s">
        <v>709</v>
      </c>
      <c r="QKP96" s="727" t="s">
        <v>709</v>
      </c>
      <c r="QKQ96" s="727" t="s">
        <v>709</v>
      </c>
      <c r="QKR96" s="727" t="s">
        <v>709</v>
      </c>
      <c r="QKS96" s="727" t="s">
        <v>709</v>
      </c>
      <c r="QKT96" s="727" t="s">
        <v>709</v>
      </c>
      <c r="QKU96" s="727" t="s">
        <v>709</v>
      </c>
      <c r="QKV96" s="727" t="s">
        <v>709</v>
      </c>
      <c r="QKW96" s="727" t="s">
        <v>709</v>
      </c>
      <c r="QKX96" s="727" t="s">
        <v>709</v>
      </c>
      <c r="QKY96" s="727" t="s">
        <v>709</v>
      </c>
      <c r="QKZ96" s="727" t="s">
        <v>709</v>
      </c>
      <c r="QLA96" s="727" t="s">
        <v>709</v>
      </c>
      <c r="QLB96" s="727" t="s">
        <v>709</v>
      </c>
      <c r="QLC96" s="727" t="s">
        <v>709</v>
      </c>
      <c r="QLD96" s="727" t="s">
        <v>709</v>
      </c>
      <c r="QLE96" s="727" t="s">
        <v>709</v>
      </c>
      <c r="QLF96" s="727" t="s">
        <v>709</v>
      </c>
      <c r="QLG96" s="727" t="s">
        <v>709</v>
      </c>
      <c r="QLH96" s="727" t="s">
        <v>709</v>
      </c>
      <c r="QLI96" s="727" t="s">
        <v>709</v>
      </c>
      <c r="QLJ96" s="727" t="s">
        <v>709</v>
      </c>
      <c r="QLK96" s="727" t="s">
        <v>709</v>
      </c>
      <c r="QLL96" s="727" t="s">
        <v>709</v>
      </c>
      <c r="QLM96" s="727" t="s">
        <v>709</v>
      </c>
      <c r="QLN96" s="727" t="s">
        <v>709</v>
      </c>
      <c r="QLO96" s="727" t="s">
        <v>709</v>
      </c>
      <c r="QLP96" s="727" t="s">
        <v>709</v>
      </c>
      <c r="QLQ96" s="727" t="s">
        <v>709</v>
      </c>
      <c r="QLR96" s="727" t="s">
        <v>709</v>
      </c>
      <c r="QLS96" s="727" t="s">
        <v>709</v>
      </c>
      <c r="QLT96" s="727" t="s">
        <v>709</v>
      </c>
      <c r="QLU96" s="727" t="s">
        <v>709</v>
      </c>
      <c r="QLV96" s="727" t="s">
        <v>709</v>
      </c>
      <c r="QLW96" s="727" t="s">
        <v>709</v>
      </c>
      <c r="QLX96" s="727" t="s">
        <v>709</v>
      </c>
      <c r="QLY96" s="727" t="s">
        <v>709</v>
      </c>
      <c r="QLZ96" s="727" t="s">
        <v>709</v>
      </c>
      <c r="QMA96" s="727" t="s">
        <v>709</v>
      </c>
      <c r="QMB96" s="727" t="s">
        <v>709</v>
      </c>
      <c r="QMC96" s="727" t="s">
        <v>709</v>
      </c>
      <c r="QMD96" s="727" t="s">
        <v>709</v>
      </c>
      <c r="QME96" s="727" t="s">
        <v>709</v>
      </c>
      <c r="QMF96" s="727" t="s">
        <v>709</v>
      </c>
      <c r="QMG96" s="727" t="s">
        <v>709</v>
      </c>
      <c r="QMH96" s="727" t="s">
        <v>709</v>
      </c>
      <c r="QMI96" s="727" t="s">
        <v>709</v>
      </c>
      <c r="QMJ96" s="727" t="s">
        <v>709</v>
      </c>
      <c r="QMK96" s="727" t="s">
        <v>709</v>
      </c>
      <c r="QML96" s="727" t="s">
        <v>709</v>
      </c>
      <c r="QMM96" s="727" t="s">
        <v>709</v>
      </c>
      <c r="QMN96" s="727" t="s">
        <v>709</v>
      </c>
      <c r="QMO96" s="727" t="s">
        <v>709</v>
      </c>
      <c r="QMP96" s="727" t="s">
        <v>709</v>
      </c>
      <c r="QMQ96" s="727" t="s">
        <v>709</v>
      </c>
      <c r="QMR96" s="727" t="s">
        <v>709</v>
      </c>
      <c r="QMS96" s="727" t="s">
        <v>709</v>
      </c>
      <c r="QMT96" s="727" t="s">
        <v>709</v>
      </c>
      <c r="QMU96" s="727" t="s">
        <v>709</v>
      </c>
      <c r="QMV96" s="727" t="s">
        <v>709</v>
      </c>
      <c r="QMW96" s="727" t="s">
        <v>709</v>
      </c>
      <c r="QMX96" s="727" t="s">
        <v>709</v>
      </c>
      <c r="QMY96" s="727" t="s">
        <v>709</v>
      </c>
      <c r="QMZ96" s="727" t="s">
        <v>709</v>
      </c>
      <c r="QNA96" s="727" t="s">
        <v>709</v>
      </c>
      <c r="QNB96" s="727" t="s">
        <v>709</v>
      </c>
      <c r="QNC96" s="727" t="s">
        <v>709</v>
      </c>
      <c r="QND96" s="727" t="s">
        <v>709</v>
      </c>
      <c r="QNE96" s="727" t="s">
        <v>709</v>
      </c>
      <c r="QNF96" s="727" t="s">
        <v>709</v>
      </c>
      <c r="QNG96" s="727" t="s">
        <v>709</v>
      </c>
      <c r="QNH96" s="727" t="s">
        <v>709</v>
      </c>
      <c r="QNI96" s="727" t="s">
        <v>709</v>
      </c>
      <c r="QNJ96" s="727" t="s">
        <v>709</v>
      </c>
      <c r="QNK96" s="727" t="s">
        <v>709</v>
      </c>
      <c r="QNL96" s="727" t="s">
        <v>709</v>
      </c>
      <c r="QNM96" s="727" t="s">
        <v>709</v>
      </c>
      <c r="QNN96" s="727" t="s">
        <v>709</v>
      </c>
      <c r="QNO96" s="727" t="s">
        <v>709</v>
      </c>
      <c r="QNP96" s="727" t="s">
        <v>709</v>
      </c>
      <c r="QNQ96" s="727" t="s">
        <v>709</v>
      </c>
      <c r="QNR96" s="727" t="s">
        <v>709</v>
      </c>
      <c r="QNS96" s="727" t="s">
        <v>709</v>
      </c>
      <c r="QNT96" s="727" t="s">
        <v>709</v>
      </c>
      <c r="QNU96" s="727" t="s">
        <v>709</v>
      </c>
      <c r="QNV96" s="727" t="s">
        <v>709</v>
      </c>
      <c r="QNW96" s="727" t="s">
        <v>709</v>
      </c>
      <c r="QNX96" s="727" t="s">
        <v>709</v>
      </c>
      <c r="QNY96" s="727" t="s">
        <v>709</v>
      </c>
      <c r="QNZ96" s="727" t="s">
        <v>709</v>
      </c>
      <c r="QOA96" s="727" t="s">
        <v>709</v>
      </c>
      <c r="QOB96" s="727" t="s">
        <v>709</v>
      </c>
      <c r="QOC96" s="727" t="s">
        <v>709</v>
      </c>
      <c r="QOD96" s="727" t="s">
        <v>709</v>
      </c>
      <c r="QOE96" s="727" t="s">
        <v>709</v>
      </c>
      <c r="QOF96" s="727" t="s">
        <v>709</v>
      </c>
      <c r="QOG96" s="727" t="s">
        <v>709</v>
      </c>
      <c r="QOH96" s="727" t="s">
        <v>709</v>
      </c>
      <c r="QOI96" s="727" t="s">
        <v>709</v>
      </c>
      <c r="QOJ96" s="727" t="s">
        <v>709</v>
      </c>
      <c r="QOK96" s="727" t="s">
        <v>709</v>
      </c>
      <c r="QOL96" s="727" t="s">
        <v>709</v>
      </c>
      <c r="QOM96" s="727" t="s">
        <v>709</v>
      </c>
      <c r="QON96" s="727" t="s">
        <v>709</v>
      </c>
      <c r="QOO96" s="727" t="s">
        <v>709</v>
      </c>
      <c r="QOP96" s="727" t="s">
        <v>709</v>
      </c>
      <c r="QOQ96" s="727" t="s">
        <v>709</v>
      </c>
      <c r="QOR96" s="727" t="s">
        <v>709</v>
      </c>
      <c r="QOS96" s="727" t="s">
        <v>709</v>
      </c>
      <c r="QOT96" s="727" t="s">
        <v>709</v>
      </c>
      <c r="QOU96" s="727" t="s">
        <v>709</v>
      </c>
      <c r="QOV96" s="727" t="s">
        <v>709</v>
      </c>
      <c r="QOW96" s="727" t="s">
        <v>709</v>
      </c>
      <c r="QOX96" s="727" t="s">
        <v>709</v>
      </c>
      <c r="QOY96" s="727" t="s">
        <v>709</v>
      </c>
      <c r="QOZ96" s="727" t="s">
        <v>709</v>
      </c>
      <c r="QPA96" s="727" t="s">
        <v>709</v>
      </c>
      <c r="QPB96" s="727" t="s">
        <v>709</v>
      </c>
      <c r="QPC96" s="727" t="s">
        <v>709</v>
      </c>
      <c r="QPD96" s="727" t="s">
        <v>709</v>
      </c>
      <c r="QPE96" s="727" t="s">
        <v>709</v>
      </c>
      <c r="QPF96" s="727" t="s">
        <v>709</v>
      </c>
      <c r="QPG96" s="727" t="s">
        <v>709</v>
      </c>
      <c r="QPH96" s="727" t="s">
        <v>709</v>
      </c>
      <c r="QPI96" s="727" t="s">
        <v>709</v>
      </c>
      <c r="QPJ96" s="727" t="s">
        <v>709</v>
      </c>
      <c r="QPK96" s="727" t="s">
        <v>709</v>
      </c>
      <c r="QPL96" s="727" t="s">
        <v>709</v>
      </c>
      <c r="QPM96" s="727" t="s">
        <v>709</v>
      </c>
      <c r="QPN96" s="727" t="s">
        <v>709</v>
      </c>
      <c r="QPO96" s="727" t="s">
        <v>709</v>
      </c>
      <c r="QPP96" s="727" t="s">
        <v>709</v>
      </c>
      <c r="QPQ96" s="727" t="s">
        <v>709</v>
      </c>
      <c r="QPR96" s="727" t="s">
        <v>709</v>
      </c>
      <c r="QPS96" s="727" t="s">
        <v>709</v>
      </c>
      <c r="QPT96" s="727" t="s">
        <v>709</v>
      </c>
      <c r="QPU96" s="727" t="s">
        <v>709</v>
      </c>
      <c r="QPV96" s="727" t="s">
        <v>709</v>
      </c>
      <c r="QPW96" s="727" t="s">
        <v>709</v>
      </c>
      <c r="QPX96" s="727" t="s">
        <v>709</v>
      </c>
      <c r="QPY96" s="727" t="s">
        <v>709</v>
      </c>
      <c r="QPZ96" s="727" t="s">
        <v>709</v>
      </c>
      <c r="QQA96" s="727" t="s">
        <v>709</v>
      </c>
      <c r="QQB96" s="727" t="s">
        <v>709</v>
      </c>
      <c r="QQC96" s="727" t="s">
        <v>709</v>
      </c>
      <c r="QQD96" s="727" t="s">
        <v>709</v>
      </c>
      <c r="QQE96" s="727" t="s">
        <v>709</v>
      </c>
      <c r="QQF96" s="727" t="s">
        <v>709</v>
      </c>
      <c r="QQG96" s="727" t="s">
        <v>709</v>
      </c>
      <c r="QQH96" s="727" t="s">
        <v>709</v>
      </c>
      <c r="QQI96" s="727" t="s">
        <v>709</v>
      </c>
      <c r="QQJ96" s="727" t="s">
        <v>709</v>
      </c>
      <c r="QQK96" s="727" t="s">
        <v>709</v>
      </c>
      <c r="QQL96" s="727" t="s">
        <v>709</v>
      </c>
      <c r="QQM96" s="727" t="s">
        <v>709</v>
      </c>
      <c r="QQN96" s="727" t="s">
        <v>709</v>
      </c>
      <c r="QQO96" s="727" t="s">
        <v>709</v>
      </c>
      <c r="QQP96" s="727" t="s">
        <v>709</v>
      </c>
      <c r="QQQ96" s="727" t="s">
        <v>709</v>
      </c>
      <c r="QQR96" s="727" t="s">
        <v>709</v>
      </c>
      <c r="QQS96" s="727" t="s">
        <v>709</v>
      </c>
      <c r="QQT96" s="727" t="s">
        <v>709</v>
      </c>
      <c r="QQU96" s="727" t="s">
        <v>709</v>
      </c>
      <c r="QQV96" s="727" t="s">
        <v>709</v>
      </c>
      <c r="QQW96" s="727" t="s">
        <v>709</v>
      </c>
      <c r="QQX96" s="727" t="s">
        <v>709</v>
      </c>
      <c r="QQY96" s="727" t="s">
        <v>709</v>
      </c>
      <c r="QQZ96" s="727" t="s">
        <v>709</v>
      </c>
      <c r="QRA96" s="727" t="s">
        <v>709</v>
      </c>
      <c r="QRB96" s="727" t="s">
        <v>709</v>
      </c>
      <c r="QRC96" s="727" t="s">
        <v>709</v>
      </c>
      <c r="QRD96" s="727" t="s">
        <v>709</v>
      </c>
      <c r="QRE96" s="727" t="s">
        <v>709</v>
      </c>
      <c r="QRF96" s="727" t="s">
        <v>709</v>
      </c>
      <c r="QRG96" s="727" t="s">
        <v>709</v>
      </c>
      <c r="QRH96" s="727" t="s">
        <v>709</v>
      </c>
      <c r="QRI96" s="727" t="s">
        <v>709</v>
      </c>
      <c r="QRJ96" s="727" t="s">
        <v>709</v>
      </c>
      <c r="QRK96" s="727" t="s">
        <v>709</v>
      </c>
      <c r="QRL96" s="727" t="s">
        <v>709</v>
      </c>
      <c r="QRM96" s="727" t="s">
        <v>709</v>
      </c>
      <c r="QRN96" s="727" t="s">
        <v>709</v>
      </c>
      <c r="QRO96" s="727" t="s">
        <v>709</v>
      </c>
      <c r="QRP96" s="727" t="s">
        <v>709</v>
      </c>
      <c r="QRQ96" s="727" t="s">
        <v>709</v>
      </c>
      <c r="QRR96" s="727" t="s">
        <v>709</v>
      </c>
      <c r="QRS96" s="727" t="s">
        <v>709</v>
      </c>
      <c r="QRT96" s="727" t="s">
        <v>709</v>
      </c>
      <c r="QRU96" s="727" t="s">
        <v>709</v>
      </c>
      <c r="QRV96" s="727" t="s">
        <v>709</v>
      </c>
      <c r="QRW96" s="727" t="s">
        <v>709</v>
      </c>
      <c r="QRX96" s="727" t="s">
        <v>709</v>
      </c>
      <c r="QRY96" s="727" t="s">
        <v>709</v>
      </c>
      <c r="QRZ96" s="727" t="s">
        <v>709</v>
      </c>
      <c r="QSA96" s="727" t="s">
        <v>709</v>
      </c>
      <c r="QSB96" s="727" t="s">
        <v>709</v>
      </c>
      <c r="QSC96" s="727" t="s">
        <v>709</v>
      </c>
      <c r="QSD96" s="727" t="s">
        <v>709</v>
      </c>
      <c r="QSE96" s="727" t="s">
        <v>709</v>
      </c>
      <c r="QSF96" s="727" t="s">
        <v>709</v>
      </c>
      <c r="QSG96" s="727" t="s">
        <v>709</v>
      </c>
      <c r="QSH96" s="727" t="s">
        <v>709</v>
      </c>
      <c r="QSI96" s="727" t="s">
        <v>709</v>
      </c>
      <c r="QSJ96" s="727" t="s">
        <v>709</v>
      </c>
      <c r="QSK96" s="727" t="s">
        <v>709</v>
      </c>
      <c r="QSL96" s="727" t="s">
        <v>709</v>
      </c>
      <c r="QSM96" s="727" t="s">
        <v>709</v>
      </c>
      <c r="QSN96" s="727" t="s">
        <v>709</v>
      </c>
      <c r="QSO96" s="727" t="s">
        <v>709</v>
      </c>
      <c r="QSP96" s="727" t="s">
        <v>709</v>
      </c>
      <c r="QSQ96" s="727" t="s">
        <v>709</v>
      </c>
      <c r="QSR96" s="727" t="s">
        <v>709</v>
      </c>
      <c r="QSS96" s="727" t="s">
        <v>709</v>
      </c>
      <c r="QST96" s="727" t="s">
        <v>709</v>
      </c>
      <c r="QSU96" s="727" t="s">
        <v>709</v>
      </c>
      <c r="QSV96" s="727" t="s">
        <v>709</v>
      </c>
      <c r="QSW96" s="727" t="s">
        <v>709</v>
      </c>
      <c r="QSX96" s="727" t="s">
        <v>709</v>
      </c>
      <c r="QSY96" s="727" t="s">
        <v>709</v>
      </c>
      <c r="QSZ96" s="727" t="s">
        <v>709</v>
      </c>
      <c r="QTA96" s="727" t="s">
        <v>709</v>
      </c>
      <c r="QTB96" s="727" t="s">
        <v>709</v>
      </c>
      <c r="QTC96" s="727" t="s">
        <v>709</v>
      </c>
      <c r="QTD96" s="727" t="s">
        <v>709</v>
      </c>
      <c r="QTE96" s="727" t="s">
        <v>709</v>
      </c>
      <c r="QTF96" s="727" t="s">
        <v>709</v>
      </c>
      <c r="QTG96" s="727" t="s">
        <v>709</v>
      </c>
      <c r="QTH96" s="727" t="s">
        <v>709</v>
      </c>
      <c r="QTI96" s="727" t="s">
        <v>709</v>
      </c>
      <c r="QTJ96" s="727" t="s">
        <v>709</v>
      </c>
      <c r="QTK96" s="727" t="s">
        <v>709</v>
      </c>
      <c r="QTL96" s="727" t="s">
        <v>709</v>
      </c>
      <c r="QTM96" s="727" t="s">
        <v>709</v>
      </c>
      <c r="QTN96" s="727" t="s">
        <v>709</v>
      </c>
      <c r="QTO96" s="727" t="s">
        <v>709</v>
      </c>
      <c r="QTP96" s="727" t="s">
        <v>709</v>
      </c>
      <c r="QTQ96" s="727" t="s">
        <v>709</v>
      </c>
      <c r="QTR96" s="727" t="s">
        <v>709</v>
      </c>
      <c r="QTS96" s="727" t="s">
        <v>709</v>
      </c>
      <c r="QTT96" s="727" t="s">
        <v>709</v>
      </c>
      <c r="QTU96" s="727" t="s">
        <v>709</v>
      </c>
      <c r="QTV96" s="727" t="s">
        <v>709</v>
      </c>
      <c r="QTW96" s="727" t="s">
        <v>709</v>
      </c>
      <c r="QTX96" s="727" t="s">
        <v>709</v>
      </c>
      <c r="QTY96" s="727" t="s">
        <v>709</v>
      </c>
      <c r="QTZ96" s="727" t="s">
        <v>709</v>
      </c>
      <c r="QUA96" s="727" t="s">
        <v>709</v>
      </c>
      <c r="QUB96" s="727" t="s">
        <v>709</v>
      </c>
      <c r="QUC96" s="727" t="s">
        <v>709</v>
      </c>
      <c r="QUD96" s="727" t="s">
        <v>709</v>
      </c>
      <c r="QUE96" s="727" t="s">
        <v>709</v>
      </c>
      <c r="QUF96" s="727" t="s">
        <v>709</v>
      </c>
      <c r="QUG96" s="727" t="s">
        <v>709</v>
      </c>
      <c r="QUH96" s="727" t="s">
        <v>709</v>
      </c>
      <c r="QUI96" s="727" t="s">
        <v>709</v>
      </c>
      <c r="QUJ96" s="727" t="s">
        <v>709</v>
      </c>
      <c r="QUK96" s="727" t="s">
        <v>709</v>
      </c>
      <c r="QUL96" s="727" t="s">
        <v>709</v>
      </c>
      <c r="QUM96" s="727" t="s">
        <v>709</v>
      </c>
      <c r="QUN96" s="727" t="s">
        <v>709</v>
      </c>
      <c r="QUO96" s="727" t="s">
        <v>709</v>
      </c>
      <c r="QUP96" s="727" t="s">
        <v>709</v>
      </c>
      <c r="QUQ96" s="727" t="s">
        <v>709</v>
      </c>
      <c r="QUR96" s="727" t="s">
        <v>709</v>
      </c>
      <c r="QUS96" s="727" t="s">
        <v>709</v>
      </c>
      <c r="QUT96" s="727" t="s">
        <v>709</v>
      </c>
      <c r="QUU96" s="727" t="s">
        <v>709</v>
      </c>
      <c r="QUV96" s="727" t="s">
        <v>709</v>
      </c>
      <c r="QUW96" s="727" t="s">
        <v>709</v>
      </c>
      <c r="QUX96" s="727" t="s">
        <v>709</v>
      </c>
      <c r="QUY96" s="727" t="s">
        <v>709</v>
      </c>
      <c r="QUZ96" s="727" t="s">
        <v>709</v>
      </c>
      <c r="QVA96" s="727" t="s">
        <v>709</v>
      </c>
      <c r="QVB96" s="727" t="s">
        <v>709</v>
      </c>
      <c r="QVC96" s="727" t="s">
        <v>709</v>
      </c>
      <c r="QVD96" s="727" t="s">
        <v>709</v>
      </c>
      <c r="QVE96" s="727" t="s">
        <v>709</v>
      </c>
      <c r="QVF96" s="727" t="s">
        <v>709</v>
      </c>
      <c r="QVG96" s="727" t="s">
        <v>709</v>
      </c>
      <c r="QVH96" s="727" t="s">
        <v>709</v>
      </c>
      <c r="QVI96" s="727" t="s">
        <v>709</v>
      </c>
      <c r="QVJ96" s="727" t="s">
        <v>709</v>
      </c>
      <c r="QVK96" s="727" t="s">
        <v>709</v>
      </c>
      <c r="QVL96" s="727" t="s">
        <v>709</v>
      </c>
      <c r="QVM96" s="727" t="s">
        <v>709</v>
      </c>
      <c r="QVN96" s="727" t="s">
        <v>709</v>
      </c>
      <c r="QVO96" s="727" t="s">
        <v>709</v>
      </c>
      <c r="QVP96" s="727" t="s">
        <v>709</v>
      </c>
      <c r="QVQ96" s="727" t="s">
        <v>709</v>
      </c>
      <c r="QVR96" s="727" t="s">
        <v>709</v>
      </c>
      <c r="QVS96" s="727" t="s">
        <v>709</v>
      </c>
      <c r="QVT96" s="727" t="s">
        <v>709</v>
      </c>
      <c r="QVU96" s="727" t="s">
        <v>709</v>
      </c>
      <c r="QVV96" s="727" t="s">
        <v>709</v>
      </c>
      <c r="QVW96" s="727" t="s">
        <v>709</v>
      </c>
      <c r="QVX96" s="727" t="s">
        <v>709</v>
      </c>
      <c r="QVY96" s="727" t="s">
        <v>709</v>
      </c>
      <c r="QVZ96" s="727" t="s">
        <v>709</v>
      </c>
      <c r="QWA96" s="727" t="s">
        <v>709</v>
      </c>
      <c r="QWB96" s="727" t="s">
        <v>709</v>
      </c>
      <c r="QWC96" s="727" t="s">
        <v>709</v>
      </c>
      <c r="QWD96" s="727" t="s">
        <v>709</v>
      </c>
      <c r="QWE96" s="727" t="s">
        <v>709</v>
      </c>
      <c r="QWF96" s="727" t="s">
        <v>709</v>
      </c>
      <c r="QWG96" s="727" t="s">
        <v>709</v>
      </c>
      <c r="QWH96" s="727" t="s">
        <v>709</v>
      </c>
      <c r="QWI96" s="727" t="s">
        <v>709</v>
      </c>
      <c r="QWJ96" s="727" t="s">
        <v>709</v>
      </c>
      <c r="QWK96" s="727" t="s">
        <v>709</v>
      </c>
      <c r="QWL96" s="727" t="s">
        <v>709</v>
      </c>
      <c r="QWM96" s="727" t="s">
        <v>709</v>
      </c>
      <c r="QWN96" s="727" t="s">
        <v>709</v>
      </c>
      <c r="QWO96" s="727" t="s">
        <v>709</v>
      </c>
      <c r="QWP96" s="727" t="s">
        <v>709</v>
      </c>
      <c r="QWQ96" s="727" t="s">
        <v>709</v>
      </c>
      <c r="QWR96" s="727" t="s">
        <v>709</v>
      </c>
      <c r="QWS96" s="727" t="s">
        <v>709</v>
      </c>
      <c r="QWT96" s="727" t="s">
        <v>709</v>
      </c>
      <c r="QWU96" s="727" t="s">
        <v>709</v>
      </c>
      <c r="QWV96" s="727" t="s">
        <v>709</v>
      </c>
      <c r="QWW96" s="727" t="s">
        <v>709</v>
      </c>
      <c r="QWX96" s="727" t="s">
        <v>709</v>
      </c>
      <c r="QWY96" s="727" t="s">
        <v>709</v>
      </c>
      <c r="QWZ96" s="727" t="s">
        <v>709</v>
      </c>
      <c r="QXA96" s="727" t="s">
        <v>709</v>
      </c>
      <c r="QXB96" s="727" t="s">
        <v>709</v>
      </c>
      <c r="QXC96" s="727" t="s">
        <v>709</v>
      </c>
      <c r="QXD96" s="727" t="s">
        <v>709</v>
      </c>
      <c r="QXE96" s="727" t="s">
        <v>709</v>
      </c>
      <c r="QXF96" s="727" t="s">
        <v>709</v>
      </c>
      <c r="QXG96" s="727" t="s">
        <v>709</v>
      </c>
      <c r="QXH96" s="727" t="s">
        <v>709</v>
      </c>
      <c r="QXI96" s="727" t="s">
        <v>709</v>
      </c>
      <c r="QXJ96" s="727" t="s">
        <v>709</v>
      </c>
      <c r="QXK96" s="727" t="s">
        <v>709</v>
      </c>
      <c r="QXL96" s="727" t="s">
        <v>709</v>
      </c>
      <c r="QXM96" s="727" t="s">
        <v>709</v>
      </c>
      <c r="QXN96" s="727" t="s">
        <v>709</v>
      </c>
      <c r="QXO96" s="727" t="s">
        <v>709</v>
      </c>
      <c r="QXP96" s="727" t="s">
        <v>709</v>
      </c>
      <c r="QXQ96" s="727" t="s">
        <v>709</v>
      </c>
      <c r="QXR96" s="727" t="s">
        <v>709</v>
      </c>
      <c r="QXS96" s="727" t="s">
        <v>709</v>
      </c>
      <c r="QXT96" s="727" t="s">
        <v>709</v>
      </c>
      <c r="QXU96" s="727" t="s">
        <v>709</v>
      </c>
      <c r="QXV96" s="727" t="s">
        <v>709</v>
      </c>
      <c r="QXW96" s="727" t="s">
        <v>709</v>
      </c>
      <c r="QXX96" s="727" t="s">
        <v>709</v>
      </c>
      <c r="QXY96" s="727" t="s">
        <v>709</v>
      </c>
      <c r="QXZ96" s="727" t="s">
        <v>709</v>
      </c>
      <c r="QYA96" s="727" t="s">
        <v>709</v>
      </c>
      <c r="QYB96" s="727" t="s">
        <v>709</v>
      </c>
      <c r="QYC96" s="727" t="s">
        <v>709</v>
      </c>
      <c r="QYD96" s="727" t="s">
        <v>709</v>
      </c>
      <c r="QYE96" s="727" t="s">
        <v>709</v>
      </c>
      <c r="QYF96" s="727" t="s">
        <v>709</v>
      </c>
      <c r="QYG96" s="727" t="s">
        <v>709</v>
      </c>
      <c r="QYH96" s="727" t="s">
        <v>709</v>
      </c>
      <c r="QYI96" s="727" t="s">
        <v>709</v>
      </c>
      <c r="QYJ96" s="727" t="s">
        <v>709</v>
      </c>
      <c r="QYK96" s="727" t="s">
        <v>709</v>
      </c>
      <c r="QYL96" s="727" t="s">
        <v>709</v>
      </c>
      <c r="QYM96" s="727" t="s">
        <v>709</v>
      </c>
      <c r="QYN96" s="727" t="s">
        <v>709</v>
      </c>
      <c r="QYO96" s="727" t="s">
        <v>709</v>
      </c>
      <c r="QYP96" s="727" t="s">
        <v>709</v>
      </c>
      <c r="QYQ96" s="727" t="s">
        <v>709</v>
      </c>
      <c r="QYR96" s="727" t="s">
        <v>709</v>
      </c>
      <c r="QYS96" s="727" t="s">
        <v>709</v>
      </c>
      <c r="QYT96" s="727" t="s">
        <v>709</v>
      </c>
      <c r="QYU96" s="727" t="s">
        <v>709</v>
      </c>
      <c r="QYV96" s="727" t="s">
        <v>709</v>
      </c>
      <c r="QYW96" s="727" t="s">
        <v>709</v>
      </c>
      <c r="QYX96" s="727" t="s">
        <v>709</v>
      </c>
      <c r="QYY96" s="727" t="s">
        <v>709</v>
      </c>
      <c r="QYZ96" s="727" t="s">
        <v>709</v>
      </c>
      <c r="QZA96" s="727" t="s">
        <v>709</v>
      </c>
      <c r="QZB96" s="727" t="s">
        <v>709</v>
      </c>
      <c r="QZC96" s="727" t="s">
        <v>709</v>
      </c>
      <c r="QZD96" s="727" t="s">
        <v>709</v>
      </c>
      <c r="QZE96" s="727" t="s">
        <v>709</v>
      </c>
      <c r="QZF96" s="727" t="s">
        <v>709</v>
      </c>
      <c r="QZG96" s="727" t="s">
        <v>709</v>
      </c>
      <c r="QZH96" s="727" t="s">
        <v>709</v>
      </c>
      <c r="QZI96" s="727" t="s">
        <v>709</v>
      </c>
      <c r="QZJ96" s="727" t="s">
        <v>709</v>
      </c>
      <c r="QZK96" s="727" t="s">
        <v>709</v>
      </c>
      <c r="QZL96" s="727" t="s">
        <v>709</v>
      </c>
      <c r="QZM96" s="727" t="s">
        <v>709</v>
      </c>
      <c r="QZN96" s="727" t="s">
        <v>709</v>
      </c>
      <c r="QZO96" s="727" t="s">
        <v>709</v>
      </c>
      <c r="QZP96" s="727" t="s">
        <v>709</v>
      </c>
      <c r="QZQ96" s="727" t="s">
        <v>709</v>
      </c>
      <c r="QZR96" s="727" t="s">
        <v>709</v>
      </c>
      <c r="QZS96" s="727" t="s">
        <v>709</v>
      </c>
      <c r="QZT96" s="727" t="s">
        <v>709</v>
      </c>
      <c r="QZU96" s="727" t="s">
        <v>709</v>
      </c>
      <c r="QZV96" s="727" t="s">
        <v>709</v>
      </c>
      <c r="QZW96" s="727" t="s">
        <v>709</v>
      </c>
      <c r="QZX96" s="727" t="s">
        <v>709</v>
      </c>
      <c r="QZY96" s="727" t="s">
        <v>709</v>
      </c>
      <c r="QZZ96" s="727" t="s">
        <v>709</v>
      </c>
      <c r="RAA96" s="727" t="s">
        <v>709</v>
      </c>
      <c r="RAB96" s="727" t="s">
        <v>709</v>
      </c>
      <c r="RAC96" s="727" t="s">
        <v>709</v>
      </c>
      <c r="RAD96" s="727" t="s">
        <v>709</v>
      </c>
      <c r="RAE96" s="727" t="s">
        <v>709</v>
      </c>
      <c r="RAF96" s="727" t="s">
        <v>709</v>
      </c>
      <c r="RAG96" s="727" t="s">
        <v>709</v>
      </c>
      <c r="RAH96" s="727" t="s">
        <v>709</v>
      </c>
      <c r="RAI96" s="727" t="s">
        <v>709</v>
      </c>
      <c r="RAJ96" s="727" t="s">
        <v>709</v>
      </c>
      <c r="RAK96" s="727" t="s">
        <v>709</v>
      </c>
      <c r="RAL96" s="727" t="s">
        <v>709</v>
      </c>
      <c r="RAM96" s="727" t="s">
        <v>709</v>
      </c>
      <c r="RAN96" s="727" t="s">
        <v>709</v>
      </c>
      <c r="RAO96" s="727" t="s">
        <v>709</v>
      </c>
      <c r="RAP96" s="727" t="s">
        <v>709</v>
      </c>
      <c r="RAQ96" s="727" t="s">
        <v>709</v>
      </c>
      <c r="RAR96" s="727" t="s">
        <v>709</v>
      </c>
      <c r="RAS96" s="727" t="s">
        <v>709</v>
      </c>
      <c r="RAT96" s="727" t="s">
        <v>709</v>
      </c>
      <c r="RAU96" s="727" t="s">
        <v>709</v>
      </c>
      <c r="RAV96" s="727" t="s">
        <v>709</v>
      </c>
      <c r="RAW96" s="727" t="s">
        <v>709</v>
      </c>
      <c r="RAX96" s="727" t="s">
        <v>709</v>
      </c>
      <c r="RAY96" s="727" t="s">
        <v>709</v>
      </c>
      <c r="RAZ96" s="727" t="s">
        <v>709</v>
      </c>
      <c r="RBA96" s="727" t="s">
        <v>709</v>
      </c>
      <c r="RBB96" s="727" t="s">
        <v>709</v>
      </c>
      <c r="RBC96" s="727" t="s">
        <v>709</v>
      </c>
      <c r="RBD96" s="727" t="s">
        <v>709</v>
      </c>
      <c r="RBE96" s="727" t="s">
        <v>709</v>
      </c>
      <c r="RBF96" s="727" t="s">
        <v>709</v>
      </c>
      <c r="RBG96" s="727" t="s">
        <v>709</v>
      </c>
      <c r="RBH96" s="727" t="s">
        <v>709</v>
      </c>
      <c r="RBI96" s="727" t="s">
        <v>709</v>
      </c>
      <c r="RBJ96" s="727" t="s">
        <v>709</v>
      </c>
      <c r="RBK96" s="727" t="s">
        <v>709</v>
      </c>
      <c r="RBL96" s="727" t="s">
        <v>709</v>
      </c>
      <c r="RBM96" s="727" t="s">
        <v>709</v>
      </c>
      <c r="RBN96" s="727" t="s">
        <v>709</v>
      </c>
      <c r="RBO96" s="727" t="s">
        <v>709</v>
      </c>
      <c r="RBP96" s="727" t="s">
        <v>709</v>
      </c>
      <c r="RBQ96" s="727" t="s">
        <v>709</v>
      </c>
      <c r="RBR96" s="727" t="s">
        <v>709</v>
      </c>
      <c r="RBS96" s="727" t="s">
        <v>709</v>
      </c>
      <c r="RBT96" s="727" t="s">
        <v>709</v>
      </c>
      <c r="RBU96" s="727" t="s">
        <v>709</v>
      </c>
      <c r="RBV96" s="727" t="s">
        <v>709</v>
      </c>
      <c r="RBW96" s="727" t="s">
        <v>709</v>
      </c>
      <c r="RBX96" s="727" t="s">
        <v>709</v>
      </c>
      <c r="RBY96" s="727" t="s">
        <v>709</v>
      </c>
      <c r="RBZ96" s="727" t="s">
        <v>709</v>
      </c>
      <c r="RCA96" s="727" t="s">
        <v>709</v>
      </c>
      <c r="RCB96" s="727" t="s">
        <v>709</v>
      </c>
      <c r="RCC96" s="727" t="s">
        <v>709</v>
      </c>
      <c r="RCD96" s="727" t="s">
        <v>709</v>
      </c>
      <c r="RCE96" s="727" t="s">
        <v>709</v>
      </c>
      <c r="RCF96" s="727" t="s">
        <v>709</v>
      </c>
      <c r="RCG96" s="727" t="s">
        <v>709</v>
      </c>
      <c r="RCH96" s="727" t="s">
        <v>709</v>
      </c>
      <c r="RCI96" s="727" t="s">
        <v>709</v>
      </c>
      <c r="RCJ96" s="727" t="s">
        <v>709</v>
      </c>
      <c r="RCK96" s="727" t="s">
        <v>709</v>
      </c>
      <c r="RCL96" s="727" t="s">
        <v>709</v>
      </c>
      <c r="RCM96" s="727" t="s">
        <v>709</v>
      </c>
      <c r="RCN96" s="727" t="s">
        <v>709</v>
      </c>
      <c r="RCO96" s="727" t="s">
        <v>709</v>
      </c>
      <c r="RCP96" s="727" t="s">
        <v>709</v>
      </c>
      <c r="RCQ96" s="727" t="s">
        <v>709</v>
      </c>
      <c r="RCR96" s="727" t="s">
        <v>709</v>
      </c>
      <c r="RCS96" s="727" t="s">
        <v>709</v>
      </c>
      <c r="RCT96" s="727" t="s">
        <v>709</v>
      </c>
      <c r="RCU96" s="727" t="s">
        <v>709</v>
      </c>
      <c r="RCV96" s="727" t="s">
        <v>709</v>
      </c>
      <c r="RCW96" s="727" t="s">
        <v>709</v>
      </c>
      <c r="RCX96" s="727" t="s">
        <v>709</v>
      </c>
      <c r="RCY96" s="727" t="s">
        <v>709</v>
      </c>
      <c r="RCZ96" s="727" t="s">
        <v>709</v>
      </c>
      <c r="RDA96" s="727" t="s">
        <v>709</v>
      </c>
      <c r="RDB96" s="727" t="s">
        <v>709</v>
      </c>
      <c r="RDC96" s="727" t="s">
        <v>709</v>
      </c>
      <c r="RDD96" s="727" t="s">
        <v>709</v>
      </c>
      <c r="RDE96" s="727" t="s">
        <v>709</v>
      </c>
      <c r="RDF96" s="727" t="s">
        <v>709</v>
      </c>
      <c r="RDG96" s="727" t="s">
        <v>709</v>
      </c>
      <c r="RDH96" s="727" t="s">
        <v>709</v>
      </c>
      <c r="RDI96" s="727" t="s">
        <v>709</v>
      </c>
      <c r="RDJ96" s="727" t="s">
        <v>709</v>
      </c>
      <c r="RDK96" s="727" t="s">
        <v>709</v>
      </c>
      <c r="RDL96" s="727" t="s">
        <v>709</v>
      </c>
      <c r="RDM96" s="727" t="s">
        <v>709</v>
      </c>
      <c r="RDN96" s="727" t="s">
        <v>709</v>
      </c>
      <c r="RDO96" s="727" t="s">
        <v>709</v>
      </c>
      <c r="RDP96" s="727" t="s">
        <v>709</v>
      </c>
      <c r="RDQ96" s="727" t="s">
        <v>709</v>
      </c>
      <c r="RDR96" s="727" t="s">
        <v>709</v>
      </c>
      <c r="RDS96" s="727" t="s">
        <v>709</v>
      </c>
      <c r="RDT96" s="727" t="s">
        <v>709</v>
      </c>
      <c r="RDU96" s="727" t="s">
        <v>709</v>
      </c>
      <c r="RDV96" s="727" t="s">
        <v>709</v>
      </c>
      <c r="RDW96" s="727" t="s">
        <v>709</v>
      </c>
      <c r="RDX96" s="727" t="s">
        <v>709</v>
      </c>
      <c r="RDY96" s="727" t="s">
        <v>709</v>
      </c>
      <c r="RDZ96" s="727" t="s">
        <v>709</v>
      </c>
      <c r="REA96" s="727" t="s">
        <v>709</v>
      </c>
      <c r="REB96" s="727" t="s">
        <v>709</v>
      </c>
      <c r="REC96" s="727" t="s">
        <v>709</v>
      </c>
      <c r="RED96" s="727" t="s">
        <v>709</v>
      </c>
      <c r="REE96" s="727" t="s">
        <v>709</v>
      </c>
      <c r="REF96" s="727" t="s">
        <v>709</v>
      </c>
      <c r="REG96" s="727" t="s">
        <v>709</v>
      </c>
      <c r="REH96" s="727" t="s">
        <v>709</v>
      </c>
      <c r="REI96" s="727" t="s">
        <v>709</v>
      </c>
      <c r="REJ96" s="727" t="s">
        <v>709</v>
      </c>
      <c r="REK96" s="727" t="s">
        <v>709</v>
      </c>
      <c r="REL96" s="727" t="s">
        <v>709</v>
      </c>
      <c r="REM96" s="727" t="s">
        <v>709</v>
      </c>
      <c r="REN96" s="727" t="s">
        <v>709</v>
      </c>
      <c r="REO96" s="727" t="s">
        <v>709</v>
      </c>
      <c r="REP96" s="727" t="s">
        <v>709</v>
      </c>
      <c r="REQ96" s="727" t="s">
        <v>709</v>
      </c>
      <c r="RER96" s="727" t="s">
        <v>709</v>
      </c>
      <c r="RES96" s="727" t="s">
        <v>709</v>
      </c>
      <c r="RET96" s="727" t="s">
        <v>709</v>
      </c>
      <c r="REU96" s="727" t="s">
        <v>709</v>
      </c>
      <c r="REV96" s="727" t="s">
        <v>709</v>
      </c>
      <c r="REW96" s="727" t="s">
        <v>709</v>
      </c>
      <c r="REX96" s="727" t="s">
        <v>709</v>
      </c>
      <c r="REY96" s="727" t="s">
        <v>709</v>
      </c>
      <c r="REZ96" s="727" t="s">
        <v>709</v>
      </c>
      <c r="RFA96" s="727" t="s">
        <v>709</v>
      </c>
      <c r="RFB96" s="727" t="s">
        <v>709</v>
      </c>
      <c r="RFC96" s="727" t="s">
        <v>709</v>
      </c>
      <c r="RFD96" s="727" t="s">
        <v>709</v>
      </c>
      <c r="RFE96" s="727" t="s">
        <v>709</v>
      </c>
      <c r="RFF96" s="727" t="s">
        <v>709</v>
      </c>
      <c r="RFG96" s="727" t="s">
        <v>709</v>
      </c>
      <c r="RFH96" s="727" t="s">
        <v>709</v>
      </c>
      <c r="RFI96" s="727" t="s">
        <v>709</v>
      </c>
      <c r="RFJ96" s="727" t="s">
        <v>709</v>
      </c>
      <c r="RFK96" s="727" t="s">
        <v>709</v>
      </c>
      <c r="RFL96" s="727" t="s">
        <v>709</v>
      </c>
      <c r="RFM96" s="727" t="s">
        <v>709</v>
      </c>
      <c r="RFN96" s="727" t="s">
        <v>709</v>
      </c>
      <c r="RFO96" s="727" t="s">
        <v>709</v>
      </c>
      <c r="RFP96" s="727" t="s">
        <v>709</v>
      </c>
      <c r="RFQ96" s="727" t="s">
        <v>709</v>
      </c>
      <c r="RFR96" s="727" t="s">
        <v>709</v>
      </c>
      <c r="RFS96" s="727" t="s">
        <v>709</v>
      </c>
      <c r="RFT96" s="727" t="s">
        <v>709</v>
      </c>
      <c r="RFU96" s="727" t="s">
        <v>709</v>
      </c>
      <c r="RFV96" s="727" t="s">
        <v>709</v>
      </c>
      <c r="RFW96" s="727" t="s">
        <v>709</v>
      </c>
      <c r="RFX96" s="727" t="s">
        <v>709</v>
      </c>
      <c r="RFY96" s="727" t="s">
        <v>709</v>
      </c>
      <c r="RFZ96" s="727" t="s">
        <v>709</v>
      </c>
      <c r="RGA96" s="727" t="s">
        <v>709</v>
      </c>
      <c r="RGB96" s="727" t="s">
        <v>709</v>
      </c>
      <c r="RGC96" s="727" t="s">
        <v>709</v>
      </c>
      <c r="RGD96" s="727" t="s">
        <v>709</v>
      </c>
      <c r="RGE96" s="727" t="s">
        <v>709</v>
      </c>
      <c r="RGF96" s="727" t="s">
        <v>709</v>
      </c>
      <c r="RGG96" s="727" t="s">
        <v>709</v>
      </c>
      <c r="RGH96" s="727" t="s">
        <v>709</v>
      </c>
      <c r="RGI96" s="727" t="s">
        <v>709</v>
      </c>
      <c r="RGJ96" s="727" t="s">
        <v>709</v>
      </c>
      <c r="RGK96" s="727" t="s">
        <v>709</v>
      </c>
      <c r="RGL96" s="727" t="s">
        <v>709</v>
      </c>
      <c r="RGM96" s="727" t="s">
        <v>709</v>
      </c>
      <c r="RGN96" s="727" t="s">
        <v>709</v>
      </c>
      <c r="RGO96" s="727" t="s">
        <v>709</v>
      </c>
      <c r="RGP96" s="727" t="s">
        <v>709</v>
      </c>
      <c r="RGQ96" s="727" t="s">
        <v>709</v>
      </c>
      <c r="RGR96" s="727" t="s">
        <v>709</v>
      </c>
      <c r="RGS96" s="727" t="s">
        <v>709</v>
      </c>
      <c r="RGT96" s="727" t="s">
        <v>709</v>
      </c>
      <c r="RGU96" s="727" t="s">
        <v>709</v>
      </c>
      <c r="RGV96" s="727" t="s">
        <v>709</v>
      </c>
      <c r="RGW96" s="727" t="s">
        <v>709</v>
      </c>
      <c r="RGX96" s="727" t="s">
        <v>709</v>
      </c>
      <c r="RGY96" s="727" t="s">
        <v>709</v>
      </c>
      <c r="RGZ96" s="727" t="s">
        <v>709</v>
      </c>
      <c r="RHA96" s="727" t="s">
        <v>709</v>
      </c>
      <c r="RHB96" s="727" t="s">
        <v>709</v>
      </c>
      <c r="RHC96" s="727" t="s">
        <v>709</v>
      </c>
      <c r="RHD96" s="727" t="s">
        <v>709</v>
      </c>
      <c r="RHE96" s="727" t="s">
        <v>709</v>
      </c>
      <c r="RHF96" s="727" t="s">
        <v>709</v>
      </c>
      <c r="RHG96" s="727" t="s">
        <v>709</v>
      </c>
      <c r="RHH96" s="727" t="s">
        <v>709</v>
      </c>
      <c r="RHI96" s="727" t="s">
        <v>709</v>
      </c>
      <c r="RHJ96" s="727" t="s">
        <v>709</v>
      </c>
      <c r="RHK96" s="727" t="s">
        <v>709</v>
      </c>
      <c r="RHL96" s="727" t="s">
        <v>709</v>
      </c>
      <c r="RHM96" s="727" t="s">
        <v>709</v>
      </c>
      <c r="RHN96" s="727" t="s">
        <v>709</v>
      </c>
      <c r="RHO96" s="727" t="s">
        <v>709</v>
      </c>
      <c r="RHP96" s="727" t="s">
        <v>709</v>
      </c>
      <c r="RHQ96" s="727" t="s">
        <v>709</v>
      </c>
      <c r="RHR96" s="727" t="s">
        <v>709</v>
      </c>
      <c r="RHS96" s="727" t="s">
        <v>709</v>
      </c>
      <c r="RHT96" s="727" t="s">
        <v>709</v>
      </c>
      <c r="RHU96" s="727" t="s">
        <v>709</v>
      </c>
      <c r="RHV96" s="727" t="s">
        <v>709</v>
      </c>
      <c r="RHW96" s="727" t="s">
        <v>709</v>
      </c>
      <c r="RHX96" s="727" t="s">
        <v>709</v>
      </c>
      <c r="RHY96" s="727" t="s">
        <v>709</v>
      </c>
      <c r="RHZ96" s="727" t="s">
        <v>709</v>
      </c>
      <c r="RIA96" s="727" t="s">
        <v>709</v>
      </c>
      <c r="RIB96" s="727" t="s">
        <v>709</v>
      </c>
      <c r="RIC96" s="727" t="s">
        <v>709</v>
      </c>
      <c r="RID96" s="727" t="s">
        <v>709</v>
      </c>
      <c r="RIE96" s="727" t="s">
        <v>709</v>
      </c>
      <c r="RIF96" s="727" t="s">
        <v>709</v>
      </c>
      <c r="RIG96" s="727" t="s">
        <v>709</v>
      </c>
      <c r="RIH96" s="727" t="s">
        <v>709</v>
      </c>
      <c r="RII96" s="727" t="s">
        <v>709</v>
      </c>
      <c r="RIJ96" s="727" t="s">
        <v>709</v>
      </c>
      <c r="RIK96" s="727" t="s">
        <v>709</v>
      </c>
      <c r="RIL96" s="727" t="s">
        <v>709</v>
      </c>
      <c r="RIM96" s="727" t="s">
        <v>709</v>
      </c>
      <c r="RIN96" s="727" t="s">
        <v>709</v>
      </c>
      <c r="RIO96" s="727" t="s">
        <v>709</v>
      </c>
      <c r="RIP96" s="727" t="s">
        <v>709</v>
      </c>
      <c r="RIQ96" s="727" t="s">
        <v>709</v>
      </c>
      <c r="RIR96" s="727" t="s">
        <v>709</v>
      </c>
      <c r="RIS96" s="727" t="s">
        <v>709</v>
      </c>
      <c r="RIT96" s="727" t="s">
        <v>709</v>
      </c>
      <c r="RIU96" s="727" t="s">
        <v>709</v>
      </c>
      <c r="RIV96" s="727" t="s">
        <v>709</v>
      </c>
      <c r="RIW96" s="727" t="s">
        <v>709</v>
      </c>
      <c r="RIX96" s="727" t="s">
        <v>709</v>
      </c>
      <c r="RIY96" s="727" t="s">
        <v>709</v>
      </c>
      <c r="RIZ96" s="727" t="s">
        <v>709</v>
      </c>
      <c r="RJA96" s="727" t="s">
        <v>709</v>
      </c>
      <c r="RJB96" s="727" t="s">
        <v>709</v>
      </c>
      <c r="RJC96" s="727" t="s">
        <v>709</v>
      </c>
      <c r="RJD96" s="727" t="s">
        <v>709</v>
      </c>
      <c r="RJE96" s="727" t="s">
        <v>709</v>
      </c>
      <c r="RJF96" s="727" t="s">
        <v>709</v>
      </c>
      <c r="RJG96" s="727" t="s">
        <v>709</v>
      </c>
      <c r="RJH96" s="727" t="s">
        <v>709</v>
      </c>
      <c r="RJI96" s="727" t="s">
        <v>709</v>
      </c>
      <c r="RJJ96" s="727" t="s">
        <v>709</v>
      </c>
      <c r="RJK96" s="727" t="s">
        <v>709</v>
      </c>
      <c r="RJL96" s="727" t="s">
        <v>709</v>
      </c>
      <c r="RJM96" s="727" t="s">
        <v>709</v>
      </c>
      <c r="RJN96" s="727" t="s">
        <v>709</v>
      </c>
      <c r="RJO96" s="727" t="s">
        <v>709</v>
      </c>
      <c r="RJP96" s="727" t="s">
        <v>709</v>
      </c>
      <c r="RJQ96" s="727" t="s">
        <v>709</v>
      </c>
      <c r="RJR96" s="727" t="s">
        <v>709</v>
      </c>
      <c r="RJS96" s="727" t="s">
        <v>709</v>
      </c>
      <c r="RJT96" s="727" t="s">
        <v>709</v>
      </c>
      <c r="RJU96" s="727" t="s">
        <v>709</v>
      </c>
      <c r="RJV96" s="727" t="s">
        <v>709</v>
      </c>
      <c r="RJW96" s="727" t="s">
        <v>709</v>
      </c>
      <c r="RJX96" s="727" t="s">
        <v>709</v>
      </c>
      <c r="RJY96" s="727" t="s">
        <v>709</v>
      </c>
      <c r="RJZ96" s="727" t="s">
        <v>709</v>
      </c>
      <c r="RKA96" s="727" t="s">
        <v>709</v>
      </c>
      <c r="RKB96" s="727" t="s">
        <v>709</v>
      </c>
      <c r="RKC96" s="727" t="s">
        <v>709</v>
      </c>
      <c r="RKD96" s="727" t="s">
        <v>709</v>
      </c>
      <c r="RKE96" s="727" t="s">
        <v>709</v>
      </c>
      <c r="RKF96" s="727" t="s">
        <v>709</v>
      </c>
      <c r="RKG96" s="727" t="s">
        <v>709</v>
      </c>
      <c r="RKH96" s="727" t="s">
        <v>709</v>
      </c>
      <c r="RKI96" s="727" t="s">
        <v>709</v>
      </c>
      <c r="RKJ96" s="727" t="s">
        <v>709</v>
      </c>
      <c r="RKK96" s="727" t="s">
        <v>709</v>
      </c>
      <c r="RKL96" s="727" t="s">
        <v>709</v>
      </c>
      <c r="RKM96" s="727" t="s">
        <v>709</v>
      </c>
      <c r="RKN96" s="727" t="s">
        <v>709</v>
      </c>
      <c r="RKO96" s="727" t="s">
        <v>709</v>
      </c>
      <c r="RKP96" s="727" t="s">
        <v>709</v>
      </c>
      <c r="RKQ96" s="727" t="s">
        <v>709</v>
      </c>
      <c r="RKR96" s="727" t="s">
        <v>709</v>
      </c>
      <c r="RKS96" s="727" t="s">
        <v>709</v>
      </c>
      <c r="RKT96" s="727" t="s">
        <v>709</v>
      </c>
      <c r="RKU96" s="727" t="s">
        <v>709</v>
      </c>
      <c r="RKV96" s="727" t="s">
        <v>709</v>
      </c>
      <c r="RKW96" s="727" t="s">
        <v>709</v>
      </c>
      <c r="RKX96" s="727" t="s">
        <v>709</v>
      </c>
      <c r="RKY96" s="727" t="s">
        <v>709</v>
      </c>
      <c r="RKZ96" s="727" t="s">
        <v>709</v>
      </c>
      <c r="RLA96" s="727" t="s">
        <v>709</v>
      </c>
      <c r="RLB96" s="727" t="s">
        <v>709</v>
      </c>
      <c r="RLC96" s="727" t="s">
        <v>709</v>
      </c>
      <c r="RLD96" s="727" t="s">
        <v>709</v>
      </c>
      <c r="RLE96" s="727" t="s">
        <v>709</v>
      </c>
      <c r="RLF96" s="727" t="s">
        <v>709</v>
      </c>
      <c r="RLG96" s="727" t="s">
        <v>709</v>
      </c>
      <c r="RLH96" s="727" t="s">
        <v>709</v>
      </c>
      <c r="RLI96" s="727" t="s">
        <v>709</v>
      </c>
      <c r="RLJ96" s="727" t="s">
        <v>709</v>
      </c>
      <c r="RLK96" s="727" t="s">
        <v>709</v>
      </c>
      <c r="RLL96" s="727" t="s">
        <v>709</v>
      </c>
      <c r="RLM96" s="727" t="s">
        <v>709</v>
      </c>
      <c r="RLN96" s="727" t="s">
        <v>709</v>
      </c>
      <c r="RLO96" s="727" t="s">
        <v>709</v>
      </c>
      <c r="RLP96" s="727" t="s">
        <v>709</v>
      </c>
      <c r="RLQ96" s="727" t="s">
        <v>709</v>
      </c>
      <c r="RLR96" s="727" t="s">
        <v>709</v>
      </c>
      <c r="RLS96" s="727" t="s">
        <v>709</v>
      </c>
      <c r="RLT96" s="727" t="s">
        <v>709</v>
      </c>
      <c r="RLU96" s="727" t="s">
        <v>709</v>
      </c>
      <c r="RLV96" s="727" t="s">
        <v>709</v>
      </c>
      <c r="RLW96" s="727" t="s">
        <v>709</v>
      </c>
      <c r="RLX96" s="727" t="s">
        <v>709</v>
      </c>
      <c r="RLY96" s="727" t="s">
        <v>709</v>
      </c>
      <c r="RLZ96" s="727" t="s">
        <v>709</v>
      </c>
      <c r="RMA96" s="727" t="s">
        <v>709</v>
      </c>
      <c r="RMB96" s="727" t="s">
        <v>709</v>
      </c>
      <c r="RMC96" s="727" t="s">
        <v>709</v>
      </c>
      <c r="RMD96" s="727" t="s">
        <v>709</v>
      </c>
      <c r="RME96" s="727" t="s">
        <v>709</v>
      </c>
      <c r="RMF96" s="727" t="s">
        <v>709</v>
      </c>
      <c r="RMG96" s="727" t="s">
        <v>709</v>
      </c>
      <c r="RMH96" s="727" t="s">
        <v>709</v>
      </c>
      <c r="RMI96" s="727" t="s">
        <v>709</v>
      </c>
      <c r="RMJ96" s="727" t="s">
        <v>709</v>
      </c>
      <c r="RMK96" s="727" t="s">
        <v>709</v>
      </c>
      <c r="RML96" s="727" t="s">
        <v>709</v>
      </c>
      <c r="RMM96" s="727" t="s">
        <v>709</v>
      </c>
      <c r="RMN96" s="727" t="s">
        <v>709</v>
      </c>
      <c r="RMO96" s="727" t="s">
        <v>709</v>
      </c>
      <c r="RMP96" s="727" t="s">
        <v>709</v>
      </c>
      <c r="RMQ96" s="727" t="s">
        <v>709</v>
      </c>
      <c r="RMR96" s="727" t="s">
        <v>709</v>
      </c>
      <c r="RMS96" s="727" t="s">
        <v>709</v>
      </c>
      <c r="RMT96" s="727" t="s">
        <v>709</v>
      </c>
      <c r="RMU96" s="727" t="s">
        <v>709</v>
      </c>
      <c r="RMV96" s="727" t="s">
        <v>709</v>
      </c>
      <c r="RMW96" s="727" t="s">
        <v>709</v>
      </c>
      <c r="RMX96" s="727" t="s">
        <v>709</v>
      </c>
      <c r="RMY96" s="727" t="s">
        <v>709</v>
      </c>
      <c r="RMZ96" s="727" t="s">
        <v>709</v>
      </c>
      <c r="RNA96" s="727" t="s">
        <v>709</v>
      </c>
      <c r="RNB96" s="727" t="s">
        <v>709</v>
      </c>
      <c r="RNC96" s="727" t="s">
        <v>709</v>
      </c>
      <c r="RND96" s="727" t="s">
        <v>709</v>
      </c>
      <c r="RNE96" s="727" t="s">
        <v>709</v>
      </c>
      <c r="RNF96" s="727" t="s">
        <v>709</v>
      </c>
      <c r="RNG96" s="727" t="s">
        <v>709</v>
      </c>
      <c r="RNH96" s="727" t="s">
        <v>709</v>
      </c>
      <c r="RNI96" s="727" t="s">
        <v>709</v>
      </c>
      <c r="RNJ96" s="727" t="s">
        <v>709</v>
      </c>
      <c r="RNK96" s="727" t="s">
        <v>709</v>
      </c>
      <c r="RNL96" s="727" t="s">
        <v>709</v>
      </c>
      <c r="RNM96" s="727" t="s">
        <v>709</v>
      </c>
      <c r="RNN96" s="727" t="s">
        <v>709</v>
      </c>
      <c r="RNO96" s="727" t="s">
        <v>709</v>
      </c>
      <c r="RNP96" s="727" t="s">
        <v>709</v>
      </c>
      <c r="RNQ96" s="727" t="s">
        <v>709</v>
      </c>
      <c r="RNR96" s="727" t="s">
        <v>709</v>
      </c>
      <c r="RNS96" s="727" t="s">
        <v>709</v>
      </c>
      <c r="RNT96" s="727" t="s">
        <v>709</v>
      </c>
      <c r="RNU96" s="727" t="s">
        <v>709</v>
      </c>
      <c r="RNV96" s="727" t="s">
        <v>709</v>
      </c>
      <c r="RNW96" s="727" t="s">
        <v>709</v>
      </c>
      <c r="RNX96" s="727" t="s">
        <v>709</v>
      </c>
      <c r="RNY96" s="727" t="s">
        <v>709</v>
      </c>
      <c r="RNZ96" s="727" t="s">
        <v>709</v>
      </c>
      <c r="ROA96" s="727" t="s">
        <v>709</v>
      </c>
      <c r="ROB96" s="727" t="s">
        <v>709</v>
      </c>
      <c r="ROC96" s="727" t="s">
        <v>709</v>
      </c>
      <c r="ROD96" s="727" t="s">
        <v>709</v>
      </c>
      <c r="ROE96" s="727" t="s">
        <v>709</v>
      </c>
      <c r="ROF96" s="727" t="s">
        <v>709</v>
      </c>
      <c r="ROG96" s="727" t="s">
        <v>709</v>
      </c>
      <c r="ROH96" s="727" t="s">
        <v>709</v>
      </c>
      <c r="ROI96" s="727" t="s">
        <v>709</v>
      </c>
      <c r="ROJ96" s="727" t="s">
        <v>709</v>
      </c>
      <c r="ROK96" s="727" t="s">
        <v>709</v>
      </c>
      <c r="ROL96" s="727" t="s">
        <v>709</v>
      </c>
      <c r="ROM96" s="727" t="s">
        <v>709</v>
      </c>
      <c r="RON96" s="727" t="s">
        <v>709</v>
      </c>
      <c r="ROO96" s="727" t="s">
        <v>709</v>
      </c>
      <c r="ROP96" s="727" t="s">
        <v>709</v>
      </c>
      <c r="ROQ96" s="727" t="s">
        <v>709</v>
      </c>
      <c r="ROR96" s="727" t="s">
        <v>709</v>
      </c>
      <c r="ROS96" s="727" t="s">
        <v>709</v>
      </c>
      <c r="ROT96" s="727" t="s">
        <v>709</v>
      </c>
      <c r="ROU96" s="727" t="s">
        <v>709</v>
      </c>
      <c r="ROV96" s="727" t="s">
        <v>709</v>
      </c>
      <c r="ROW96" s="727" t="s">
        <v>709</v>
      </c>
      <c r="ROX96" s="727" t="s">
        <v>709</v>
      </c>
      <c r="ROY96" s="727" t="s">
        <v>709</v>
      </c>
      <c r="ROZ96" s="727" t="s">
        <v>709</v>
      </c>
      <c r="RPA96" s="727" t="s">
        <v>709</v>
      </c>
      <c r="RPB96" s="727" t="s">
        <v>709</v>
      </c>
      <c r="RPC96" s="727" t="s">
        <v>709</v>
      </c>
      <c r="RPD96" s="727" t="s">
        <v>709</v>
      </c>
      <c r="RPE96" s="727" t="s">
        <v>709</v>
      </c>
      <c r="RPF96" s="727" t="s">
        <v>709</v>
      </c>
      <c r="RPG96" s="727" t="s">
        <v>709</v>
      </c>
      <c r="RPH96" s="727" t="s">
        <v>709</v>
      </c>
      <c r="RPI96" s="727" t="s">
        <v>709</v>
      </c>
      <c r="RPJ96" s="727" t="s">
        <v>709</v>
      </c>
      <c r="RPK96" s="727" t="s">
        <v>709</v>
      </c>
      <c r="RPL96" s="727" t="s">
        <v>709</v>
      </c>
      <c r="RPM96" s="727" t="s">
        <v>709</v>
      </c>
      <c r="RPN96" s="727" t="s">
        <v>709</v>
      </c>
      <c r="RPO96" s="727" t="s">
        <v>709</v>
      </c>
      <c r="RPP96" s="727" t="s">
        <v>709</v>
      </c>
      <c r="RPQ96" s="727" t="s">
        <v>709</v>
      </c>
      <c r="RPR96" s="727" t="s">
        <v>709</v>
      </c>
      <c r="RPS96" s="727" t="s">
        <v>709</v>
      </c>
      <c r="RPT96" s="727" t="s">
        <v>709</v>
      </c>
      <c r="RPU96" s="727" t="s">
        <v>709</v>
      </c>
      <c r="RPV96" s="727" t="s">
        <v>709</v>
      </c>
      <c r="RPW96" s="727" t="s">
        <v>709</v>
      </c>
      <c r="RPX96" s="727" t="s">
        <v>709</v>
      </c>
      <c r="RPY96" s="727" t="s">
        <v>709</v>
      </c>
      <c r="RPZ96" s="727" t="s">
        <v>709</v>
      </c>
      <c r="RQA96" s="727" t="s">
        <v>709</v>
      </c>
      <c r="RQB96" s="727" t="s">
        <v>709</v>
      </c>
      <c r="RQC96" s="727" t="s">
        <v>709</v>
      </c>
      <c r="RQD96" s="727" t="s">
        <v>709</v>
      </c>
      <c r="RQE96" s="727" t="s">
        <v>709</v>
      </c>
      <c r="RQF96" s="727" t="s">
        <v>709</v>
      </c>
      <c r="RQG96" s="727" t="s">
        <v>709</v>
      </c>
      <c r="RQH96" s="727" t="s">
        <v>709</v>
      </c>
      <c r="RQI96" s="727" t="s">
        <v>709</v>
      </c>
      <c r="RQJ96" s="727" t="s">
        <v>709</v>
      </c>
      <c r="RQK96" s="727" t="s">
        <v>709</v>
      </c>
      <c r="RQL96" s="727" t="s">
        <v>709</v>
      </c>
      <c r="RQM96" s="727" t="s">
        <v>709</v>
      </c>
      <c r="RQN96" s="727" t="s">
        <v>709</v>
      </c>
      <c r="RQO96" s="727" t="s">
        <v>709</v>
      </c>
      <c r="RQP96" s="727" t="s">
        <v>709</v>
      </c>
      <c r="RQQ96" s="727" t="s">
        <v>709</v>
      </c>
      <c r="RQR96" s="727" t="s">
        <v>709</v>
      </c>
      <c r="RQS96" s="727" t="s">
        <v>709</v>
      </c>
      <c r="RQT96" s="727" t="s">
        <v>709</v>
      </c>
      <c r="RQU96" s="727" t="s">
        <v>709</v>
      </c>
      <c r="RQV96" s="727" t="s">
        <v>709</v>
      </c>
      <c r="RQW96" s="727" t="s">
        <v>709</v>
      </c>
      <c r="RQX96" s="727" t="s">
        <v>709</v>
      </c>
      <c r="RQY96" s="727" t="s">
        <v>709</v>
      </c>
      <c r="RQZ96" s="727" t="s">
        <v>709</v>
      </c>
      <c r="RRA96" s="727" t="s">
        <v>709</v>
      </c>
      <c r="RRB96" s="727" t="s">
        <v>709</v>
      </c>
      <c r="RRC96" s="727" t="s">
        <v>709</v>
      </c>
      <c r="RRD96" s="727" t="s">
        <v>709</v>
      </c>
      <c r="RRE96" s="727" t="s">
        <v>709</v>
      </c>
      <c r="RRF96" s="727" t="s">
        <v>709</v>
      </c>
      <c r="RRG96" s="727" t="s">
        <v>709</v>
      </c>
      <c r="RRH96" s="727" t="s">
        <v>709</v>
      </c>
      <c r="RRI96" s="727" t="s">
        <v>709</v>
      </c>
      <c r="RRJ96" s="727" t="s">
        <v>709</v>
      </c>
      <c r="RRK96" s="727" t="s">
        <v>709</v>
      </c>
      <c r="RRL96" s="727" t="s">
        <v>709</v>
      </c>
      <c r="RRM96" s="727" t="s">
        <v>709</v>
      </c>
      <c r="RRN96" s="727" t="s">
        <v>709</v>
      </c>
      <c r="RRO96" s="727" t="s">
        <v>709</v>
      </c>
      <c r="RRP96" s="727" t="s">
        <v>709</v>
      </c>
      <c r="RRQ96" s="727" t="s">
        <v>709</v>
      </c>
      <c r="RRR96" s="727" t="s">
        <v>709</v>
      </c>
      <c r="RRS96" s="727" t="s">
        <v>709</v>
      </c>
      <c r="RRT96" s="727" t="s">
        <v>709</v>
      </c>
      <c r="RRU96" s="727" t="s">
        <v>709</v>
      </c>
      <c r="RRV96" s="727" t="s">
        <v>709</v>
      </c>
      <c r="RRW96" s="727" t="s">
        <v>709</v>
      </c>
      <c r="RRX96" s="727" t="s">
        <v>709</v>
      </c>
      <c r="RRY96" s="727" t="s">
        <v>709</v>
      </c>
      <c r="RRZ96" s="727" t="s">
        <v>709</v>
      </c>
      <c r="RSA96" s="727" t="s">
        <v>709</v>
      </c>
      <c r="RSB96" s="727" t="s">
        <v>709</v>
      </c>
      <c r="RSC96" s="727" t="s">
        <v>709</v>
      </c>
      <c r="RSD96" s="727" t="s">
        <v>709</v>
      </c>
      <c r="RSE96" s="727" t="s">
        <v>709</v>
      </c>
      <c r="RSF96" s="727" t="s">
        <v>709</v>
      </c>
      <c r="RSG96" s="727" t="s">
        <v>709</v>
      </c>
      <c r="RSH96" s="727" t="s">
        <v>709</v>
      </c>
      <c r="RSI96" s="727" t="s">
        <v>709</v>
      </c>
      <c r="RSJ96" s="727" t="s">
        <v>709</v>
      </c>
      <c r="RSK96" s="727" t="s">
        <v>709</v>
      </c>
      <c r="RSL96" s="727" t="s">
        <v>709</v>
      </c>
      <c r="RSM96" s="727" t="s">
        <v>709</v>
      </c>
      <c r="RSN96" s="727" t="s">
        <v>709</v>
      </c>
      <c r="RSO96" s="727" t="s">
        <v>709</v>
      </c>
      <c r="RSP96" s="727" t="s">
        <v>709</v>
      </c>
      <c r="RSQ96" s="727" t="s">
        <v>709</v>
      </c>
      <c r="RSR96" s="727" t="s">
        <v>709</v>
      </c>
      <c r="RSS96" s="727" t="s">
        <v>709</v>
      </c>
      <c r="RST96" s="727" t="s">
        <v>709</v>
      </c>
      <c r="RSU96" s="727" t="s">
        <v>709</v>
      </c>
      <c r="RSV96" s="727" t="s">
        <v>709</v>
      </c>
      <c r="RSW96" s="727" t="s">
        <v>709</v>
      </c>
      <c r="RSX96" s="727" t="s">
        <v>709</v>
      </c>
      <c r="RSY96" s="727" t="s">
        <v>709</v>
      </c>
      <c r="RSZ96" s="727" t="s">
        <v>709</v>
      </c>
      <c r="RTA96" s="727" t="s">
        <v>709</v>
      </c>
      <c r="RTB96" s="727" t="s">
        <v>709</v>
      </c>
      <c r="RTC96" s="727" t="s">
        <v>709</v>
      </c>
      <c r="RTD96" s="727" t="s">
        <v>709</v>
      </c>
      <c r="RTE96" s="727" t="s">
        <v>709</v>
      </c>
      <c r="RTF96" s="727" t="s">
        <v>709</v>
      </c>
      <c r="RTG96" s="727" t="s">
        <v>709</v>
      </c>
      <c r="RTH96" s="727" t="s">
        <v>709</v>
      </c>
      <c r="RTI96" s="727" t="s">
        <v>709</v>
      </c>
      <c r="RTJ96" s="727" t="s">
        <v>709</v>
      </c>
      <c r="RTK96" s="727" t="s">
        <v>709</v>
      </c>
      <c r="RTL96" s="727" t="s">
        <v>709</v>
      </c>
      <c r="RTM96" s="727" t="s">
        <v>709</v>
      </c>
      <c r="RTN96" s="727" t="s">
        <v>709</v>
      </c>
      <c r="RTO96" s="727" t="s">
        <v>709</v>
      </c>
      <c r="RTP96" s="727" t="s">
        <v>709</v>
      </c>
      <c r="RTQ96" s="727" t="s">
        <v>709</v>
      </c>
      <c r="RTR96" s="727" t="s">
        <v>709</v>
      </c>
      <c r="RTS96" s="727" t="s">
        <v>709</v>
      </c>
      <c r="RTT96" s="727" t="s">
        <v>709</v>
      </c>
      <c r="RTU96" s="727" t="s">
        <v>709</v>
      </c>
      <c r="RTV96" s="727" t="s">
        <v>709</v>
      </c>
      <c r="RTW96" s="727" t="s">
        <v>709</v>
      </c>
      <c r="RTX96" s="727" t="s">
        <v>709</v>
      </c>
      <c r="RTY96" s="727" t="s">
        <v>709</v>
      </c>
      <c r="RTZ96" s="727" t="s">
        <v>709</v>
      </c>
      <c r="RUA96" s="727" t="s">
        <v>709</v>
      </c>
      <c r="RUB96" s="727" t="s">
        <v>709</v>
      </c>
      <c r="RUC96" s="727" t="s">
        <v>709</v>
      </c>
      <c r="RUD96" s="727" t="s">
        <v>709</v>
      </c>
      <c r="RUE96" s="727" t="s">
        <v>709</v>
      </c>
      <c r="RUF96" s="727" t="s">
        <v>709</v>
      </c>
      <c r="RUG96" s="727" t="s">
        <v>709</v>
      </c>
      <c r="RUH96" s="727" t="s">
        <v>709</v>
      </c>
      <c r="RUI96" s="727" t="s">
        <v>709</v>
      </c>
      <c r="RUJ96" s="727" t="s">
        <v>709</v>
      </c>
      <c r="RUK96" s="727" t="s">
        <v>709</v>
      </c>
      <c r="RUL96" s="727" t="s">
        <v>709</v>
      </c>
      <c r="RUM96" s="727" t="s">
        <v>709</v>
      </c>
      <c r="RUN96" s="727" t="s">
        <v>709</v>
      </c>
      <c r="RUO96" s="727" t="s">
        <v>709</v>
      </c>
      <c r="RUP96" s="727" t="s">
        <v>709</v>
      </c>
      <c r="RUQ96" s="727" t="s">
        <v>709</v>
      </c>
      <c r="RUR96" s="727" t="s">
        <v>709</v>
      </c>
      <c r="RUS96" s="727" t="s">
        <v>709</v>
      </c>
      <c r="RUT96" s="727" t="s">
        <v>709</v>
      </c>
      <c r="RUU96" s="727" t="s">
        <v>709</v>
      </c>
      <c r="RUV96" s="727" t="s">
        <v>709</v>
      </c>
      <c r="RUW96" s="727" t="s">
        <v>709</v>
      </c>
      <c r="RUX96" s="727" t="s">
        <v>709</v>
      </c>
      <c r="RUY96" s="727" t="s">
        <v>709</v>
      </c>
      <c r="RUZ96" s="727" t="s">
        <v>709</v>
      </c>
      <c r="RVA96" s="727" t="s">
        <v>709</v>
      </c>
      <c r="RVB96" s="727" t="s">
        <v>709</v>
      </c>
      <c r="RVC96" s="727" t="s">
        <v>709</v>
      </c>
      <c r="RVD96" s="727" t="s">
        <v>709</v>
      </c>
      <c r="RVE96" s="727" t="s">
        <v>709</v>
      </c>
      <c r="RVF96" s="727" t="s">
        <v>709</v>
      </c>
      <c r="RVG96" s="727" t="s">
        <v>709</v>
      </c>
      <c r="RVH96" s="727" t="s">
        <v>709</v>
      </c>
      <c r="RVI96" s="727" t="s">
        <v>709</v>
      </c>
      <c r="RVJ96" s="727" t="s">
        <v>709</v>
      </c>
      <c r="RVK96" s="727" t="s">
        <v>709</v>
      </c>
      <c r="RVL96" s="727" t="s">
        <v>709</v>
      </c>
      <c r="RVM96" s="727" t="s">
        <v>709</v>
      </c>
      <c r="RVN96" s="727" t="s">
        <v>709</v>
      </c>
      <c r="RVO96" s="727" t="s">
        <v>709</v>
      </c>
      <c r="RVP96" s="727" t="s">
        <v>709</v>
      </c>
      <c r="RVQ96" s="727" t="s">
        <v>709</v>
      </c>
      <c r="RVR96" s="727" t="s">
        <v>709</v>
      </c>
      <c r="RVS96" s="727" t="s">
        <v>709</v>
      </c>
      <c r="RVT96" s="727" t="s">
        <v>709</v>
      </c>
      <c r="RVU96" s="727" t="s">
        <v>709</v>
      </c>
      <c r="RVV96" s="727" t="s">
        <v>709</v>
      </c>
      <c r="RVW96" s="727" t="s">
        <v>709</v>
      </c>
      <c r="RVX96" s="727" t="s">
        <v>709</v>
      </c>
      <c r="RVY96" s="727" t="s">
        <v>709</v>
      </c>
      <c r="RVZ96" s="727" t="s">
        <v>709</v>
      </c>
      <c r="RWA96" s="727" t="s">
        <v>709</v>
      </c>
      <c r="RWB96" s="727" t="s">
        <v>709</v>
      </c>
      <c r="RWC96" s="727" t="s">
        <v>709</v>
      </c>
      <c r="RWD96" s="727" t="s">
        <v>709</v>
      </c>
      <c r="RWE96" s="727" t="s">
        <v>709</v>
      </c>
      <c r="RWF96" s="727" t="s">
        <v>709</v>
      </c>
      <c r="RWG96" s="727" t="s">
        <v>709</v>
      </c>
      <c r="RWH96" s="727" t="s">
        <v>709</v>
      </c>
      <c r="RWI96" s="727" t="s">
        <v>709</v>
      </c>
      <c r="RWJ96" s="727" t="s">
        <v>709</v>
      </c>
      <c r="RWK96" s="727" t="s">
        <v>709</v>
      </c>
      <c r="RWL96" s="727" t="s">
        <v>709</v>
      </c>
      <c r="RWM96" s="727" t="s">
        <v>709</v>
      </c>
      <c r="RWN96" s="727" t="s">
        <v>709</v>
      </c>
      <c r="RWO96" s="727" t="s">
        <v>709</v>
      </c>
      <c r="RWP96" s="727" t="s">
        <v>709</v>
      </c>
      <c r="RWQ96" s="727" t="s">
        <v>709</v>
      </c>
      <c r="RWR96" s="727" t="s">
        <v>709</v>
      </c>
      <c r="RWS96" s="727" t="s">
        <v>709</v>
      </c>
      <c r="RWT96" s="727" t="s">
        <v>709</v>
      </c>
      <c r="RWU96" s="727" t="s">
        <v>709</v>
      </c>
      <c r="RWV96" s="727" t="s">
        <v>709</v>
      </c>
      <c r="RWW96" s="727" t="s">
        <v>709</v>
      </c>
      <c r="RWX96" s="727" t="s">
        <v>709</v>
      </c>
      <c r="RWY96" s="727" t="s">
        <v>709</v>
      </c>
      <c r="RWZ96" s="727" t="s">
        <v>709</v>
      </c>
      <c r="RXA96" s="727" t="s">
        <v>709</v>
      </c>
      <c r="RXB96" s="727" t="s">
        <v>709</v>
      </c>
      <c r="RXC96" s="727" t="s">
        <v>709</v>
      </c>
      <c r="RXD96" s="727" t="s">
        <v>709</v>
      </c>
      <c r="RXE96" s="727" t="s">
        <v>709</v>
      </c>
      <c r="RXF96" s="727" t="s">
        <v>709</v>
      </c>
      <c r="RXG96" s="727" t="s">
        <v>709</v>
      </c>
      <c r="RXH96" s="727" t="s">
        <v>709</v>
      </c>
      <c r="RXI96" s="727" t="s">
        <v>709</v>
      </c>
      <c r="RXJ96" s="727" t="s">
        <v>709</v>
      </c>
      <c r="RXK96" s="727" t="s">
        <v>709</v>
      </c>
      <c r="RXL96" s="727" t="s">
        <v>709</v>
      </c>
      <c r="RXM96" s="727" t="s">
        <v>709</v>
      </c>
      <c r="RXN96" s="727" t="s">
        <v>709</v>
      </c>
      <c r="RXO96" s="727" t="s">
        <v>709</v>
      </c>
      <c r="RXP96" s="727" t="s">
        <v>709</v>
      </c>
      <c r="RXQ96" s="727" t="s">
        <v>709</v>
      </c>
      <c r="RXR96" s="727" t="s">
        <v>709</v>
      </c>
      <c r="RXS96" s="727" t="s">
        <v>709</v>
      </c>
      <c r="RXT96" s="727" t="s">
        <v>709</v>
      </c>
      <c r="RXU96" s="727" t="s">
        <v>709</v>
      </c>
      <c r="RXV96" s="727" t="s">
        <v>709</v>
      </c>
      <c r="RXW96" s="727" t="s">
        <v>709</v>
      </c>
      <c r="RXX96" s="727" t="s">
        <v>709</v>
      </c>
      <c r="RXY96" s="727" t="s">
        <v>709</v>
      </c>
      <c r="RXZ96" s="727" t="s">
        <v>709</v>
      </c>
      <c r="RYA96" s="727" t="s">
        <v>709</v>
      </c>
      <c r="RYB96" s="727" t="s">
        <v>709</v>
      </c>
      <c r="RYC96" s="727" t="s">
        <v>709</v>
      </c>
      <c r="RYD96" s="727" t="s">
        <v>709</v>
      </c>
      <c r="RYE96" s="727" t="s">
        <v>709</v>
      </c>
      <c r="RYF96" s="727" t="s">
        <v>709</v>
      </c>
      <c r="RYG96" s="727" t="s">
        <v>709</v>
      </c>
      <c r="RYH96" s="727" t="s">
        <v>709</v>
      </c>
      <c r="RYI96" s="727" t="s">
        <v>709</v>
      </c>
      <c r="RYJ96" s="727" t="s">
        <v>709</v>
      </c>
      <c r="RYK96" s="727" t="s">
        <v>709</v>
      </c>
      <c r="RYL96" s="727" t="s">
        <v>709</v>
      </c>
      <c r="RYM96" s="727" t="s">
        <v>709</v>
      </c>
      <c r="RYN96" s="727" t="s">
        <v>709</v>
      </c>
      <c r="RYO96" s="727" t="s">
        <v>709</v>
      </c>
      <c r="RYP96" s="727" t="s">
        <v>709</v>
      </c>
      <c r="RYQ96" s="727" t="s">
        <v>709</v>
      </c>
      <c r="RYR96" s="727" t="s">
        <v>709</v>
      </c>
      <c r="RYS96" s="727" t="s">
        <v>709</v>
      </c>
      <c r="RYT96" s="727" t="s">
        <v>709</v>
      </c>
      <c r="RYU96" s="727" t="s">
        <v>709</v>
      </c>
      <c r="RYV96" s="727" t="s">
        <v>709</v>
      </c>
      <c r="RYW96" s="727" t="s">
        <v>709</v>
      </c>
      <c r="RYX96" s="727" t="s">
        <v>709</v>
      </c>
      <c r="RYY96" s="727" t="s">
        <v>709</v>
      </c>
      <c r="RYZ96" s="727" t="s">
        <v>709</v>
      </c>
      <c r="RZA96" s="727" t="s">
        <v>709</v>
      </c>
      <c r="RZB96" s="727" t="s">
        <v>709</v>
      </c>
      <c r="RZC96" s="727" t="s">
        <v>709</v>
      </c>
      <c r="RZD96" s="727" t="s">
        <v>709</v>
      </c>
      <c r="RZE96" s="727" t="s">
        <v>709</v>
      </c>
      <c r="RZF96" s="727" t="s">
        <v>709</v>
      </c>
      <c r="RZG96" s="727" t="s">
        <v>709</v>
      </c>
      <c r="RZH96" s="727" t="s">
        <v>709</v>
      </c>
      <c r="RZI96" s="727" t="s">
        <v>709</v>
      </c>
      <c r="RZJ96" s="727" t="s">
        <v>709</v>
      </c>
      <c r="RZK96" s="727" t="s">
        <v>709</v>
      </c>
      <c r="RZL96" s="727" t="s">
        <v>709</v>
      </c>
      <c r="RZM96" s="727" t="s">
        <v>709</v>
      </c>
      <c r="RZN96" s="727" t="s">
        <v>709</v>
      </c>
      <c r="RZO96" s="727" t="s">
        <v>709</v>
      </c>
      <c r="RZP96" s="727" t="s">
        <v>709</v>
      </c>
      <c r="RZQ96" s="727" t="s">
        <v>709</v>
      </c>
      <c r="RZR96" s="727" t="s">
        <v>709</v>
      </c>
      <c r="RZS96" s="727" t="s">
        <v>709</v>
      </c>
      <c r="RZT96" s="727" t="s">
        <v>709</v>
      </c>
      <c r="RZU96" s="727" t="s">
        <v>709</v>
      </c>
      <c r="RZV96" s="727" t="s">
        <v>709</v>
      </c>
      <c r="RZW96" s="727" t="s">
        <v>709</v>
      </c>
      <c r="RZX96" s="727" t="s">
        <v>709</v>
      </c>
      <c r="RZY96" s="727" t="s">
        <v>709</v>
      </c>
      <c r="RZZ96" s="727" t="s">
        <v>709</v>
      </c>
      <c r="SAA96" s="727" t="s">
        <v>709</v>
      </c>
      <c r="SAB96" s="727" t="s">
        <v>709</v>
      </c>
      <c r="SAC96" s="727" t="s">
        <v>709</v>
      </c>
      <c r="SAD96" s="727" t="s">
        <v>709</v>
      </c>
      <c r="SAE96" s="727" t="s">
        <v>709</v>
      </c>
      <c r="SAF96" s="727" t="s">
        <v>709</v>
      </c>
      <c r="SAG96" s="727" t="s">
        <v>709</v>
      </c>
      <c r="SAH96" s="727" t="s">
        <v>709</v>
      </c>
      <c r="SAI96" s="727" t="s">
        <v>709</v>
      </c>
      <c r="SAJ96" s="727" t="s">
        <v>709</v>
      </c>
      <c r="SAK96" s="727" t="s">
        <v>709</v>
      </c>
      <c r="SAL96" s="727" t="s">
        <v>709</v>
      </c>
      <c r="SAM96" s="727" t="s">
        <v>709</v>
      </c>
      <c r="SAN96" s="727" t="s">
        <v>709</v>
      </c>
      <c r="SAO96" s="727" t="s">
        <v>709</v>
      </c>
      <c r="SAP96" s="727" t="s">
        <v>709</v>
      </c>
      <c r="SAQ96" s="727" t="s">
        <v>709</v>
      </c>
      <c r="SAR96" s="727" t="s">
        <v>709</v>
      </c>
      <c r="SAS96" s="727" t="s">
        <v>709</v>
      </c>
      <c r="SAT96" s="727" t="s">
        <v>709</v>
      </c>
      <c r="SAU96" s="727" t="s">
        <v>709</v>
      </c>
      <c r="SAV96" s="727" t="s">
        <v>709</v>
      </c>
      <c r="SAW96" s="727" t="s">
        <v>709</v>
      </c>
      <c r="SAX96" s="727" t="s">
        <v>709</v>
      </c>
      <c r="SAY96" s="727" t="s">
        <v>709</v>
      </c>
      <c r="SAZ96" s="727" t="s">
        <v>709</v>
      </c>
      <c r="SBA96" s="727" t="s">
        <v>709</v>
      </c>
      <c r="SBB96" s="727" t="s">
        <v>709</v>
      </c>
      <c r="SBC96" s="727" t="s">
        <v>709</v>
      </c>
      <c r="SBD96" s="727" t="s">
        <v>709</v>
      </c>
      <c r="SBE96" s="727" t="s">
        <v>709</v>
      </c>
      <c r="SBF96" s="727" t="s">
        <v>709</v>
      </c>
      <c r="SBG96" s="727" t="s">
        <v>709</v>
      </c>
      <c r="SBH96" s="727" t="s">
        <v>709</v>
      </c>
      <c r="SBI96" s="727" t="s">
        <v>709</v>
      </c>
      <c r="SBJ96" s="727" t="s">
        <v>709</v>
      </c>
      <c r="SBK96" s="727" t="s">
        <v>709</v>
      </c>
      <c r="SBL96" s="727" t="s">
        <v>709</v>
      </c>
      <c r="SBM96" s="727" t="s">
        <v>709</v>
      </c>
      <c r="SBN96" s="727" t="s">
        <v>709</v>
      </c>
      <c r="SBO96" s="727" t="s">
        <v>709</v>
      </c>
      <c r="SBP96" s="727" t="s">
        <v>709</v>
      </c>
      <c r="SBQ96" s="727" t="s">
        <v>709</v>
      </c>
      <c r="SBR96" s="727" t="s">
        <v>709</v>
      </c>
      <c r="SBS96" s="727" t="s">
        <v>709</v>
      </c>
      <c r="SBT96" s="727" t="s">
        <v>709</v>
      </c>
      <c r="SBU96" s="727" t="s">
        <v>709</v>
      </c>
      <c r="SBV96" s="727" t="s">
        <v>709</v>
      </c>
      <c r="SBW96" s="727" t="s">
        <v>709</v>
      </c>
      <c r="SBX96" s="727" t="s">
        <v>709</v>
      </c>
      <c r="SBY96" s="727" t="s">
        <v>709</v>
      </c>
      <c r="SBZ96" s="727" t="s">
        <v>709</v>
      </c>
      <c r="SCA96" s="727" t="s">
        <v>709</v>
      </c>
      <c r="SCB96" s="727" t="s">
        <v>709</v>
      </c>
      <c r="SCC96" s="727" t="s">
        <v>709</v>
      </c>
      <c r="SCD96" s="727" t="s">
        <v>709</v>
      </c>
      <c r="SCE96" s="727" t="s">
        <v>709</v>
      </c>
      <c r="SCF96" s="727" t="s">
        <v>709</v>
      </c>
      <c r="SCG96" s="727" t="s">
        <v>709</v>
      </c>
      <c r="SCH96" s="727" t="s">
        <v>709</v>
      </c>
      <c r="SCI96" s="727" t="s">
        <v>709</v>
      </c>
      <c r="SCJ96" s="727" t="s">
        <v>709</v>
      </c>
      <c r="SCK96" s="727" t="s">
        <v>709</v>
      </c>
      <c r="SCL96" s="727" t="s">
        <v>709</v>
      </c>
      <c r="SCM96" s="727" t="s">
        <v>709</v>
      </c>
      <c r="SCN96" s="727" t="s">
        <v>709</v>
      </c>
      <c r="SCO96" s="727" t="s">
        <v>709</v>
      </c>
      <c r="SCP96" s="727" t="s">
        <v>709</v>
      </c>
      <c r="SCQ96" s="727" t="s">
        <v>709</v>
      </c>
      <c r="SCR96" s="727" t="s">
        <v>709</v>
      </c>
      <c r="SCS96" s="727" t="s">
        <v>709</v>
      </c>
      <c r="SCT96" s="727" t="s">
        <v>709</v>
      </c>
      <c r="SCU96" s="727" t="s">
        <v>709</v>
      </c>
      <c r="SCV96" s="727" t="s">
        <v>709</v>
      </c>
      <c r="SCW96" s="727" t="s">
        <v>709</v>
      </c>
      <c r="SCX96" s="727" t="s">
        <v>709</v>
      </c>
      <c r="SCY96" s="727" t="s">
        <v>709</v>
      </c>
      <c r="SCZ96" s="727" t="s">
        <v>709</v>
      </c>
      <c r="SDA96" s="727" t="s">
        <v>709</v>
      </c>
      <c r="SDB96" s="727" t="s">
        <v>709</v>
      </c>
      <c r="SDC96" s="727" t="s">
        <v>709</v>
      </c>
      <c r="SDD96" s="727" t="s">
        <v>709</v>
      </c>
      <c r="SDE96" s="727" t="s">
        <v>709</v>
      </c>
      <c r="SDF96" s="727" t="s">
        <v>709</v>
      </c>
      <c r="SDG96" s="727" t="s">
        <v>709</v>
      </c>
      <c r="SDH96" s="727" t="s">
        <v>709</v>
      </c>
      <c r="SDI96" s="727" t="s">
        <v>709</v>
      </c>
      <c r="SDJ96" s="727" t="s">
        <v>709</v>
      </c>
      <c r="SDK96" s="727" t="s">
        <v>709</v>
      </c>
      <c r="SDL96" s="727" t="s">
        <v>709</v>
      </c>
      <c r="SDM96" s="727" t="s">
        <v>709</v>
      </c>
      <c r="SDN96" s="727" t="s">
        <v>709</v>
      </c>
      <c r="SDO96" s="727" t="s">
        <v>709</v>
      </c>
      <c r="SDP96" s="727" t="s">
        <v>709</v>
      </c>
      <c r="SDQ96" s="727" t="s">
        <v>709</v>
      </c>
      <c r="SDR96" s="727" t="s">
        <v>709</v>
      </c>
      <c r="SDS96" s="727" t="s">
        <v>709</v>
      </c>
      <c r="SDT96" s="727" t="s">
        <v>709</v>
      </c>
      <c r="SDU96" s="727" t="s">
        <v>709</v>
      </c>
      <c r="SDV96" s="727" t="s">
        <v>709</v>
      </c>
      <c r="SDW96" s="727" t="s">
        <v>709</v>
      </c>
      <c r="SDX96" s="727" t="s">
        <v>709</v>
      </c>
      <c r="SDY96" s="727" t="s">
        <v>709</v>
      </c>
      <c r="SDZ96" s="727" t="s">
        <v>709</v>
      </c>
      <c r="SEA96" s="727" t="s">
        <v>709</v>
      </c>
      <c r="SEB96" s="727" t="s">
        <v>709</v>
      </c>
      <c r="SEC96" s="727" t="s">
        <v>709</v>
      </c>
      <c r="SED96" s="727" t="s">
        <v>709</v>
      </c>
      <c r="SEE96" s="727" t="s">
        <v>709</v>
      </c>
      <c r="SEF96" s="727" t="s">
        <v>709</v>
      </c>
      <c r="SEG96" s="727" t="s">
        <v>709</v>
      </c>
      <c r="SEH96" s="727" t="s">
        <v>709</v>
      </c>
      <c r="SEI96" s="727" t="s">
        <v>709</v>
      </c>
      <c r="SEJ96" s="727" t="s">
        <v>709</v>
      </c>
      <c r="SEK96" s="727" t="s">
        <v>709</v>
      </c>
      <c r="SEL96" s="727" t="s">
        <v>709</v>
      </c>
      <c r="SEM96" s="727" t="s">
        <v>709</v>
      </c>
      <c r="SEN96" s="727" t="s">
        <v>709</v>
      </c>
      <c r="SEO96" s="727" t="s">
        <v>709</v>
      </c>
      <c r="SEP96" s="727" t="s">
        <v>709</v>
      </c>
      <c r="SEQ96" s="727" t="s">
        <v>709</v>
      </c>
      <c r="SER96" s="727" t="s">
        <v>709</v>
      </c>
      <c r="SES96" s="727" t="s">
        <v>709</v>
      </c>
      <c r="SET96" s="727" t="s">
        <v>709</v>
      </c>
      <c r="SEU96" s="727" t="s">
        <v>709</v>
      </c>
      <c r="SEV96" s="727" t="s">
        <v>709</v>
      </c>
      <c r="SEW96" s="727" t="s">
        <v>709</v>
      </c>
      <c r="SEX96" s="727" t="s">
        <v>709</v>
      </c>
      <c r="SEY96" s="727" t="s">
        <v>709</v>
      </c>
      <c r="SEZ96" s="727" t="s">
        <v>709</v>
      </c>
      <c r="SFA96" s="727" t="s">
        <v>709</v>
      </c>
      <c r="SFB96" s="727" t="s">
        <v>709</v>
      </c>
      <c r="SFC96" s="727" t="s">
        <v>709</v>
      </c>
      <c r="SFD96" s="727" t="s">
        <v>709</v>
      </c>
      <c r="SFE96" s="727" t="s">
        <v>709</v>
      </c>
      <c r="SFF96" s="727" t="s">
        <v>709</v>
      </c>
      <c r="SFG96" s="727" t="s">
        <v>709</v>
      </c>
      <c r="SFH96" s="727" t="s">
        <v>709</v>
      </c>
      <c r="SFI96" s="727" t="s">
        <v>709</v>
      </c>
      <c r="SFJ96" s="727" t="s">
        <v>709</v>
      </c>
      <c r="SFK96" s="727" t="s">
        <v>709</v>
      </c>
      <c r="SFL96" s="727" t="s">
        <v>709</v>
      </c>
      <c r="SFM96" s="727" t="s">
        <v>709</v>
      </c>
      <c r="SFN96" s="727" t="s">
        <v>709</v>
      </c>
      <c r="SFO96" s="727" t="s">
        <v>709</v>
      </c>
      <c r="SFP96" s="727" t="s">
        <v>709</v>
      </c>
      <c r="SFQ96" s="727" t="s">
        <v>709</v>
      </c>
      <c r="SFR96" s="727" t="s">
        <v>709</v>
      </c>
      <c r="SFS96" s="727" t="s">
        <v>709</v>
      </c>
      <c r="SFT96" s="727" t="s">
        <v>709</v>
      </c>
      <c r="SFU96" s="727" t="s">
        <v>709</v>
      </c>
      <c r="SFV96" s="727" t="s">
        <v>709</v>
      </c>
      <c r="SFW96" s="727" t="s">
        <v>709</v>
      </c>
      <c r="SFX96" s="727" t="s">
        <v>709</v>
      </c>
      <c r="SFY96" s="727" t="s">
        <v>709</v>
      </c>
      <c r="SFZ96" s="727" t="s">
        <v>709</v>
      </c>
      <c r="SGA96" s="727" t="s">
        <v>709</v>
      </c>
      <c r="SGB96" s="727" t="s">
        <v>709</v>
      </c>
      <c r="SGC96" s="727" t="s">
        <v>709</v>
      </c>
      <c r="SGD96" s="727" t="s">
        <v>709</v>
      </c>
      <c r="SGE96" s="727" t="s">
        <v>709</v>
      </c>
      <c r="SGF96" s="727" t="s">
        <v>709</v>
      </c>
      <c r="SGG96" s="727" t="s">
        <v>709</v>
      </c>
      <c r="SGH96" s="727" t="s">
        <v>709</v>
      </c>
      <c r="SGI96" s="727" t="s">
        <v>709</v>
      </c>
      <c r="SGJ96" s="727" t="s">
        <v>709</v>
      </c>
      <c r="SGK96" s="727" t="s">
        <v>709</v>
      </c>
      <c r="SGL96" s="727" t="s">
        <v>709</v>
      </c>
      <c r="SGM96" s="727" t="s">
        <v>709</v>
      </c>
      <c r="SGN96" s="727" t="s">
        <v>709</v>
      </c>
      <c r="SGO96" s="727" t="s">
        <v>709</v>
      </c>
      <c r="SGP96" s="727" t="s">
        <v>709</v>
      </c>
      <c r="SGQ96" s="727" t="s">
        <v>709</v>
      </c>
      <c r="SGR96" s="727" t="s">
        <v>709</v>
      </c>
      <c r="SGS96" s="727" t="s">
        <v>709</v>
      </c>
      <c r="SGT96" s="727" t="s">
        <v>709</v>
      </c>
      <c r="SGU96" s="727" t="s">
        <v>709</v>
      </c>
      <c r="SGV96" s="727" t="s">
        <v>709</v>
      </c>
      <c r="SGW96" s="727" t="s">
        <v>709</v>
      </c>
      <c r="SGX96" s="727" t="s">
        <v>709</v>
      </c>
      <c r="SGY96" s="727" t="s">
        <v>709</v>
      </c>
      <c r="SGZ96" s="727" t="s">
        <v>709</v>
      </c>
      <c r="SHA96" s="727" t="s">
        <v>709</v>
      </c>
      <c r="SHB96" s="727" t="s">
        <v>709</v>
      </c>
      <c r="SHC96" s="727" t="s">
        <v>709</v>
      </c>
      <c r="SHD96" s="727" t="s">
        <v>709</v>
      </c>
      <c r="SHE96" s="727" t="s">
        <v>709</v>
      </c>
      <c r="SHF96" s="727" t="s">
        <v>709</v>
      </c>
      <c r="SHG96" s="727" t="s">
        <v>709</v>
      </c>
      <c r="SHH96" s="727" t="s">
        <v>709</v>
      </c>
      <c r="SHI96" s="727" t="s">
        <v>709</v>
      </c>
      <c r="SHJ96" s="727" t="s">
        <v>709</v>
      </c>
      <c r="SHK96" s="727" t="s">
        <v>709</v>
      </c>
      <c r="SHL96" s="727" t="s">
        <v>709</v>
      </c>
      <c r="SHM96" s="727" t="s">
        <v>709</v>
      </c>
      <c r="SHN96" s="727" t="s">
        <v>709</v>
      </c>
      <c r="SHO96" s="727" t="s">
        <v>709</v>
      </c>
      <c r="SHP96" s="727" t="s">
        <v>709</v>
      </c>
      <c r="SHQ96" s="727" t="s">
        <v>709</v>
      </c>
      <c r="SHR96" s="727" t="s">
        <v>709</v>
      </c>
      <c r="SHS96" s="727" t="s">
        <v>709</v>
      </c>
      <c r="SHT96" s="727" t="s">
        <v>709</v>
      </c>
      <c r="SHU96" s="727" t="s">
        <v>709</v>
      </c>
      <c r="SHV96" s="727" t="s">
        <v>709</v>
      </c>
      <c r="SHW96" s="727" t="s">
        <v>709</v>
      </c>
      <c r="SHX96" s="727" t="s">
        <v>709</v>
      </c>
      <c r="SHY96" s="727" t="s">
        <v>709</v>
      </c>
      <c r="SHZ96" s="727" t="s">
        <v>709</v>
      </c>
      <c r="SIA96" s="727" t="s">
        <v>709</v>
      </c>
      <c r="SIB96" s="727" t="s">
        <v>709</v>
      </c>
      <c r="SIC96" s="727" t="s">
        <v>709</v>
      </c>
      <c r="SID96" s="727" t="s">
        <v>709</v>
      </c>
      <c r="SIE96" s="727" t="s">
        <v>709</v>
      </c>
      <c r="SIF96" s="727" t="s">
        <v>709</v>
      </c>
      <c r="SIG96" s="727" t="s">
        <v>709</v>
      </c>
      <c r="SIH96" s="727" t="s">
        <v>709</v>
      </c>
      <c r="SII96" s="727" t="s">
        <v>709</v>
      </c>
      <c r="SIJ96" s="727" t="s">
        <v>709</v>
      </c>
      <c r="SIK96" s="727" t="s">
        <v>709</v>
      </c>
      <c r="SIL96" s="727" t="s">
        <v>709</v>
      </c>
      <c r="SIM96" s="727" t="s">
        <v>709</v>
      </c>
      <c r="SIN96" s="727" t="s">
        <v>709</v>
      </c>
      <c r="SIO96" s="727" t="s">
        <v>709</v>
      </c>
      <c r="SIP96" s="727" t="s">
        <v>709</v>
      </c>
      <c r="SIQ96" s="727" t="s">
        <v>709</v>
      </c>
      <c r="SIR96" s="727" t="s">
        <v>709</v>
      </c>
      <c r="SIS96" s="727" t="s">
        <v>709</v>
      </c>
      <c r="SIT96" s="727" t="s">
        <v>709</v>
      </c>
      <c r="SIU96" s="727" t="s">
        <v>709</v>
      </c>
      <c r="SIV96" s="727" t="s">
        <v>709</v>
      </c>
      <c r="SIW96" s="727" t="s">
        <v>709</v>
      </c>
      <c r="SIX96" s="727" t="s">
        <v>709</v>
      </c>
      <c r="SIY96" s="727" t="s">
        <v>709</v>
      </c>
      <c r="SIZ96" s="727" t="s">
        <v>709</v>
      </c>
      <c r="SJA96" s="727" t="s">
        <v>709</v>
      </c>
      <c r="SJB96" s="727" t="s">
        <v>709</v>
      </c>
      <c r="SJC96" s="727" t="s">
        <v>709</v>
      </c>
      <c r="SJD96" s="727" t="s">
        <v>709</v>
      </c>
      <c r="SJE96" s="727" t="s">
        <v>709</v>
      </c>
      <c r="SJF96" s="727" t="s">
        <v>709</v>
      </c>
      <c r="SJG96" s="727" t="s">
        <v>709</v>
      </c>
      <c r="SJH96" s="727" t="s">
        <v>709</v>
      </c>
      <c r="SJI96" s="727" t="s">
        <v>709</v>
      </c>
      <c r="SJJ96" s="727" t="s">
        <v>709</v>
      </c>
      <c r="SJK96" s="727" t="s">
        <v>709</v>
      </c>
      <c r="SJL96" s="727" t="s">
        <v>709</v>
      </c>
      <c r="SJM96" s="727" t="s">
        <v>709</v>
      </c>
      <c r="SJN96" s="727" t="s">
        <v>709</v>
      </c>
      <c r="SJO96" s="727" t="s">
        <v>709</v>
      </c>
      <c r="SJP96" s="727" t="s">
        <v>709</v>
      </c>
      <c r="SJQ96" s="727" t="s">
        <v>709</v>
      </c>
      <c r="SJR96" s="727" t="s">
        <v>709</v>
      </c>
      <c r="SJS96" s="727" t="s">
        <v>709</v>
      </c>
      <c r="SJT96" s="727" t="s">
        <v>709</v>
      </c>
      <c r="SJU96" s="727" t="s">
        <v>709</v>
      </c>
      <c r="SJV96" s="727" t="s">
        <v>709</v>
      </c>
      <c r="SJW96" s="727" t="s">
        <v>709</v>
      </c>
      <c r="SJX96" s="727" t="s">
        <v>709</v>
      </c>
      <c r="SJY96" s="727" t="s">
        <v>709</v>
      </c>
      <c r="SJZ96" s="727" t="s">
        <v>709</v>
      </c>
      <c r="SKA96" s="727" t="s">
        <v>709</v>
      </c>
      <c r="SKB96" s="727" t="s">
        <v>709</v>
      </c>
      <c r="SKC96" s="727" t="s">
        <v>709</v>
      </c>
      <c r="SKD96" s="727" t="s">
        <v>709</v>
      </c>
      <c r="SKE96" s="727" t="s">
        <v>709</v>
      </c>
      <c r="SKF96" s="727" t="s">
        <v>709</v>
      </c>
      <c r="SKG96" s="727" t="s">
        <v>709</v>
      </c>
      <c r="SKH96" s="727" t="s">
        <v>709</v>
      </c>
      <c r="SKI96" s="727" t="s">
        <v>709</v>
      </c>
      <c r="SKJ96" s="727" t="s">
        <v>709</v>
      </c>
      <c r="SKK96" s="727" t="s">
        <v>709</v>
      </c>
      <c r="SKL96" s="727" t="s">
        <v>709</v>
      </c>
      <c r="SKM96" s="727" t="s">
        <v>709</v>
      </c>
      <c r="SKN96" s="727" t="s">
        <v>709</v>
      </c>
      <c r="SKO96" s="727" t="s">
        <v>709</v>
      </c>
      <c r="SKP96" s="727" t="s">
        <v>709</v>
      </c>
      <c r="SKQ96" s="727" t="s">
        <v>709</v>
      </c>
      <c r="SKR96" s="727" t="s">
        <v>709</v>
      </c>
      <c r="SKS96" s="727" t="s">
        <v>709</v>
      </c>
      <c r="SKT96" s="727" t="s">
        <v>709</v>
      </c>
      <c r="SKU96" s="727" t="s">
        <v>709</v>
      </c>
      <c r="SKV96" s="727" t="s">
        <v>709</v>
      </c>
      <c r="SKW96" s="727" t="s">
        <v>709</v>
      </c>
      <c r="SKX96" s="727" t="s">
        <v>709</v>
      </c>
      <c r="SKY96" s="727" t="s">
        <v>709</v>
      </c>
      <c r="SKZ96" s="727" t="s">
        <v>709</v>
      </c>
      <c r="SLA96" s="727" t="s">
        <v>709</v>
      </c>
      <c r="SLB96" s="727" t="s">
        <v>709</v>
      </c>
      <c r="SLC96" s="727" t="s">
        <v>709</v>
      </c>
      <c r="SLD96" s="727" t="s">
        <v>709</v>
      </c>
      <c r="SLE96" s="727" t="s">
        <v>709</v>
      </c>
      <c r="SLF96" s="727" t="s">
        <v>709</v>
      </c>
      <c r="SLG96" s="727" t="s">
        <v>709</v>
      </c>
      <c r="SLH96" s="727" t="s">
        <v>709</v>
      </c>
      <c r="SLI96" s="727" t="s">
        <v>709</v>
      </c>
      <c r="SLJ96" s="727" t="s">
        <v>709</v>
      </c>
      <c r="SLK96" s="727" t="s">
        <v>709</v>
      </c>
      <c r="SLL96" s="727" t="s">
        <v>709</v>
      </c>
      <c r="SLM96" s="727" t="s">
        <v>709</v>
      </c>
      <c r="SLN96" s="727" t="s">
        <v>709</v>
      </c>
      <c r="SLO96" s="727" t="s">
        <v>709</v>
      </c>
      <c r="SLP96" s="727" t="s">
        <v>709</v>
      </c>
      <c r="SLQ96" s="727" t="s">
        <v>709</v>
      </c>
      <c r="SLR96" s="727" t="s">
        <v>709</v>
      </c>
      <c r="SLS96" s="727" t="s">
        <v>709</v>
      </c>
      <c r="SLT96" s="727" t="s">
        <v>709</v>
      </c>
      <c r="SLU96" s="727" t="s">
        <v>709</v>
      </c>
      <c r="SLV96" s="727" t="s">
        <v>709</v>
      </c>
      <c r="SLW96" s="727" t="s">
        <v>709</v>
      </c>
      <c r="SLX96" s="727" t="s">
        <v>709</v>
      </c>
      <c r="SLY96" s="727" t="s">
        <v>709</v>
      </c>
      <c r="SLZ96" s="727" t="s">
        <v>709</v>
      </c>
      <c r="SMA96" s="727" t="s">
        <v>709</v>
      </c>
      <c r="SMB96" s="727" t="s">
        <v>709</v>
      </c>
      <c r="SMC96" s="727" t="s">
        <v>709</v>
      </c>
      <c r="SMD96" s="727" t="s">
        <v>709</v>
      </c>
      <c r="SME96" s="727" t="s">
        <v>709</v>
      </c>
      <c r="SMF96" s="727" t="s">
        <v>709</v>
      </c>
      <c r="SMG96" s="727" t="s">
        <v>709</v>
      </c>
      <c r="SMH96" s="727" t="s">
        <v>709</v>
      </c>
      <c r="SMI96" s="727" t="s">
        <v>709</v>
      </c>
      <c r="SMJ96" s="727" t="s">
        <v>709</v>
      </c>
      <c r="SMK96" s="727" t="s">
        <v>709</v>
      </c>
      <c r="SML96" s="727" t="s">
        <v>709</v>
      </c>
      <c r="SMM96" s="727" t="s">
        <v>709</v>
      </c>
      <c r="SMN96" s="727" t="s">
        <v>709</v>
      </c>
      <c r="SMO96" s="727" t="s">
        <v>709</v>
      </c>
      <c r="SMP96" s="727" t="s">
        <v>709</v>
      </c>
      <c r="SMQ96" s="727" t="s">
        <v>709</v>
      </c>
      <c r="SMR96" s="727" t="s">
        <v>709</v>
      </c>
      <c r="SMS96" s="727" t="s">
        <v>709</v>
      </c>
      <c r="SMT96" s="727" t="s">
        <v>709</v>
      </c>
      <c r="SMU96" s="727" t="s">
        <v>709</v>
      </c>
      <c r="SMV96" s="727" t="s">
        <v>709</v>
      </c>
      <c r="SMW96" s="727" t="s">
        <v>709</v>
      </c>
      <c r="SMX96" s="727" t="s">
        <v>709</v>
      </c>
      <c r="SMY96" s="727" t="s">
        <v>709</v>
      </c>
      <c r="SMZ96" s="727" t="s">
        <v>709</v>
      </c>
      <c r="SNA96" s="727" t="s">
        <v>709</v>
      </c>
      <c r="SNB96" s="727" t="s">
        <v>709</v>
      </c>
      <c r="SNC96" s="727" t="s">
        <v>709</v>
      </c>
      <c r="SND96" s="727" t="s">
        <v>709</v>
      </c>
      <c r="SNE96" s="727" t="s">
        <v>709</v>
      </c>
      <c r="SNF96" s="727" t="s">
        <v>709</v>
      </c>
      <c r="SNG96" s="727" t="s">
        <v>709</v>
      </c>
      <c r="SNH96" s="727" t="s">
        <v>709</v>
      </c>
      <c r="SNI96" s="727" t="s">
        <v>709</v>
      </c>
      <c r="SNJ96" s="727" t="s">
        <v>709</v>
      </c>
      <c r="SNK96" s="727" t="s">
        <v>709</v>
      </c>
      <c r="SNL96" s="727" t="s">
        <v>709</v>
      </c>
      <c r="SNM96" s="727" t="s">
        <v>709</v>
      </c>
      <c r="SNN96" s="727" t="s">
        <v>709</v>
      </c>
      <c r="SNO96" s="727" t="s">
        <v>709</v>
      </c>
      <c r="SNP96" s="727" t="s">
        <v>709</v>
      </c>
      <c r="SNQ96" s="727" t="s">
        <v>709</v>
      </c>
      <c r="SNR96" s="727" t="s">
        <v>709</v>
      </c>
      <c r="SNS96" s="727" t="s">
        <v>709</v>
      </c>
      <c r="SNT96" s="727" t="s">
        <v>709</v>
      </c>
      <c r="SNU96" s="727" t="s">
        <v>709</v>
      </c>
      <c r="SNV96" s="727" t="s">
        <v>709</v>
      </c>
      <c r="SNW96" s="727" t="s">
        <v>709</v>
      </c>
      <c r="SNX96" s="727" t="s">
        <v>709</v>
      </c>
      <c r="SNY96" s="727" t="s">
        <v>709</v>
      </c>
      <c r="SNZ96" s="727" t="s">
        <v>709</v>
      </c>
      <c r="SOA96" s="727" t="s">
        <v>709</v>
      </c>
      <c r="SOB96" s="727" t="s">
        <v>709</v>
      </c>
      <c r="SOC96" s="727" t="s">
        <v>709</v>
      </c>
      <c r="SOD96" s="727" t="s">
        <v>709</v>
      </c>
      <c r="SOE96" s="727" t="s">
        <v>709</v>
      </c>
      <c r="SOF96" s="727" t="s">
        <v>709</v>
      </c>
      <c r="SOG96" s="727" t="s">
        <v>709</v>
      </c>
      <c r="SOH96" s="727" t="s">
        <v>709</v>
      </c>
      <c r="SOI96" s="727" t="s">
        <v>709</v>
      </c>
      <c r="SOJ96" s="727" t="s">
        <v>709</v>
      </c>
      <c r="SOK96" s="727" t="s">
        <v>709</v>
      </c>
      <c r="SOL96" s="727" t="s">
        <v>709</v>
      </c>
      <c r="SOM96" s="727" t="s">
        <v>709</v>
      </c>
      <c r="SON96" s="727" t="s">
        <v>709</v>
      </c>
      <c r="SOO96" s="727" t="s">
        <v>709</v>
      </c>
      <c r="SOP96" s="727" t="s">
        <v>709</v>
      </c>
      <c r="SOQ96" s="727" t="s">
        <v>709</v>
      </c>
      <c r="SOR96" s="727" t="s">
        <v>709</v>
      </c>
      <c r="SOS96" s="727" t="s">
        <v>709</v>
      </c>
      <c r="SOT96" s="727" t="s">
        <v>709</v>
      </c>
      <c r="SOU96" s="727" t="s">
        <v>709</v>
      </c>
      <c r="SOV96" s="727" t="s">
        <v>709</v>
      </c>
      <c r="SOW96" s="727" t="s">
        <v>709</v>
      </c>
      <c r="SOX96" s="727" t="s">
        <v>709</v>
      </c>
      <c r="SOY96" s="727" t="s">
        <v>709</v>
      </c>
      <c r="SOZ96" s="727" t="s">
        <v>709</v>
      </c>
      <c r="SPA96" s="727" t="s">
        <v>709</v>
      </c>
      <c r="SPB96" s="727" t="s">
        <v>709</v>
      </c>
      <c r="SPC96" s="727" t="s">
        <v>709</v>
      </c>
      <c r="SPD96" s="727" t="s">
        <v>709</v>
      </c>
      <c r="SPE96" s="727" t="s">
        <v>709</v>
      </c>
      <c r="SPF96" s="727" t="s">
        <v>709</v>
      </c>
      <c r="SPG96" s="727" t="s">
        <v>709</v>
      </c>
      <c r="SPH96" s="727" t="s">
        <v>709</v>
      </c>
      <c r="SPI96" s="727" t="s">
        <v>709</v>
      </c>
      <c r="SPJ96" s="727" t="s">
        <v>709</v>
      </c>
      <c r="SPK96" s="727" t="s">
        <v>709</v>
      </c>
      <c r="SPL96" s="727" t="s">
        <v>709</v>
      </c>
      <c r="SPM96" s="727" t="s">
        <v>709</v>
      </c>
      <c r="SPN96" s="727" t="s">
        <v>709</v>
      </c>
      <c r="SPO96" s="727" t="s">
        <v>709</v>
      </c>
      <c r="SPP96" s="727" t="s">
        <v>709</v>
      </c>
      <c r="SPQ96" s="727" t="s">
        <v>709</v>
      </c>
      <c r="SPR96" s="727" t="s">
        <v>709</v>
      </c>
      <c r="SPS96" s="727" t="s">
        <v>709</v>
      </c>
      <c r="SPT96" s="727" t="s">
        <v>709</v>
      </c>
      <c r="SPU96" s="727" t="s">
        <v>709</v>
      </c>
      <c r="SPV96" s="727" t="s">
        <v>709</v>
      </c>
      <c r="SPW96" s="727" t="s">
        <v>709</v>
      </c>
      <c r="SPX96" s="727" t="s">
        <v>709</v>
      </c>
      <c r="SPY96" s="727" t="s">
        <v>709</v>
      </c>
      <c r="SPZ96" s="727" t="s">
        <v>709</v>
      </c>
      <c r="SQA96" s="727" t="s">
        <v>709</v>
      </c>
      <c r="SQB96" s="727" t="s">
        <v>709</v>
      </c>
      <c r="SQC96" s="727" t="s">
        <v>709</v>
      </c>
      <c r="SQD96" s="727" t="s">
        <v>709</v>
      </c>
      <c r="SQE96" s="727" t="s">
        <v>709</v>
      </c>
      <c r="SQF96" s="727" t="s">
        <v>709</v>
      </c>
      <c r="SQG96" s="727" t="s">
        <v>709</v>
      </c>
      <c r="SQH96" s="727" t="s">
        <v>709</v>
      </c>
      <c r="SQI96" s="727" t="s">
        <v>709</v>
      </c>
      <c r="SQJ96" s="727" t="s">
        <v>709</v>
      </c>
      <c r="SQK96" s="727" t="s">
        <v>709</v>
      </c>
      <c r="SQL96" s="727" t="s">
        <v>709</v>
      </c>
      <c r="SQM96" s="727" t="s">
        <v>709</v>
      </c>
      <c r="SQN96" s="727" t="s">
        <v>709</v>
      </c>
      <c r="SQO96" s="727" t="s">
        <v>709</v>
      </c>
      <c r="SQP96" s="727" t="s">
        <v>709</v>
      </c>
      <c r="SQQ96" s="727" t="s">
        <v>709</v>
      </c>
      <c r="SQR96" s="727" t="s">
        <v>709</v>
      </c>
      <c r="SQS96" s="727" t="s">
        <v>709</v>
      </c>
      <c r="SQT96" s="727" t="s">
        <v>709</v>
      </c>
      <c r="SQU96" s="727" t="s">
        <v>709</v>
      </c>
      <c r="SQV96" s="727" t="s">
        <v>709</v>
      </c>
      <c r="SQW96" s="727" t="s">
        <v>709</v>
      </c>
      <c r="SQX96" s="727" t="s">
        <v>709</v>
      </c>
      <c r="SQY96" s="727" t="s">
        <v>709</v>
      </c>
      <c r="SQZ96" s="727" t="s">
        <v>709</v>
      </c>
      <c r="SRA96" s="727" t="s">
        <v>709</v>
      </c>
      <c r="SRB96" s="727" t="s">
        <v>709</v>
      </c>
      <c r="SRC96" s="727" t="s">
        <v>709</v>
      </c>
      <c r="SRD96" s="727" t="s">
        <v>709</v>
      </c>
      <c r="SRE96" s="727" t="s">
        <v>709</v>
      </c>
      <c r="SRF96" s="727" t="s">
        <v>709</v>
      </c>
      <c r="SRG96" s="727" t="s">
        <v>709</v>
      </c>
      <c r="SRH96" s="727" t="s">
        <v>709</v>
      </c>
      <c r="SRI96" s="727" t="s">
        <v>709</v>
      </c>
      <c r="SRJ96" s="727" t="s">
        <v>709</v>
      </c>
      <c r="SRK96" s="727" t="s">
        <v>709</v>
      </c>
      <c r="SRL96" s="727" t="s">
        <v>709</v>
      </c>
      <c r="SRM96" s="727" t="s">
        <v>709</v>
      </c>
      <c r="SRN96" s="727" t="s">
        <v>709</v>
      </c>
      <c r="SRO96" s="727" t="s">
        <v>709</v>
      </c>
      <c r="SRP96" s="727" t="s">
        <v>709</v>
      </c>
      <c r="SRQ96" s="727" t="s">
        <v>709</v>
      </c>
      <c r="SRR96" s="727" t="s">
        <v>709</v>
      </c>
      <c r="SRS96" s="727" t="s">
        <v>709</v>
      </c>
      <c r="SRT96" s="727" t="s">
        <v>709</v>
      </c>
      <c r="SRU96" s="727" t="s">
        <v>709</v>
      </c>
      <c r="SRV96" s="727" t="s">
        <v>709</v>
      </c>
      <c r="SRW96" s="727" t="s">
        <v>709</v>
      </c>
      <c r="SRX96" s="727" t="s">
        <v>709</v>
      </c>
      <c r="SRY96" s="727" t="s">
        <v>709</v>
      </c>
      <c r="SRZ96" s="727" t="s">
        <v>709</v>
      </c>
      <c r="SSA96" s="727" t="s">
        <v>709</v>
      </c>
      <c r="SSB96" s="727" t="s">
        <v>709</v>
      </c>
      <c r="SSC96" s="727" t="s">
        <v>709</v>
      </c>
      <c r="SSD96" s="727" t="s">
        <v>709</v>
      </c>
      <c r="SSE96" s="727" t="s">
        <v>709</v>
      </c>
      <c r="SSF96" s="727" t="s">
        <v>709</v>
      </c>
      <c r="SSG96" s="727" t="s">
        <v>709</v>
      </c>
      <c r="SSH96" s="727" t="s">
        <v>709</v>
      </c>
      <c r="SSI96" s="727" t="s">
        <v>709</v>
      </c>
      <c r="SSJ96" s="727" t="s">
        <v>709</v>
      </c>
      <c r="SSK96" s="727" t="s">
        <v>709</v>
      </c>
      <c r="SSL96" s="727" t="s">
        <v>709</v>
      </c>
      <c r="SSM96" s="727" t="s">
        <v>709</v>
      </c>
      <c r="SSN96" s="727" t="s">
        <v>709</v>
      </c>
      <c r="SSO96" s="727" t="s">
        <v>709</v>
      </c>
      <c r="SSP96" s="727" t="s">
        <v>709</v>
      </c>
      <c r="SSQ96" s="727" t="s">
        <v>709</v>
      </c>
      <c r="SSR96" s="727" t="s">
        <v>709</v>
      </c>
      <c r="SSS96" s="727" t="s">
        <v>709</v>
      </c>
      <c r="SST96" s="727" t="s">
        <v>709</v>
      </c>
      <c r="SSU96" s="727" t="s">
        <v>709</v>
      </c>
      <c r="SSV96" s="727" t="s">
        <v>709</v>
      </c>
      <c r="SSW96" s="727" t="s">
        <v>709</v>
      </c>
      <c r="SSX96" s="727" t="s">
        <v>709</v>
      </c>
      <c r="SSY96" s="727" t="s">
        <v>709</v>
      </c>
      <c r="SSZ96" s="727" t="s">
        <v>709</v>
      </c>
      <c r="STA96" s="727" t="s">
        <v>709</v>
      </c>
      <c r="STB96" s="727" t="s">
        <v>709</v>
      </c>
      <c r="STC96" s="727" t="s">
        <v>709</v>
      </c>
      <c r="STD96" s="727" t="s">
        <v>709</v>
      </c>
      <c r="STE96" s="727" t="s">
        <v>709</v>
      </c>
      <c r="STF96" s="727" t="s">
        <v>709</v>
      </c>
      <c r="STG96" s="727" t="s">
        <v>709</v>
      </c>
      <c r="STH96" s="727" t="s">
        <v>709</v>
      </c>
      <c r="STI96" s="727" t="s">
        <v>709</v>
      </c>
      <c r="STJ96" s="727" t="s">
        <v>709</v>
      </c>
      <c r="STK96" s="727" t="s">
        <v>709</v>
      </c>
      <c r="STL96" s="727" t="s">
        <v>709</v>
      </c>
      <c r="STM96" s="727" t="s">
        <v>709</v>
      </c>
      <c r="STN96" s="727" t="s">
        <v>709</v>
      </c>
      <c r="STO96" s="727" t="s">
        <v>709</v>
      </c>
      <c r="STP96" s="727" t="s">
        <v>709</v>
      </c>
      <c r="STQ96" s="727" t="s">
        <v>709</v>
      </c>
      <c r="STR96" s="727" t="s">
        <v>709</v>
      </c>
      <c r="STS96" s="727" t="s">
        <v>709</v>
      </c>
      <c r="STT96" s="727" t="s">
        <v>709</v>
      </c>
      <c r="STU96" s="727" t="s">
        <v>709</v>
      </c>
      <c r="STV96" s="727" t="s">
        <v>709</v>
      </c>
      <c r="STW96" s="727" t="s">
        <v>709</v>
      </c>
      <c r="STX96" s="727" t="s">
        <v>709</v>
      </c>
      <c r="STY96" s="727" t="s">
        <v>709</v>
      </c>
      <c r="STZ96" s="727" t="s">
        <v>709</v>
      </c>
      <c r="SUA96" s="727" t="s">
        <v>709</v>
      </c>
      <c r="SUB96" s="727" t="s">
        <v>709</v>
      </c>
      <c r="SUC96" s="727" t="s">
        <v>709</v>
      </c>
      <c r="SUD96" s="727" t="s">
        <v>709</v>
      </c>
      <c r="SUE96" s="727" t="s">
        <v>709</v>
      </c>
      <c r="SUF96" s="727" t="s">
        <v>709</v>
      </c>
      <c r="SUG96" s="727" t="s">
        <v>709</v>
      </c>
      <c r="SUH96" s="727" t="s">
        <v>709</v>
      </c>
      <c r="SUI96" s="727" t="s">
        <v>709</v>
      </c>
      <c r="SUJ96" s="727" t="s">
        <v>709</v>
      </c>
      <c r="SUK96" s="727" t="s">
        <v>709</v>
      </c>
      <c r="SUL96" s="727" t="s">
        <v>709</v>
      </c>
      <c r="SUM96" s="727" t="s">
        <v>709</v>
      </c>
      <c r="SUN96" s="727" t="s">
        <v>709</v>
      </c>
      <c r="SUO96" s="727" t="s">
        <v>709</v>
      </c>
      <c r="SUP96" s="727" t="s">
        <v>709</v>
      </c>
      <c r="SUQ96" s="727" t="s">
        <v>709</v>
      </c>
      <c r="SUR96" s="727" t="s">
        <v>709</v>
      </c>
      <c r="SUS96" s="727" t="s">
        <v>709</v>
      </c>
      <c r="SUT96" s="727" t="s">
        <v>709</v>
      </c>
      <c r="SUU96" s="727" t="s">
        <v>709</v>
      </c>
      <c r="SUV96" s="727" t="s">
        <v>709</v>
      </c>
      <c r="SUW96" s="727" t="s">
        <v>709</v>
      </c>
      <c r="SUX96" s="727" t="s">
        <v>709</v>
      </c>
      <c r="SUY96" s="727" t="s">
        <v>709</v>
      </c>
      <c r="SUZ96" s="727" t="s">
        <v>709</v>
      </c>
      <c r="SVA96" s="727" t="s">
        <v>709</v>
      </c>
      <c r="SVB96" s="727" t="s">
        <v>709</v>
      </c>
      <c r="SVC96" s="727" t="s">
        <v>709</v>
      </c>
      <c r="SVD96" s="727" t="s">
        <v>709</v>
      </c>
      <c r="SVE96" s="727" t="s">
        <v>709</v>
      </c>
      <c r="SVF96" s="727" t="s">
        <v>709</v>
      </c>
      <c r="SVG96" s="727" t="s">
        <v>709</v>
      </c>
      <c r="SVH96" s="727" t="s">
        <v>709</v>
      </c>
      <c r="SVI96" s="727" t="s">
        <v>709</v>
      </c>
      <c r="SVJ96" s="727" t="s">
        <v>709</v>
      </c>
      <c r="SVK96" s="727" t="s">
        <v>709</v>
      </c>
      <c r="SVL96" s="727" t="s">
        <v>709</v>
      </c>
      <c r="SVM96" s="727" t="s">
        <v>709</v>
      </c>
      <c r="SVN96" s="727" t="s">
        <v>709</v>
      </c>
      <c r="SVO96" s="727" t="s">
        <v>709</v>
      </c>
      <c r="SVP96" s="727" t="s">
        <v>709</v>
      </c>
      <c r="SVQ96" s="727" t="s">
        <v>709</v>
      </c>
      <c r="SVR96" s="727" t="s">
        <v>709</v>
      </c>
      <c r="SVS96" s="727" t="s">
        <v>709</v>
      </c>
      <c r="SVT96" s="727" t="s">
        <v>709</v>
      </c>
      <c r="SVU96" s="727" t="s">
        <v>709</v>
      </c>
      <c r="SVV96" s="727" t="s">
        <v>709</v>
      </c>
      <c r="SVW96" s="727" t="s">
        <v>709</v>
      </c>
      <c r="SVX96" s="727" t="s">
        <v>709</v>
      </c>
      <c r="SVY96" s="727" t="s">
        <v>709</v>
      </c>
      <c r="SVZ96" s="727" t="s">
        <v>709</v>
      </c>
      <c r="SWA96" s="727" t="s">
        <v>709</v>
      </c>
      <c r="SWB96" s="727" t="s">
        <v>709</v>
      </c>
      <c r="SWC96" s="727" t="s">
        <v>709</v>
      </c>
      <c r="SWD96" s="727" t="s">
        <v>709</v>
      </c>
      <c r="SWE96" s="727" t="s">
        <v>709</v>
      </c>
      <c r="SWF96" s="727" t="s">
        <v>709</v>
      </c>
      <c r="SWG96" s="727" t="s">
        <v>709</v>
      </c>
      <c r="SWH96" s="727" t="s">
        <v>709</v>
      </c>
      <c r="SWI96" s="727" t="s">
        <v>709</v>
      </c>
      <c r="SWJ96" s="727" t="s">
        <v>709</v>
      </c>
      <c r="SWK96" s="727" t="s">
        <v>709</v>
      </c>
      <c r="SWL96" s="727" t="s">
        <v>709</v>
      </c>
      <c r="SWM96" s="727" t="s">
        <v>709</v>
      </c>
      <c r="SWN96" s="727" t="s">
        <v>709</v>
      </c>
      <c r="SWO96" s="727" t="s">
        <v>709</v>
      </c>
      <c r="SWP96" s="727" t="s">
        <v>709</v>
      </c>
      <c r="SWQ96" s="727" t="s">
        <v>709</v>
      </c>
      <c r="SWR96" s="727" t="s">
        <v>709</v>
      </c>
      <c r="SWS96" s="727" t="s">
        <v>709</v>
      </c>
      <c r="SWT96" s="727" t="s">
        <v>709</v>
      </c>
      <c r="SWU96" s="727" t="s">
        <v>709</v>
      </c>
      <c r="SWV96" s="727" t="s">
        <v>709</v>
      </c>
      <c r="SWW96" s="727" t="s">
        <v>709</v>
      </c>
      <c r="SWX96" s="727" t="s">
        <v>709</v>
      </c>
      <c r="SWY96" s="727" t="s">
        <v>709</v>
      </c>
      <c r="SWZ96" s="727" t="s">
        <v>709</v>
      </c>
      <c r="SXA96" s="727" t="s">
        <v>709</v>
      </c>
      <c r="SXB96" s="727" t="s">
        <v>709</v>
      </c>
      <c r="SXC96" s="727" t="s">
        <v>709</v>
      </c>
      <c r="SXD96" s="727" t="s">
        <v>709</v>
      </c>
      <c r="SXE96" s="727" t="s">
        <v>709</v>
      </c>
      <c r="SXF96" s="727" t="s">
        <v>709</v>
      </c>
      <c r="SXG96" s="727" t="s">
        <v>709</v>
      </c>
      <c r="SXH96" s="727" t="s">
        <v>709</v>
      </c>
      <c r="SXI96" s="727" t="s">
        <v>709</v>
      </c>
      <c r="SXJ96" s="727" t="s">
        <v>709</v>
      </c>
      <c r="SXK96" s="727" t="s">
        <v>709</v>
      </c>
      <c r="SXL96" s="727" t="s">
        <v>709</v>
      </c>
      <c r="SXM96" s="727" t="s">
        <v>709</v>
      </c>
      <c r="SXN96" s="727" t="s">
        <v>709</v>
      </c>
      <c r="SXO96" s="727" t="s">
        <v>709</v>
      </c>
      <c r="SXP96" s="727" t="s">
        <v>709</v>
      </c>
      <c r="SXQ96" s="727" t="s">
        <v>709</v>
      </c>
      <c r="SXR96" s="727" t="s">
        <v>709</v>
      </c>
      <c r="SXS96" s="727" t="s">
        <v>709</v>
      </c>
      <c r="SXT96" s="727" t="s">
        <v>709</v>
      </c>
      <c r="SXU96" s="727" t="s">
        <v>709</v>
      </c>
      <c r="SXV96" s="727" t="s">
        <v>709</v>
      </c>
      <c r="SXW96" s="727" t="s">
        <v>709</v>
      </c>
      <c r="SXX96" s="727" t="s">
        <v>709</v>
      </c>
      <c r="SXY96" s="727" t="s">
        <v>709</v>
      </c>
      <c r="SXZ96" s="727" t="s">
        <v>709</v>
      </c>
      <c r="SYA96" s="727" t="s">
        <v>709</v>
      </c>
      <c r="SYB96" s="727" t="s">
        <v>709</v>
      </c>
      <c r="SYC96" s="727" t="s">
        <v>709</v>
      </c>
      <c r="SYD96" s="727" t="s">
        <v>709</v>
      </c>
      <c r="SYE96" s="727" t="s">
        <v>709</v>
      </c>
      <c r="SYF96" s="727" t="s">
        <v>709</v>
      </c>
      <c r="SYG96" s="727" t="s">
        <v>709</v>
      </c>
      <c r="SYH96" s="727" t="s">
        <v>709</v>
      </c>
      <c r="SYI96" s="727" t="s">
        <v>709</v>
      </c>
      <c r="SYJ96" s="727" t="s">
        <v>709</v>
      </c>
      <c r="SYK96" s="727" t="s">
        <v>709</v>
      </c>
      <c r="SYL96" s="727" t="s">
        <v>709</v>
      </c>
      <c r="SYM96" s="727" t="s">
        <v>709</v>
      </c>
      <c r="SYN96" s="727" t="s">
        <v>709</v>
      </c>
      <c r="SYO96" s="727" t="s">
        <v>709</v>
      </c>
      <c r="SYP96" s="727" t="s">
        <v>709</v>
      </c>
      <c r="SYQ96" s="727" t="s">
        <v>709</v>
      </c>
      <c r="SYR96" s="727" t="s">
        <v>709</v>
      </c>
      <c r="SYS96" s="727" t="s">
        <v>709</v>
      </c>
      <c r="SYT96" s="727" t="s">
        <v>709</v>
      </c>
      <c r="SYU96" s="727" t="s">
        <v>709</v>
      </c>
      <c r="SYV96" s="727" t="s">
        <v>709</v>
      </c>
      <c r="SYW96" s="727" t="s">
        <v>709</v>
      </c>
      <c r="SYX96" s="727" t="s">
        <v>709</v>
      </c>
      <c r="SYY96" s="727" t="s">
        <v>709</v>
      </c>
      <c r="SYZ96" s="727" t="s">
        <v>709</v>
      </c>
      <c r="SZA96" s="727" t="s">
        <v>709</v>
      </c>
      <c r="SZB96" s="727" t="s">
        <v>709</v>
      </c>
      <c r="SZC96" s="727" t="s">
        <v>709</v>
      </c>
      <c r="SZD96" s="727" t="s">
        <v>709</v>
      </c>
      <c r="SZE96" s="727" t="s">
        <v>709</v>
      </c>
      <c r="SZF96" s="727" t="s">
        <v>709</v>
      </c>
      <c r="SZG96" s="727" t="s">
        <v>709</v>
      </c>
      <c r="SZH96" s="727" t="s">
        <v>709</v>
      </c>
      <c r="SZI96" s="727" t="s">
        <v>709</v>
      </c>
      <c r="SZJ96" s="727" t="s">
        <v>709</v>
      </c>
      <c r="SZK96" s="727" t="s">
        <v>709</v>
      </c>
      <c r="SZL96" s="727" t="s">
        <v>709</v>
      </c>
      <c r="SZM96" s="727" t="s">
        <v>709</v>
      </c>
      <c r="SZN96" s="727" t="s">
        <v>709</v>
      </c>
      <c r="SZO96" s="727" t="s">
        <v>709</v>
      </c>
      <c r="SZP96" s="727" t="s">
        <v>709</v>
      </c>
      <c r="SZQ96" s="727" t="s">
        <v>709</v>
      </c>
      <c r="SZR96" s="727" t="s">
        <v>709</v>
      </c>
      <c r="SZS96" s="727" t="s">
        <v>709</v>
      </c>
      <c r="SZT96" s="727" t="s">
        <v>709</v>
      </c>
      <c r="SZU96" s="727" t="s">
        <v>709</v>
      </c>
      <c r="SZV96" s="727" t="s">
        <v>709</v>
      </c>
      <c r="SZW96" s="727" t="s">
        <v>709</v>
      </c>
      <c r="SZX96" s="727" t="s">
        <v>709</v>
      </c>
      <c r="SZY96" s="727" t="s">
        <v>709</v>
      </c>
      <c r="SZZ96" s="727" t="s">
        <v>709</v>
      </c>
      <c r="TAA96" s="727" t="s">
        <v>709</v>
      </c>
      <c r="TAB96" s="727" t="s">
        <v>709</v>
      </c>
      <c r="TAC96" s="727" t="s">
        <v>709</v>
      </c>
      <c r="TAD96" s="727" t="s">
        <v>709</v>
      </c>
      <c r="TAE96" s="727" t="s">
        <v>709</v>
      </c>
      <c r="TAF96" s="727" t="s">
        <v>709</v>
      </c>
      <c r="TAG96" s="727" t="s">
        <v>709</v>
      </c>
      <c r="TAH96" s="727" t="s">
        <v>709</v>
      </c>
      <c r="TAI96" s="727" t="s">
        <v>709</v>
      </c>
      <c r="TAJ96" s="727" t="s">
        <v>709</v>
      </c>
      <c r="TAK96" s="727" t="s">
        <v>709</v>
      </c>
      <c r="TAL96" s="727" t="s">
        <v>709</v>
      </c>
      <c r="TAM96" s="727" t="s">
        <v>709</v>
      </c>
      <c r="TAN96" s="727" t="s">
        <v>709</v>
      </c>
      <c r="TAO96" s="727" t="s">
        <v>709</v>
      </c>
      <c r="TAP96" s="727" t="s">
        <v>709</v>
      </c>
      <c r="TAQ96" s="727" t="s">
        <v>709</v>
      </c>
      <c r="TAR96" s="727" t="s">
        <v>709</v>
      </c>
      <c r="TAS96" s="727" t="s">
        <v>709</v>
      </c>
      <c r="TAT96" s="727" t="s">
        <v>709</v>
      </c>
      <c r="TAU96" s="727" t="s">
        <v>709</v>
      </c>
      <c r="TAV96" s="727" t="s">
        <v>709</v>
      </c>
      <c r="TAW96" s="727" t="s">
        <v>709</v>
      </c>
      <c r="TAX96" s="727" t="s">
        <v>709</v>
      </c>
      <c r="TAY96" s="727" t="s">
        <v>709</v>
      </c>
      <c r="TAZ96" s="727" t="s">
        <v>709</v>
      </c>
      <c r="TBA96" s="727" t="s">
        <v>709</v>
      </c>
      <c r="TBB96" s="727" t="s">
        <v>709</v>
      </c>
      <c r="TBC96" s="727" t="s">
        <v>709</v>
      </c>
      <c r="TBD96" s="727" t="s">
        <v>709</v>
      </c>
      <c r="TBE96" s="727" t="s">
        <v>709</v>
      </c>
      <c r="TBF96" s="727" t="s">
        <v>709</v>
      </c>
      <c r="TBG96" s="727" t="s">
        <v>709</v>
      </c>
      <c r="TBH96" s="727" t="s">
        <v>709</v>
      </c>
      <c r="TBI96" s="727" t="s">
        <v>709</v>
      </c>
      <c r="TBJ96" s="727" t="s">
        <v>709</v>
      </c>
      <c r="TBK96" s="727" t="s">
        <v>709</v>
      </c>
      <c r="TBL96" s="727" t="s">
        <v>709</v>
      </c>
      <c r="TBM96" s="727" t="s">
        <v>709</v>
      </c>
      <c r="TBN96" s="727" t="s">
        <v>709</v>
      </c>
      <c r="TBO96" s="727" t="s">
        <v>709</v>
      </c>
      <c r="TBP96" s="727" t="s">
        <v>709</v>
      </c>
      <c r="TBQ96" s="727" t="s">
        <v>709</v>
      </c>
      <c r="TBR96" s="727" t="s">
        <v>709</v>
      </c>
      <c r="TBS96" s="727" t="s">
        <v>709</v>
      </c>
      <c r="TBT96" s="727" t="s">
        <v>709</v>
      </c>
      <c r="TBU96" s="727" t="s">
        <v>709</v>
      </c>
      <c r="TBV96" s="727" t="s">
        <v>709</v>
      </c>
      <c r="TBW96" s="727" t="s">
        <v>709</v>
      </c>
      <c r="TBX96" s="727" t="s">
        <v>709</v>
      </c>
      <c r="TBY96" s="727" t="s">
        <v>709</v>
      </c>
      <c r="TBZ96" s="727" t="s">
        <v>709</v>
      </c>
      <c r="TCA96" s="727" t="s">
        <v>709</v>
      </c>
      <c r="TCB96" s="727" t="s">
        <v>709</v>
      </c>
      <c r="TCC96" s="727" t="s">
        <v>709</v>
      </c>
      <c r="TCD96" s="727" t="s">
        <v>709</v>
      </c>
      <c r="TCE96" s="727" t="s">
        <v>709</v>
      </c>
      <c r="TCF96" s="727" t="s">
        <v>709</v>
      </c>
      <c r="TCG96" s="727" t="s">
        <v>709</v>
      </c>
      <c r="TCH96" s="727" t="s">
        <v>709</v>
      </c>
      <c r="TCI96" s="727" t="s">
        <v>709</v>
      </c>
      <c r="TCJ96" s="727" t="s">
        <v>709</v>
      </c>
      <c r="TCK96" s="727" t="s">
        <v>709</v>
      </c>
      <c r="TCL96" s="727" t="s">
        <v>709</v>
      </c>
      <c r="TCM96" s="727" t="s">
        <v>709</v>
      </c>
      <c r="TCN96" s="727" t="s">
        <v>709</v>
      </c>
      <c r="TCO96" s="727" t="s">
        <v>709</v>
      </c>
      <c r="TCP96" s="727" t="s">
        <v>709</v>
      </c>
      <c r="TCQ96" s="727" t="s">
        <v>709</v>
      </c>
      <c r="TCR96" s="727" t="s">
        <v>709</v>
      </c>
      <c r="TCS96" s="727" t="s">
        <v>709</v>
      </c>
      <c r="TCT96" s="727" t="s">
        <v>709</v>
      </c>
      <c r="TCU96" s="727" t="s">
        <v>709</v>
      </c>
      <c r="TCV96" s="727" t="s">
        <v>709</v>
      </c>
      <c r="TCW96" s="727" t="s">
        <v>709</v>
      </c>
      <c r="TCX96" s="727" t="s">
        <v>709</v>
      </c>
      <c r="TCY96" s="727" t="s">
        <v>709</v>
      </c>
      <c r="TCZ96" s="727" t="s">
        <v>709</v>
      </c>
      <c r="TDA96" s="727" t="s">
        <v>709</v>
      </c>
      <c r="TDB96" s="727" t="s">
        <v>709</v>
      </c>
      <c r="TDC96" s="727" t="s">
        <v>709</v>
      </c>
      <c r="TDD96" s="727" t="s">
        <v>709</v>
      </c>
      <c r="TDE96" s="727" t="s">
        <v>709</v>
      </c>
      <c r="TDF96" s="727" t="s">
        <v>709</v>
      </c>
      <c r="TDG96" s="727" t="s">
        <v>709</v>
      </c>
      <c r="TDH96" s="727" t="s">
        <v>709</v>
      </c>
      <c r="TDI96" s="727" t="s">
        <v>709</v>
      </c>
      <c r="TDJ96" s="727" t="s">
        <v>709</v>
      </c>
      <c r="TDK96" s="727" t="s">
        <v>709</v>
      </c>
      <c r="TDL96" s="727" t="s">
        <v>709</v>
      </c>
      <c r="TDM96" s="727" t="s">
        <v>709</v>
      </c>
      <c r="TDN96" s="727" t="s">
        <v>709</v>
      </c>
      <c r="TDO96" s="727" t="s">
        <v>709</v>
      </c>
      <c r="TDP96" s="727" t="s">
        <v>709</v>
      </c>
      <c r="TDQ96" s="727" t="s">
        <v>709</v>
      </c>
      <c r="TDR96" s="727" t="s">
        <v>709</v>
      </c>
      <c r="TDS96" s="727" t="s">
        <v>709</v>
      </c>
      <c r="TDT96" s="727" t="s">
        <v>709</v>
      </c>
      <c r="TDU96" s="727" t="s">
        <v>709</v>
      </c>
      <c r="TDV96" s="727" t="s">
        <v>709</v>
      </c>
      <c r="TDW96" s="727" t="s">
        <v>709</v>
      </c>
      <c r="TDX96" s="727" t="s">
        <v>709</v>
      </c>
      <c r="TDY96" s="727" t="s">
        <v>709</v>
      </c>
      <c r="TDZ96" s="727" t="s">
        <v>709</v>
      </c>
      <c r="TEA96" s="727" t="s">
        <v>709</v>
      </c>
      <c r="TEB96" s="727" t="s">
        <v>709</v>
      </c>
      <c r="TEC96" s="727" t="s">
        <v>709</v>
      </c>
      <c r="TED96" s="727" t="s">
        <v>709</v>
      </c>
      <c r="TEE96" s="727" t="s">
        <v>709</v>
      </c>
      <c r="TEF96" s="727" t="s">
        <v>709</v>
      </c>
      <c r="TEG96" s="727" t="s">
        <v>709</v>
      </c>
      <c r="TEH96" s="727" t="s">
        <v>709</v>
      </c>
      <c r="TEI96" s="727" t="s">
        <v>709</v>
      </c>
      <c r="TEJ96" s="727" t="s">
        <v>709</v>
      </c>
      <c r="TEK96" s="727" t="s">
        <v>709</v>
      </c>
      <c r="TEL96" s="727" t="s">
        <v>709</v>
      </c>
      <c r="TEM96" s="727" t="s">
        <v>709</v>
      </c>
      <c r="TEN96" s="727" t="s">
        <v>709</v>
      </c>
      <c r="TEO96" s="727" t="s">
        <v>709</v>
      </c>
      <c r="TEP96" s="727" t="s">
        <v>709</v>
      </c>
      <c r="TEQ96" s="727" t="s">
        <v>709</v>
      </c>
      <c r="TER96" s="727" t="s">
        <v>709</v>
      </c>
      <c r="TES96" s="727" t="s">
        <v>709</v>
      </c>
      <c r="TET96" s="727" t="s">
        <v>709</v>
      </c>
      <c r="TEU96" s="727" t="s">
        <v>709</v>
      </c>
      <c r="TEV96" s="727" t="s">
        <v>709</v>
      </c>
      <c r="TEW96" s="727" t="s">
        <v>709</v>
      </c>
      <c r="TEX96" s="727" t="s">
        <v>709</v>
      </c>
      <c r="TEY96" s="727" t="s">
        <v>709</v>
      </c>
      <c r="TEZ96" s="727" t="s">
        <v>709</v>
      </c>
      <c r="TFA96" s="727" t="s">
        <v>709</v>
      </c>
      <c r="TFB96" s="727" t="s">
        <v>709</v>
      </c>
      <c r="TFC96" s="727" t="s">
        <v>709</v>
      </c>
      <c r="TFD96" s="727" t="s">
        <v>709</v>
      </c>
      <c r="TFE96" s="727" t="s">
        <v>709</v>
      </c>
      <c r="TFF96" s="727" t="s">
        <v>709</v>
      </c>
      <c r="TFG96" s="727" t="s">
        <v>709</v>
      </c>
      <c r="TFH96" s="727" t="s">
        <v>709</v>
      </c>
      <c r="TFI96" s="727" t="s">
        <v>709</v>
      </c>
      <c r="TFJ96" s="727" t="s">
        <v>709</v>
      </c>
      <c r="TFK96" s="727" t="s">
        <v>709</v>
      </c>
      <c r="TFL96" s="727" t="s">
        <v>709</v>
      </c>
      <c r="TFM96" s="727" t="s">
        <v>709</v>
      </c>
      <c r="TFN96" s="727" t="s">
        <v>709</v>
      </c>
      <c r="TFO96" s="727" t="s">
        <v>709</v>
      </c>
      <c r="TFP96" s="727" t="s">
        <v>709</v>
      </c>
      <c r="TFQ96" s="727" t="s">
        <v>709</v>
      </c>
      <c r="TFR96" s="727" t="s">
        <v>709</v>
      </c>
      <c r="TFS96" s="727" t="s">
        <v>709</v>
      </c>
      <c r="TFT96" s="727" t="s">
        <v>709</v>
      </c>
      <c r="TFU96" s="727" t="s">
        <v>709</v>
      </c>
      <c r="TFV96" s="727" t="s">
        <v>709</v>
      </c>
      <c r="TFW96" s="727" t="s">
        <v>709</v>
      </c>
      <c r="TFX96" s="727" t="s">
        <v>709</v>
      </c>
      <c r="TFY96" s="727" t="s">
        <v>709</v>
      </c>
      <c r="TFZ96" s="727" t="s">
        <v>709</v>
      </c>
      <c r="TGA96" s="727" t="s">
        <v>709</v>
      </c>
      <c r="TGB96" s="727" t="s">
        <v>709</v>
      </c>
      <c r="TGC96" s="727" t="s">
        <v>709</v>
      </c>
      <c r="TGD96" s="727" t="s">
        <v>709</v>
      </c>
      <c r="TGE96" s="727" t="s">
        <v>709</v>
      </c>
      <c r="TGF96" s="727" t="s">
        <v>709</v>
      </c>
      <c r="TGG96" s="727" t="s">
        <v>709</v>
      </c>
      <c r="TGH96" s="727" t="s">
        <v>709</v>
      </c>
      <c r="TGI96" s="727" t="s">
        <v>709</v>
      </c>
      <c r="TGJ96" s="727" t="s">
        <v>709</v>
      </c>
      <c r="TGK96" s="727" t="s">
        <v>709</v>
      </c>
      <c r="TGL96" s="727" t="s">
        <v>709</v>
      </c>
      <c r="TGM96" s="727" t="s">
        <v>709</v>
      </c>
      <c r="TGN96" s="727" t="s">
        <v>709</v>
      </c>
      <c r="TGO96" s="727" t="s">
        <v>709</v>
      </c>
      <c r="TGP96" s="727" t="s">
        <v>709</v>
      </c>
      <c r="TGQ96" s="727" t="s">
        <v>709</v>
      </c>
      <c r="TGR96" s="727" t="s">
        <v>709</v>
      </c>
      <c r="TGS96" s="727" t="s">
        <v>709</v>
      </c>
      <c r="TGT96" s="727" t="s">
        <v>709</v>
      </c>
      <c r="TGU96" s="727" t="s">
        <v>709</v>
      </c>
      <c r="TGV96" s="727" t="s">
        <v>709</v>
      </c>
      <c r="TGW96" s="727" t="s">
        <v>709</v>
      </c>
      <c r="TGX96" s="727" t="s">
        <v>709</v>
      </c>
      <c r="TGY96" s="727" t="s">
        <v>709</v>
      </c>
      <c r="TGZ96" s="727" t="s">
        <v>709</v>
      </c>
      <c r="THA96" s="727" t="s">
        <v>709</v>
      </c>
      <c r="THB96" s="727" t="s">
        <v>709</v>
      </c>
      <c r="THC96" s="727" t="s">
        <v>709</v>
      </c>
      <c r="THD96" s="727" t="s">
        <v>709</v>
      </c>
      <c r="THE96" s="727" t="s">
        <v>709</v>
      </c>
      <c r="THF96" s="727" t="s">
        <v>709</v>
      </c>
      <c r="THG96" s="727" t="s">
        <v>709</v>
      </c>
      <c r="THH96" s="727" t="s">
        <v>709</v>
      </c>
      <c r="THI96" s="727" t="s">
        <v>709</v>
      </c>
      <c r="THJ96" s="727" t="s">
        <v>709</v>
      </c>
      <c r="THK96" s="727" t="s">
        <v>709</v>
      </c>
      <c r="THL96" s="727" t="s">
        <v>709</v>
      </c>
      <c r="THM96" s="727" t="s">
        <v>709</v>
      </c>
      <c r="THN96" s="727" t="s">
        <v>709</v>
      </c>
      <c r="THO96" s="727" t="s">
        <v>709</v>
      </c>
      <c r="THP96" s="727" t="s">
        <v>709</v>
      </c>
      <c r="THQ96" s="727" t="s">
        <v>709</v>
      </c>
      <c r="THR96" s="727" t="s">
        <v>709</v>
      </c>
      <c r="THS96" s="727" t="s">
        <v>709</v>
      </c>
      <c r="THT96" s="727" t="s">
        <v>709</v>
      </c>
      <c r="THU96" s="727" t="s">
        <v>709</v>
      </c>
      <c r="THV96" s="727" t="s">
        <v>709</v>
      </c>
      <c r="THW96" s="727" t="s">
        <v>709</v>
      </c>
      <c r="THX96" s="727" t="s">
        <v>709</v>
      </c>
      <c r="THY96" s="727" t="s">
        <v>709</v>
      </c>
      <c r="THZ96" s="727" t="s">
        <v>709</v>
      </c>
      <c r="TIA96" s="727" t="s">
        <v>709</v>
      </c>
      <c r="TIB96" s="727" t="s">
        <v>709</v>
      </c>
      <c r="TIC96" s="727" t="s">
        <v>709</v>
      </c>
      <c r="TID96" s="727" t="s">
        <v>709</v>
      </c>
      <c r="TIE96" s="727" t="s">
        <v>709</v>
      </c>
      <c r="TIF96" s="727" t="s">
        <v>709</v>
      </c>
      <c r="TIG96" s="727" t="s">
        <v>709</v>
      </c>
      <c r="TIH96" s="727" t="s">
        <v>709</v>
      </c>
      <c r="TII96" s="727" t="s">
        <v>709</v>
      </c>
      <c r="TIJ96" s="727" t="s">
        <v>709</v>
      </c>
      <c r="TIK96" s="727" t="s">
        <v>709</v>
      </c>
      <c r="TIL96" s="727" t="s">
        <v>709</v>
      </c>
      <c r="TIM96" s="727" t="s">
        <v>709</v>
      </c>
      <c r="TIN96" s="727" t="s">
        <v>709</v>
      </c>
      <c r="TIO96" s="727" t="s">
        <v>709</v>
      </c>
      <c r="TIP96" s="727" t="s">
        <v>709</v>
      </c>
      <c r="TIQ96" s="727" t="s">
        <v>709</v>
      </c>
      <c r="TIR96" s="727" t="s">
        <v>709</v>
      </c>
      <c r="TIS96" s="727" t="s">
        <v>709</v>
      </c>
      <c r="TIT96" s="727" t="s">
        <v>709</v>
      </c>
      <c r="TIU96" s="727" t="s">
        <v>709</v>
      </c>
      <c r="TIV96" s="727" t="s">
        <v>709</v>
      </c>
      <c r="TIW96" s="727" t="s">
        <v>709</v>
      </c>
      <c r="TIX96" s="727" t="s">
        <v>709</v>
      </c>
      <c r="TIY96" s="727" t="s">
        <v>709</v>
      </c>
      <c r="TIZ96" s="727" t="s">
        <v>709</v>
      </c>
      <c r="TJA96" s="727" t="s">
        <v>709</v>
      </c>
      <c r="TJB96" s="727" t="s">
        <v>709</v>
      </c>
      <c r="TJC96" s="727" t="s">
        <v>709</v>
      </c>
      <c r="TJD96" s="727" t="s">
        <v>709</v>
      </c>
      <c r="TJE96" s="727" t="s">
        <v>709</v>
      </c>
      <c r="TJF96" s="727" t="s">
        <v>709</v>
      </c>
      <c r="TJG96" s="727" t="s">
        <v>709</v>
      </c>
      <c r="TJH96" s="727" t="s">
        <v>709</v>
      </c>
      <c r="TJI96" s="727" t="s">
        <v>709</v>
      </c>
      <c r="TJJ96" s="727" t="s">
        <v>709</v>
      </c>
      <c r="TJK96" s="727" t="s">
        <v>709</v>
      </c>
      <c r="TJL96" s="727" t="s">
        <v>709</v>
      </c>
      <c r="TJM96" s="727" t="s">
        <v>709</v>
      </c>
      <c r="TJN96" s="727" t="s">
        <v>709</v>
      </c>
      <c r="TJO96" s="727" t="s">
        <v>709</v>
      </c>
      <c r="TJP96" s="727" t="s">
        <v>709</v>
      </c>
      <c r="TJQ96" s="727" t="s">
        <v>709</v>
      </c>
      <c r="TJR96" s="727" t="s">
        <v>709</v>
      </c>
      <c r="TJS96" s="727" t="s">
        <v>709</v>
      </c>
      <c r="TJT96" s="727" t="s">
        <v>709</v>
      </c>
      <c r="TJU96" s="727" t="s">
        <v>709</v>
      </c>
      <c r="TJV96" s="727" t="s">
        <v>709</v>
      </c>
      <c r="TJW96" s="727" t="s">
        <v>709</v>
      </c>
      <c r="TJX96" s="727" t="s">
        <v>709</v>
      </c>
      <c r="TJY96" s="727" t="s">
        <v>709</v>
      </c>
      <c r="TJZ96" s="727" t="s">
        <v>709</v>
      </c>
      <c r="TKA96" s="727" t="s">
        <v>709</v>
      </c>
      <c r="TKB96" s="727" t="s">
        <v>709</v>
      </c>
      <c r="TKC96" s="727" t="s">
        <v>709</v>
      </c>
      <c r="TKD96" s="727" t="s">
        <v>709</v>
      </c>
      <c r="TKE96" s="727" t="s">
        <v>709</v>
      </c>
      <c r="TKF96" s="727" t="s">
        <v>709</v>
      </c>
      <c r="TKG96" s="727" t="s">
        <v>709</v>
      </c>
      <c r="TKH96" s="727" t="s">
        <v>709</v>
      </c>
      <c r="TKI96" s="727" t="s">
        <v>709</v>
      </c>
      <c r="TKJ96" s="727" t="s">
        <v>709</v>
      </c>
      <c r="TKK96" s="727" t="s">
        <v>709</v>
      </c>
      <c r="TKL96" s="727" t="s">
        <v>709</v>
      </c>
      <c r="TKM96" s="727" t="s">
        <v>709</v>
      </c>
      <c r="TKN96" s="727" t="s">
        <v>709</v>
      </c>
      <c r="TKO96" s="727" t="s">
        <v>709</v>
      </c>
      <c r="TKP96" s="727" t="s">
        <v>709</v>
      </c>
      <c r="TKQ96" s="727" t="s">
        <v>709</v>
      </c>
      <c r="TKR96" s="727" t="s">
        <v>709</v>
      </c>
      <c r="TKS96" s="727" t="s">
        <v>709</v>
      </c>
      <c r="TKT96" s="727" t="s">
        <v>709</v>
      </c>
      <c r="TKU96" s="727" t="s">
        <v>709</v>
      </c>
      <c r="TKV96" s="727" t="s">
        <v>709</v>
      </c>
      <c r="TKW96" s="727" t="s">
        <v>709</v>
      </c>
      <c r="TKX96" s="727" t="s">
        <v>709</v>
      </c>
      <c r="TKY96" s="727" t="s">
        <v>709</v>
      </c>
      <c r="TKZ96" s="727" t="s">
        <v>709</v>
      </c>
      <c r="TLA96" s="727" t="s">
        <v>709</v>
      </c>
      <c r="TLB96" s="727" t="s">
        <v>709</v>
      </c>
      <c r="TLC96" s="727" t="s">
        <v>709</v>
      </c>
      <c r="TLD96" s="727" t="s">
        <v>709</v>
      </c>
      <c r="TLE96" s="727" t="s">
        <v>709</v>
      </c>
      <c r="TLF96" s="727" t="s">
        <v>709</v>
      </c>
      <c r="TLG96" s="727" t="s">
        <v>709</v>
      </c>
      <c r="TLH96" s="727" t="s">
        <v>709</v>
      </c>
      <c r="TLI96" s="727" t="s">
        <v>709</v>
      </c>
      <c r="TLJ96" s="727" t="s">
        <v>709</v>
      </c>
      <c r="TLK96" s="727" t="s">
        <v>709</v>
      </c>
      <c r="TLL96" s="727" t="s">
        <v>709</v>
      </c>
      <c r="TLM96" s="727" t="s">
        <v>709</v>
      </c>
      <c r="TLN96" s="727" t="s">
        <v>709</v>
      </c>
      <c r="TLO96" s="727" t="s">
        <v>709</v>
      </c>
      <c r="TLP96" s="727" t="s">
        <v>709</v>
      </c>
      <c r="TLQ96" s="727" t="s">
        <v>709</v>
      </c>
      <c r="TLR96" s="727" t="s">
        <v>709</v>
      </c>
      <c r="TLS96" s="727" t="s">
        <v>709</v>
      </c>
      <c r="TLT96" s="727" t="s">
        <v>709</v>
      </c>
      <c r="TLU96" s="727" t="s">
        <v>709</v>
      </c>
      <c r="TLV96" s="727" t="s">
        <v>709</v>
      </c>
      <c r="TLW96" s="727" t="s">
        <v>709</v>
      </c>
      <c r="TLX96" s="727" t="s">
        <v>709</v>
      </c>
      <c r="TLY96" s="727" t="s">
        <v>709</v>
      </c>
      <c r="TLZ96" s="727" t="s">
        <v>709</v>
      </c>
      <c r="TMA96" s="727" t="s">
        <v>709</v>
      </c>
      <c r="TMB96" s="727" t="s">
        <v>709</v>
      </c>
      <c r="TMC96" s="727" t="s">
        <v>709</v>
      </c>
      <c r="TMD96" s="727" t="s">
        <v>709</v>
      </c>
      <c r="TME96" s="727" t="s">
        <v>709</v>
      </c>
      <c r="TMF96" s="727" t="s">
        <v>709</v>
      </c>
      <c r="TMG96" s="727" t="s">
        <v>709</v>
      </c>
      <c r="TMH96" s="727" t="s">
        <v>709</v>
      </c>
      <c r="TMI96" s="727" t="s">
        <v>709</v>
      </c>
      <c r="TMJ96" s="727" t="s">
        <v>709</v>
      </c>
      <c r="TMK96" s="727" t="s">
        <v>709</v>
      </c>
      <c r="TML96" s="727" t="s">
        <v>709</v>
      </c>
      <c r="TMM96" s="727" t="s">
        <v>709</v>
      </c>
      <c r="TMN96" s="727" t="s">
        <v>709</v>
      </c>
      <c r="TMO96" s="727" t="s">
        <v>709</v>
      </c>
      <c r="TMP96" s="727" t="s">
        <v>709</v>
      </c>
      <c r="TMQ96" s="727" t="s">
        <v>709</v>
      </c>
      <c r="TMR96" s="727" t="s">
        <v>709</v>
      </c>
      <c r="TMS96" s="727" t="s">
        <v>709</v>
      </c>
      <c r="TMT96" s="727" t="s">
        <v>709</v>
      </c>
      <c r="TMU96" s="727" t="s">
        <v>709</v>
      </c>
      <c r="TMV96" s="727" t="s">
        <v>709</v>
      </c>
      <c r="TMW96" s="727" t="s">
        <v>709</v>
      </c>
      <c r="TMX96" s="727" t="s">
        <v>709</v>
      </c>
      <c r="TMY96" s="727" t="s">
        <v>709</v>
      </c>
      <c r="TMZ96" s="727" t="s">
        <v>709</v>
      </c>
      <c r="TNA96" s="727" t="s">
        <v>709</v>
      </c>
      <c r="TNB96" s="727" t="s">
        <v>709</v>
      </c>
      <c r="TNC96" s="727" t="s">
        <v>709</v>
      </c>
      <c r="TND96" s="727" t="s">
        <v>709</v>
      </c>
      <c r="TNE96" s="727" t="s">
        <v>709</v>
      </c>
      <c r="TNF96" s="727" t="s">
        <v>709</v>
      </c>
      <c r="TNG96" s="727" t="s">
        <v>709</v>
      </c>
      <c r="TNH96" s="727" t="s">
        <v>709</v>
      </c>
      <c r="TNI96" s="727" t="s">
        <v>709</v>
      </c>
      <c r="TNJ96" s="727" t="s">
        <v>709</v>
      </c>
      <c r="TNK96" s="727" t="s">
        <v>709</v>
      </c>
      <c r="TNL96" s="727" t="s">
        <v>709</v>
      </c>
      <c r="TNM96" s="727" t="s">
        <v>709</v>
      </c>
      <c r="TNN96" s="727" t="s">
        <v>709</v>
      </c>
      <c r="TNO96" s="727" t="s">
        <v>709</v>
      </c>
      <c r="TNP96" s="727" t="s">
        <v>709</v>
      </c>
      <c r="TNQ96" s="727" t="s">
        <v>709</v>
      </c>
      <c r="TNR96" s="727" t="s">
        <v>709</v>
      </c>
      <c r="TNS96" s="727" t="s">
        <v>709</v>
      </c>
      <c r="TNT96" s="727" t="s">
        <v>709</v>
      </c>
      <c r="TNU96" s="727" t="s">
        <v>709</v>
      </c>
      <c r="TNV96" s="727" t="s">
        <v>709</v>
      </c>
      <c r="TNW96" s="727" t="s">
        <v>709</v>
      </c>
      <c r="TNX96" s="727" t="s">
        <v>709</v>
      </c>
      <c r="TNY96" s="727" t="s">
        <v>709</v>
      </c>
      <c r="TNZ96" s="727" t="s">
        <v>709</v>
      </c>
      <c r="TOA96" s="727" t="s">
        <v>709</v>
      </c>
      <c r="TOB96" s="727" t="s">
        <v>709</v>
      </c>
      <c r="TOC96" s="727" t="s">
        <v>709</v>
      </c>
      <c r="TOD96" s="727" t="s">
        <v>709</v>
      </c>
      <c r="TOE96" s="727" t="s">
        <v>709</v>
      </c>
      <c r="TOF96" s="727" t="s">
        <v>709</v>
      </c>
      <c r="TOG96" s="727" t="s">
        <v>709</v>
      </c>
      <c r="TOH96" s="727" t="s">
        <v>709</v>
      </c>
      <c r="TOI96" s="727" t="s">
        <v>709</v>
      </c>
      <c r="TOJ96" s="727" t="s">
        <v>709</v>
      </c>
      <c r="TOK96" s="727" t="s">
        <v>709</v>
      </c>
      <c r="TOL96" s="727" t="s">
        <v>709</v>
      </c>
      <c r="TOM96" s="727" t="s">
        <v>709</v>
      </c>
      <c r="TON96" s="727" t="s">
        <v>709</v>
      </c>
      <c r="TOO96" s="727" t="s">
        <v>709</v>
      </c>
      <c r="TOP96" s="727" t="s">
        <v>709</v>
      </c>
      <c r="TOQ96" s="727" t="s">
        <v>709</v>
      </c>
      <c r="TOR96" s="727" t="s">
        <v>709</v>
      </c>
      <c r="TOS96" s="727" t="s">
        <v>709</v>
      </c>
      <c r="TOT96" s="727" t="s">
        <v>709</v>
      </c>
      <c r="TOU96" s="727" t="s">
        <v>709</v>
      </c>
      <c r="TOV96" s="727" t="s">
        <v>709</v>
      </c>
      <c r="TOW96" s="727" t="s">
        <v>709</v>
      </c>
      <c r="TOX96" s="727" t="s">
        <v>709</v>
      </c>
      <c r="TOY96" s="727" t="s">
        <v>709</v>
      </c>
      <c r="TOZ96" s="727" t="s">
        <v>709</v>
      </c>
      <c r="TPA96" s="727" t="s">
        <v>709</v>
      </c>
      <c r="TPB96" s="727" t="s">
        <v>709</v>
      </c>
      <c r="TPC96" s="727" t="s">
        <v>709</v>
      </c>
      <c r="TPD96" s="727" t="s">
        <v>709</v>
      </c>
      <c r="TPE96" s="727" t="s">
        <v>709</v>
      </c>
      <c r="TPF96" s="727" t="s">
        <v>709</v>
      </c>
      <c r="TPG96" s="727" t="s">
        <v>709</v>
      </c>
      <c r="TPH96" s="727" t="s">
        <v>709</v>
      </c>
      <c r="TPI96" s="727" t="s">
        <v>709</v>
      </c>
      <c r="TPJ96" s="727" t="s">
        <v>709</v>
      </c>
      <c r="TPK96" s="727" t="s">
        <v>709</v>
      </c>
      <c r="TPL96" s="727" t="s">
        <v>709</v>
      </c>
      <c r="TPM96" s="727" t="s">
        <v>709</v>
      </c>
      <c r="TPN96" s="727" t="s">
        <v>709</v>
      </c>
      <c r="TPO96" s="727" t="s">
        <v>709</v>
      </c>
      <c r="TPP96" s="727" t="s">
        <v>709</v>
      </c>
      <c r="TPQ96" s="727" t="s">
        <v>709</v>
      </c>
      <c r="TPR96" s="727" t="s">
        <v>709</v>
      </c>
      <c r="TPS96" s="727" t="s">
        <v>709</v>
      </c>
      <c r="TPT96" s="727" t="s">
        <v>709</v>
      </c>
      <c r="TPU96" s="727" t="s">
        <v>709</v>
      </c>
      <c r="TPV96" s="727" t="s">
        <v>709</v>
      </c>
      <c r="TPW96" s="727" t="s">
        <v>709</v>
      </c>
      <c r="TPX96" s="727" t="s">
        <v>709</v>
      </c>
      <c r="TPY96" s="727" t="s">
        <v>709</v>
      </c>
      <c r="TPZ96" s="727" t="s">
        <v>709</v>
      </c>
      <c r="TQA96" s="727" t="s">
        <v>709</v>
      </c>
      <c r="TQB96" s="727" t="s">
        <v>709</v>
      </c>
      <c r="TQC96" s="727" t="s">
        <v>709</v>
      </c>
      <c r="TQD96" s="727" t="s">
        <v>709</v>
      </c>
      <c r="TQE96" s="727" t="s">
        <v>709</v>
      </c>
      <c r="TQF96" s="727" t="s">
        <v>709</v>
      </c>
      <c r="TQG96" s="727" t="s">
        <v>709</v>
      </c>
      <c r="TQH96" s="727" t="s">
        <v>709</v>
      </c>
      <c r="TQI96" s="727" t="s">
        <v>709</v>
      </c>
      <c r="TQJ96" s="727" t="s">
        <v>709</v>
      </c>
      <c r="TQK96" s="727" t="s">
        <v>709</v>
      </c>
      <c r="TQL96" s="727" t="s">
        <v>709</v>
      </c>
      <c r="TQM96" s="727" t="s">
        <v>709</v>
      </c>
      <c r="TQN96" s="727" t="s">
        <v>709</v>
      </c>
      <c r="TQO96" s="727" t="s">
        <v>709</v>
      </c>
      <c r="TQP96" s="727" t="s">
        <v>709</v>
      </c>
      <c r="TQQ96" s="727" t="s">
        <v>709</v>
      </c>
      <c r="TQR96" s="727" t="s">
        <v>709</v>
      </c>
      <c r="TQS96" s="727" t="s">
        <v>709</v>
      </c>
      <c r="TQT96" s="727" t="s">
        <v>709</v>
      </c>
      <c r="TQU96" s="727" t="s">
        <v>709</v>
      </c>
      <c r="TQV96" s="727" t="s">
        <v>709</v>
      </c>
      <c r="TQW96" s="727" t="s">
        <v>709</v>
      </c>
      <c r="TQX96" s="727" t="s">
        <v>709</v>
      </c>
      <c r="TQY96" s="727" t="s">
        <v>709</v>
      </c>
      <c r="TQZ96" s="727" t="s">
        <v>709</v>
      </c>
      <c r="TRA96" s="727" t="s">
        <v>709</v>
      </c>
      <c r="TRB96" s="727" t="s">
        <v>709</v>
      </c>
      <c r="TRC96" s="727" t="s">
        <v>709</v>
      </c>
      <c r="TRD96" s="727" t="s">
        <v>709</v>
      </c>
      <c r="TRE96" s="727" t="s">
        <v>709</v>
      </c>
      <c r="TRF96" s="727" t="s">
        <v>709</v>
      </c>
      <c r="TRG96" s="727" t="s">
        <v>709</v>
      </c>
      <c r="TRH96" s="727" t="s">
        <v>709</v>
      </c>
      <c r="TRI96" s="727" t="s">
        <v>709</v>
      </c>
      <c r="TRJ96" s="727" t="s">
        <v>709</v>
      </c>
      <c r="TRK96" s="727" t="s">
        <v>709</v>
      </c>
      <c r="TRL96" s="727" t="s">
        <v>709</v>
      </c>
      <c r="TRM96" s="727" t="s">
        <v>709</v>
      </c>
      <c r="TRN96" s="727" t="s">
        <v>709</v>
      </c>
      <c r="TRO96" s="727" t="s">
        <v>709</v>
      </c>
      <c r="TRP96" s="727" t="s">
        <v>709</v>
      </c>
      <c r="TRQ96" s="727" t="s">
        <v>709</v>
      </c>
      <c r="TRR96" s="727" t="s">
        <v>709</v>
      </c>
      <c r="TRS96" s="727" t="s">
        <v>709</v>
      </c>
      <c r="TRT96" s="727" t="s">
        <v>709</v>
      </c>
      <c r="TRU96" s="727" t="s">
        <v>709</v>
      </c>
      <c r="TRV96" s="727" t="s">
        <v>709</v>
      </c>
      <c r="TRW96" s="727" t="s">
        <v>709</v>
      </c>
      <c r="TRX96" s="727" t="s">
        <v>709</v>
      </c>
      <c r="TRY96" s="727" t="s">
        <v>709</v>
      </c>
      <c r="TRZ96" s="727" t="s">
        <v>709</v>
      </c>
      <c r="TSA96" s="727" t="s">
        <v>709</v>
      </c>
      <c r="TSB96" s="727" t="s">
        <v>709</v>
      </c>
      <c r="TSC96" s="727" t="s">
        <v>709</v>
      </c>
      <c r="TSD96" s="727" t="s">
        <v>709</v>
      </c>
      <c r="TSE96" s="727" t="s">
        <v>709</v>
      </c>
      <c r="TSF96" s="727" t="s">
        <v>709</v>
      </c>
      <c r="TSG96" s="727" t="s">
        <v>709</v>
      </c>
      <c r="TSH96" s="727" t="s">
        <v>709</v>
      </c>
      <c r="TSI96" s="727" t="s">
        <v>709</v>
      </c>
      <c r="TSJ96" s="727" t="s">
        <v>709</v>
      </c>
      <c r="TSK96" s="727" t="s">
        <v>709</v>
      </c>
      <c r="TSL96" s="727" t="s">
        <v>709</v>
      </c>
      <c r="TSM96" s="727" t="s">
        <v>709</v>
      </c>
      <c r="TSN96" s="727" t="s">
        <v>709</v>
      </c>
      <c r="TSO96" s="727" t="s">
        <v>709</v>
      </c>
      <c r="TSP96" s="727" t="s">
        <v>709</v>
      </c>
      <c r="TSQ96" s="727" t="s">
        <v>709</v>
      </c>
      <c r="TSR96" s="727" t="s">
        <v>709</v>
      </c>
      <c r="TSS96" s="727" t="s">
        <v>709</v>
      </c>
      <c r="TST96" s="727" t="s">
        <v>709</v>
      </c>
      <c r="TSU96" s="727" t="s">
        <v>709</v>
      </c>
      <c r="TSV96" s="727" t="s">
        <v>709</v>
      </c>
      <c r="TSW96" s="727" t="s">
        <v>709</v>
      </c>
      <c r="TSX96" s="727" t="s">
        <v>709</v>
      </c>
      <c r="TSY96" s="727" t="s">
        <v>709</v>
      </c>
      <c r="TSZ96" s="727" t="s">
        <v>709</v>
      </c>
      <c r="TTA96" s="727" t="s">
        <v>709</v>
      </c>
      <c r="TTB96" s="727" t="s">
        <v>709</v>
      </c>
      <c r="TTC96" s="727" t="s">
        <v>709</v>
      </c>
      <c r="TTD96" s="727" t="s">
        <v>709</v>
      </c>
      <c r="TTE96" s="727" t="s">
        <v>709</v>
      </c>
      <c r="TTF96" s="727" t="s">
        <v>709</v>
      </c>
      <c r="TTG96" s="727" t="s">
        <v>709</v>
      </c>
      <c r="TTH96" s="727" t="s">
        <v>709</v>
      </c>
      <c r="TTI96" s="727" t="s">
        <v>709</v>
      </c>
      <c r="TTJ96" s="727" t="s">
        <v>709</v>
      </c>
      <c r="TTK96" s="727" t="s">
        <v>709</v>
      </c>
      <c r="TTL96" s="727" t="s">
        <v>709</v>
      </c>
      <c r="TTM96" s="727" t="s">
        <v>709</v>
      </c>
      <c r="TTN96" s="727" t="s">
        <v>709</v>
      </c>
      <c r="TTO96" s="727" t="s">
        <v>709</v>
      </c>
      <c r="TTP96" s="727" t="s">
        <v>709</v>
      </c>
      <c r="TTQ96" s="727" t="s">
        <v>709</v>
      </c>
      <c r="TTR96" s="727" t="s">
        <v>709</v>
      </c>
      <c r="TTS96" s="727" t="s">
        <v>709</v>
      </c>
      <c r="TTT96" s="727" t="s">
        <v>709</v>
      </c>
      <c r="TTU96" s="727" t="s">
        <v>709</v>
      </c>
      <c r="TTV96" s="727" t="s">
        <v>709</v>
      </c>
      <c r="TTW96" s="727" t="s">
        <v>709</v>
      </c>
      <c r="TTX96" s="727" t="s">
        <v>709</v>
      </c>
      <c r="TTY96" s="727" t="s">
        <v>709</v>
      </c>
      <c r="TTZ96" s="727" t="s">
        <v>709</v>
      </c>
      <c r="TUA96" s="727" t="s">
        <v>709</v>
      </c>
      <c r="TUB96" s="727" t="s">
        <v>709</v>
      </c>
      <c r="TUC96" s="727" t="s">
        <v>709</v>
      </c>
      <c r="TUD96" s="727" t="s">
        <v>709</v>
      </c>
      <c r="TUE96" s="727" t="s">
        <v>709</v>
      </c>
      <c r="TUF96" s="727" t="s">
        <v>709</v>
      </c>
      <c r="TUG96" s="727" t="s">
        <v>709</v>
      </c>
      <c r="TUH96" s="727" t="s">
        <v>709</v>
      </c>
      <c r="TUI96" s="727" t="s">
        <v>709</v>
      </c>
      <c r="TUJ96" s="727" t="s">
        <v>709</v>
      </c>
      <c r="TUK96" s="727" t="s">
        <v>709</v>
      </c>
      <c r="TUL96" s="727" t="s">
        <v>709</v>
      </c>
      <c r="TUM96" s="727" t="s">
        <v>709</v>
      </c>
      <c r="TUN96" s="727" t="s">
        <v>709</v>
      </c>
      <c r="TUO96" s="727" t="s">
        <v>709</v>
      </c>
      <c r="TUP96" s="727" t="s">
        <v>709</v>
      </c>
      <c r="TUQ96" s="727" t="s">
        <v>709</v>
      </c>
      <c r="TUR96" s="727" t="s">
        <v>709</v>
      </c>
      <c r="TUS96" s="727" t="s">
        <v>709</v>
      </c>
      <c r="TUT96" s="727" t="s">
        <v>709</v>
      </c>
      <c r="TUU96" s="727" t="s">
        <v>709</v>
      </c>
      <c r="TUV96" s="727" t="s">
        <v>709</v>
      </c>
      <c r="TUW96" s="727" t="s">
        <v>709</v>
      </c>
      <c r="TUX96" s="727" t="s">
        <v>709</v>
      </c>
      <c r="TUY96" s="727" t="s">
        <v>709</v>
      </c>
      <c r="TUZ96" s="727" t="s">
        <v>709</v>
      </c>
      <c r="TVA96" s="727" t="s">
        <v>709</v>
      </c>
      <c r="TVB96" s="727" t="s">
        <v>709</v>
      </c>
      <c r="TVC96" s="727" t="s">
        <v>709</v>
      </c>
      <c r="TVD96" s="727" t="s">
        <v>709</v>
      </c>
      <c r="TVE96" s="727" t="s">
        <v>709</v>
      </c>
      <c r="TVF96" s="727" t="s">
        <v>709</v>
      </c>
      <c r="TVG96" s="727" t="s">
        <v>709</v>
      </c>
      <c r="TVH96" s="727" t="s">
        <v>709</v>
      </c>
      <c r="TVI96" s="727" t="s">
        <v>709</v>
      </c>
      <c r="TVJ96" s="727" t="s">
        <v>709</v>
      </c>
      <c r="TVK96" s="727" t="s">
        <v>709</v>
      </c>
      <c r="TVL96" s="727" t="s">
        <v>709</v>
      </c>
      <c r="TVM96" s="727" t="s">
        <v>709</v>
      </c>
      <c r="TVN96" s="727" t="s">
        <v>709</v>
      </c>
      <c r="TVO96" s="727" t="s">
        <v>709</v>
      </c>
      <c r="TVP96" s="727" t="s">
        <v>709</v>
      </c>
      <c r="TVQ96" s="727" t="s">
        <v>709</v>
      </c>
      <c r="TVR96" s="727" t="s">
        <v>709</v>
      </c>
      <c r="TVS96" s="727" t="s">
        <v>709</v>
      </c>
      <c r="TVT96" s="727" t="s">
        <v>709</v>
      </c>
      <c r="TVU96" s="727" t="s">
        <v>709</v>
      </c>
      <c r="TVV96" s="727" t="s">
        <v>709</v>
      </c>
      <c r="TVW96" s="727" t="s">
        <v>709</v>
      </c>
      <c r="TVX96" s="727" t="s">
        <v>709</v>
      </c>
      <c r="TVY96" s="727" t="s">
        <v>709</v>
      </c>
      <c r="TVZ96" s="727" t="s">
        <v>709</v>
      </c>
      <c r="TWA96" s="727" t="s">
        <v>709</v>
      </c>
      <c r="TWB96" s="727" t="s">
        <v>709</v>
      </c>
      <c r="TWC96" s="727" t="s">
        <v>709</v>
      </c>
      <c r="TWD96" s="727" t="s">
        <v>709</v>
      </c>
      <c r="TWE96" s="727" t="s">
        <v>709</v>
      </c>
      <c r="TWF96" s="727" t="s">
        <v>709</v>
      </c>
      <c r="TWG96" s="727" t="s">
        <v>709</v>
      </c>
      <c r="TWH96" s="727" t="s">
        <v>709</v>
      </c>
      <c r="TWI96" s="727" t="s">
        <v>709</v>
      </c>
      <c r="TWJ96" s="727" t="s">
        <v>709</v>
      </c>
      <c r="TWK96" s="727" t="s">
        <v>709</v>
      </c>
      <c r="TWL96" s="727" t="s">
        <v>709</v>
      </c>
      <c r="TWM96" s="727" t="s">
        <v>709</v>
      </c>
      <c r="TWN96" s="727" t="s">
        <v>709</v>
      </c>
      <c r="TWO96" s="727" t="s">
        <v>709</v>
      </c>
      <c r="TWP96" s="727" t="s">
        <v>709</v>
      </c>
      <c r="TWQ96" s="727" t="s">
        <v>709</v>
      </c>
      <c r="TWR96" s="727" t="s">
        <v>709</v>
      </c>
      <c r="TWS96" s="727" t="s">
        <v>709</v>
      </c>
      <c r="TWT96" s="727" t="s">
        <v>709</v>
      </c>
      <c r="TWU96" s="727" t="s">
        <v>709</v>
      </c>
      <c r="TWV96" s="727" t="s">
        <v>709</v>
      </c>
      <c r="TWW96" s="727" t="s">
        <v>709</v>
      </c>
      <c r="TWX96" s="727" t="s">
        <v>709</v>
      </c>
      <c r="TWY96" s="727" t="s">
        <v>709</v>
      </c>
      <c r="TWZ96" s="727" t="s">
        <v>709</v>
      </c>
      <c r="TXA96" s="727" t="s">
        <v>709</v>
      </c>
      <c r="TXB96" s="727" t="s">
        <v>709</v>
      </c>
      <c r="TXC96" s="727" t="s">
        <v>709</v>
      </c>
      <c r="TXD96" s="727" t="s">
        <v>709</v>
      </c>
      <c r="TXE96" s="727" t="s">
        <v>709</v>
      </c>
      <c r="TXF96" s="727" t="s">
        <v>709</v>
      </c>
      <c r="TXG96" s="727" t="s">
        <v>709</v>
      </c>
      <c r="TXH96" s="727" t="s">
        <v>709</v>
      </c>
      <c r="TXI96" s="727" t="s">
        <v>709</v>
      </c>
      <c r="TXJ96" s="727" t="s">
        <v>709</v>
      </c>
      <c r="TXK96" s="727" t="s">
        <v>709</v>
      </c>
      <c r="TXL96" s="727" t="s">
        <v>709</v>
      </c>
      <c r="TXM96" s="727" t="s">
        <v>709</v>
      </c>
      <c r="TXN96" s="727" t="s">
        <v>709</v>
      </c>
      <c r="TXO96" s="727" t="s">
        <v>709</v>
      </c>
      <c r="TXP96" s="727" t="s">
        <v>709</v>
      </c>
      <c r="TXQ96" s="727" t="s">
        <v>709</v>
      </c>
      <c r="TXR96" s="727" t="s">
        <v>709</v>
      </c>
      <c r="TXS96" s="727" t="s">
        <v>709</v>
      </c>
      <c r="TXT96" s="727" t="s">
        <v>709</v>
      </c>
      <c r="TXU96" s="727" t="s">
        <v>709</v>
      </c>
      <c r="TXV96" s="727" t="s">
        <v>709</v>
      </c>
      <c r="TXW96" s="727" t="s">
        <v>709</v>
      </c>
      <c r="TXX96" s="727" t="s">
        <v>709</v>
      </c>
      <c r="TXY96" s="727" t="s">
        <v>709</v>
      </c>
      <c r="TXZ96" s="727" t="s">
        <v>709</v>
      </c>
      <c r="TYA96" s="727" t="s">
        <v>709</v>
      </c>
      <c r="TYB96" s="727" t="s">
        <v>709</v>
      </c>
      <c r="TYC96" s="727" t="s">
        <v>709</v>
      </c>
      <c r="TYD96" s="727" t="s">
        <v>709</v>
      </c>
      <c r="TYE96" s="727" t="s">
        <v>709</v>
      </c>
      <c r="TYF96" s="727" t="s">
        <v>709</v>
      </c>
      <c r="TYG96" s="727" t="s">
        <v>709</v>
      </c>
      <c r="TYH96" s="727" t="s">
        <v>709</v>
      </c>
      <c r="TYI96" s="727" t="s">
        <v>709</v>
      </c>
      <c r="TYJ96" s="727" t="s">
        <v>709</v>
      </c>
      <c r="TYK96" s="727" t="s">
        <v>709</v>
      </c>
      <c r="TYL96" s="727" t="s">
        <v>709</v>
      </c>
      <c r="TYM96" s="727" t="s">
        <v>709</v>
      </c>
      <c r="TYN96" s="727" t="s">
        <v>709</v>
      </c>
      <c r="TYO96" s="727" t="s">
        <v>709</v>
      </c>
      <c r="TYP96" s="727" t="s">
        <v>709</v>
      </c>
      <c r="TYQ96" s="727" t="s">
        <v>709</v>
      </c>
      <c r="TYR96" s="727" t="s">
        <v>709</v>
      </c>
      <c r="TYS96" s="727" t="s">
        <v>709</v>
      </c>
      <c r="TYT96" s="727" t="s">
        <v>709</v>
      </c>
      <c r="TYU96" s="727" t="s">
        <v>709</v>
      </c>
      <c r="TYV96" s="727" t="s">
        <v>709</v>
      </c>
      <c r="TYW96" s="727" t="s">
        <v>709</v>
      </c>
      <c r="TYX96" s="727" t="s">
        <v>709</v>
      </c>
      <c r="TYY96" s="727" t="s">
        <v>709</v>
      </c>
      <c r="TYZ96" s="727" t="s">
        <v>709</v>
      </c>
      <c r="TZA96" s="727" t="s">
        <v>709</v>
      </c>
      <c r="TZB96" s="727" t="s">
        <v>709</v>
      </c>
      <c r="TZC96" s="727" t="s">
        <v>709</v>
      </c>
      <c r="TZD96" s="727" t="s">
        <v>709</v>
      </c>
      <c r="TZE96" s="727" t="s">
        <v>709</v>
      </c>
      <c r="TZF96" s="727" t="s">
        <v>709</v>
      </c>
      <c r="TZG96" s="727" t="s">
        <v>709</v>
      </c>
      <c r="TZH96" s="727" t="s">
        <v>709</v>
      </c>
      <c r="TZI96" s="727" t="s">
        <v>709</v>
      </c>
      <c r="TZJ96" s="727" t="s">
        <v>709</v>
      </c>
      <c r="TZK96" s="727" t="s">
        <v>709</v>
      </c>
      <c r="TZL96" s="727" t="s">
        <v>709</v>
      </c>
      <c r="TZM96" s="727" t="s">
        <v>709</v>
      </c>
      <c r="TZN96" s="727" t="s">
        <v>709</v>
      </c>
      <c r="TZO96" s="727" t="s">
        <v>709</v>
      </c>
      <c r="TZP96" s="727" t="s">
        <v>709</v>
      </c>
      <c r="TZQ96" s="727" t="s">
        <v>709</v>
      </c>
      <c r="TZR96" s="727" t="s">
        <v>709</v>
      </c>
      <c r="TZS96" s="727" t="s">
        <v>709</v>
      </c>
      <c r="TZT96" s="727" t="s">
        <v>709</v>
      </c>
      <c r="TZU96" s="727" t="s">
        <v>709</v>
      </c>
      <c r="TZV96" s="727" t="s">
        <v>709</v>
      </c>
      <c r="TZW96" s="727" t="s">
        <v>709</v>
      </c>
      <c r="TZX96" s="727" t="s">
        <v>709</v>
      </c>
      <c r="TZY96" s="727" t="s">
        <v>709</v>
      </c>
      <c r="TZZ96" s="727" t="s">
        <v>709</v>
      </c>
      <c r="UAA96" s="727" t="s">
        <v>709</v>
      </c>
      <c r="UAB96" s="727" t="s">
        <v>709</v>
      </c>
      <c r="UAC96" s="727" t="s">
        <v>709</v>
      </c>
      <c r="UAD96" s="727" t="s">
        <v>709</v>
      </c>
      <c r="UAE96" s="727" t="s">
        <v>709</v>
      </c>
      <c r="UAF96" s="727" t="s">
        <v>709</v>
      </c>
      <c r="UAG96" s="727" t="s">
        <v>709</v>
      </c>
      <c r="UAH96" s="727" t="s">
        <v>709</v>
      </c>
      <c r="UAI96" s="727" t="s">
        <v>709</v>
      </c>
      <c r="UAJ96" s="727" t="s">
        <v>709</v>
      </c>
      <c r="UAK96" s="727" t="s">
        <v>709</v>
      </c>
      <c r="UAL96" s="727" t="s">
        <v>709</v>
      </c>
      <c r="UAM96" s="727" t="s">
        <v>709</v>
      </c>
      <c r="UAN96" s="727" t="s">
        <v>709</v>
      </c>
      <c r="UAO96" s="727" t="s">
        <v>709</v>
      </c>
      <c r="UAP96" s="727" t="s">
        <v>709</v>
      </c>
      <c r="UAQ96" s="727" t="s">
        <v>709</v>
      </c>
      <c r="UAR96" s="727" t="s">
        <v>709</v>
      </c>
      <c r="UAS96" s="727" t="s">
        <v>709</v>
      </c>
      <c r="UAT96" s="727" t="s">
        <v>709</v>
      </c>
      <c r="UAU96" s="727" t="s">
        <v>709</v>
      </c>
      <c r="UAV96" s="727" t="s">
        <v>709</v>
      </c>
      <c r="UAW96" s="727" t="s">
        <v>709</v>
      </c>
      <c r="UAX96" s="727" t="s">
        <v>709</v>
      </c>
      <c r="UAY96" s="727" t="s">
        <v>709</v>
      </c>
      <c r="UAZ96" s="727" t="s">
        <v>709</v>
      </c>
      <c r="UBA96" s="727" t="s">
        <v>709</v>
      </c>
      <c r="UBB96" s="727" t="s">
        <v>709</v>
      </c>
      <c r="UBC96" s="727" t="s">
        <v>709</v>
      </c>
      <c r="UBD96" s="727" t="s">
        <v>709</v>
      </c>
      <c r="UBE96" s="727" t="s">
        <v>709</v>
      </c>
      <c r="UBF96" s="727" t="s">
        <v>709</v>
      </c>
      <c r="UBG96" s="727" t="s">
        <v>709</v>
      </c>
      <c r="UBH96" s="727" t="s">
        <v>709</v>
      </c>
      <c r="UBI96" s="727" t="s">
        <v>709</v>
      </c>
      <c r="UBJ96" s="727" t="s">
        <v>709</v>
      </c>
      <c r="UBK96" s="727" t="s">
        <v>709</v>
      </c>
      <c r="UBL96" s="727" t="s">
        <v>709</v>
      </c>
      <c r="UBM96" s="727" t="s">
        <v>709</v>
      </c>
      <c r="UBN96" s="727" t="s">
        <v>709</v>
      </c>
      <c r="UBO96" s="727" t="s">
        <v>709</v>
      </c>
      <c r="UBP96" s="727" t="s">
        <v>709</v>
      </c>
      <c r="UBQ96" s="727" t="s">
        <v>709</v>
      </c>
      <c r="UBR96" s="727" t="s">
        <v>709</v>
      </c>
      <c r="UBS96" s="727" t="s">
        <v>709</v>
      </c>
      <c r="UBT96" s="727" t="s">
        <v>709</v>
      </c>
      <c r="UBU96" s="727" t="s">
        <v>709</v>
      </c>
      <c r="UBV96" s="727" t="s">
        <v>709</v>
      </c>
      <c r="UBW96" s="727" t="s">
        <v>709</v>
      </c>
      <c r="UBX96" s="727" t="s">
        <v>709</v>
      </c>
      <c r="UBY96" s="727" t="s">
        <v>709</v>
      </c>
      <c r="UBZ96" s="727" t="s">
        <v>709</v>
      </c>
      <c r="UCA96" s="727" t="s">
        <v>709</v>
      </c>
      <c r="UCB96" s="727" t="s">
        <v>709</v>
      </c>
      <c r="UCC96" s="727" t="s">
        <v>709</v>
      </c>
      <c r="UCD96" s="727" t="s">
        <v>709</v>
      </c>
      <c r="UCE96" s="727" t="s">
        <v>709</v>
      </c>
      <c r="UCF96" s="727" t="s">
        <v>709</v>
      </c>
      <c r="UCG96" s="727" t="s">
        <v>709</v>
      </c>
      <c r="UCH96" s="727" t="s">
        <v>709</v>
      </c>
      <c r="UCI96" s="727" t="s">
        <v>709</v>
      </c>
      <c r="UCJ96" s="727" t="s">
        <v>709</v>
      </c>
      <c r="UCK96" s="727" t="s">
        <v>709</v>
      </c>
      <c r="UCL96" s="727" t="s">
        <v>709</v>
      </c>
      <c r="UCM96" s="727" t="s">
        <v>709</v>
      </c>
      <c r="UCN96" s="727" t="s">
        <v>709</v>
      </c>
      <c r="UCO96" s="727" t="s">
        <v>709</v>
      </c>
      <c r="UCP96" s="727" t="s">
        <v>709</v>
      </c>
      <c r="UCQ96" s="727" t="s">
        <v>709</v>
      </c>
      <c r="UCR96" s="727" t="s">
        <v>709</v>
      </c>
      <c r="UCS96" s="727" t="s">
        <v>709</v>
      </c>
      <c r="UCT96" s="727" t="s">
        <v>709</v>
      </c>
      <c r="UCU96" s="727" t="s">
        <v>709</v>
      </c>
      <c r="UCV96" s="727" t="s">
        <v>709</v>
      </c>
      <c r="UCW96" s="727" t="s">
        <v>709</v>
      </c>
      <c r="UCX96" s="727" t="s">
        <v>709</v>
      </c>
      <c r="UCY96" s="727" t="s">
        <v>709</v>
      </c>
      <c r="UCZ96" s="727" t="s">
        <v>709</v>
      </c>
      <c r="UDA96" s="727" t="s">
        <v>709</v>
      </c>
      <c r="UDB96" s="727" t="s">
        <v>709</v>
      </c>
      <c r="UDC96" s="727" t="s">
        <v>709</v>
      </c>
      <c r="UDD96" s="727" t="s">
        <v>709</v>
      </c>
      <c r="UDE96" s="727" t="s">
        <v>709</v>
      </c>
      <c r="UDF96" s="727" t="s">
        <v>709</v>
      </c>
      <c r="UDG96" s="727" t="s">
        <v>709</v>
      </c>
      <c r="UDH96" s="727" t="s">
        <v>709</v>
      </c>
      <c r="UDI96" s="727" t="s">
        <v>709</v>
      </c>
      <c r="UDJ96" s="727" t="s">
        <v>709</v>
      </c>
      <c r="UDK96" s="727" t="s">
        <v>709</v>
      </c>
      <c r="UDL96" s="727" t="s">
        <v>709</v>
      </c>
      <c r="UDM96" s="727" t="s">
        <v>709</v>
      </c>
      <c r="UDN96" s="727" t="s">
        <v>709</v>
      </c>
      <c r="UDO96" s="727" t="s">
        <v>709</v>
      </c>
      <c r="UDP96" s="727" t="s">
        <v>709</v>
      </c>
      <c r="UDQ96" s="727" t="s">
        <v>709</v>
      </c>
      <c r="UDR96" s="727" t="s">
        <v>709</v>
      </c>
      <c r="UDS96" s="727" t="s">
        <v>709</v>
      </c>
      <c r="UDT96" s="727" t="s">
        <v>709</v>
      </c>
      <c r="UDU96" s="727" t="s">
        <v>709</v>
      </c>
      <c r="UDV96" s="727" t="s">
        <v>709</v>
      </c>
      <c r="UDW96" s="727" t="s">
        <v>709</v>
      </c>
      <c r="UDX96" s="727" t="s">
        <v>709</v>
      </c>
      <c r="UDY96" s="727" t="s">
        <v>709</v>
      </c>
      <c r="UDZ96" s="727" t="s">
        <v>709</v>
      </c>
      <c r="UEA96" s="727" t="s">
        <v>709</v>
      </c>
      <c r="UEB96" s="727" t="s">
        <v>709</v>
      </c>
      <c r="UEC96" s="727" t="s">
        <v>709</v>
      </c>
      <c r="UED96" s="727" t="s">
        <v>709</v>
      </c>
      <c r="UEE96" s="727" t="s">
        <v>709</v>
      </c>
      <c r="UEF96" s="727" t="s">
        <v>709</v>
      </c>
      <c r="UEG96" s="727" t="s">
        <v>709</v>
      </c>
      <c r="UEH96" s="727" t="s">
        <v>709</v>
      </c>
      <c r="UEI96" s="727" t="s">
        <v>709</v>
      </c>
      <c r="UEJ96" s="727" t="s">
        <v>709</v>
      </c>
      <c r="UEK96" s="727" t="s">
        <v>709</v>
      </c>
      <c r="UEL96" s="727" t="s">
        <v>709</v>
      </c>
      <c r="UEM96" s="727" t="s">
        <v>709</v>
      </c>
      <c r="UEN96" s="727" t="s">
        <v>709</v>
      </c>
      <c r="UEO96" s="727" t="s">
        <v>709</v>
      </c>
      <c r="UEP96" s="727" t="s">
        <v>709</v>
      </c>
      <c r="UEQ96" s="727" t="s">
        <v>709</v>
      </c>
      <c r="UER96" s="727" t="s">
        <v>709</v>
      </c>
      <c r="UES96" s="727" t="s">
        <v>709</v>
      </c>
      <c r="UET96" s="727" t="s">
        <v>709</v>
      </c>
      <c r="UEU96" s="727" t="s">
        <v>709</v>
      </c>
      <c r="UEV96" s="727" t="s">
        <v>709</v>
      </c>
      <c r="UEW96" s="727" t="s">
        <v>709</v>
      </c>
      <c r="UEX96" s="727" t="s">
        <v>709</v>
      </c>
      <c r="UEY96" s="727" t="s">
        <v>709</v>
      </c>
      <c r="UEZ96" s="727" t="s">
        <v>709</v>
      </c>
      <c r="UFA96" s="727" t="s">
        <v>709</v>
      </c>
      <c r="UFB96" s="727" t="s">
        <v>709</v>
      </c>
      <c r="UFC96" s="727" t="s">
        <v>709</v>
      </c>
      <c r="UFD96" s="727" t="s">
        <v>709</v>
      </c>
      <c r="UFE96" s="727" t="s">
        <v>709</v>
      </c>
      <c r="UFF96" s="727" t="s">
        <v>709</v>
      </c>
      <c r="UFG96" s="727" t="s">
        <v>709</v>
      </c>
      <c r="UFH96" s="727" t="s">
        <v>709</v>
      </c>
      <c r="UFI96" s="727" t="s">
        <v>709</v>
      </c>
      <c r="UFJ96" s="727" t="s">
        <v>709</v>
      </c>
      <c r="UFK96" s="727" t="s">
        <v>709</v>
      </c>
      <c r="UFL96" s="727" t="s">
        <v>709</v>
      </c>
      <c r="UFM96" s="727" t="s">
        <v>709</v>
      </c>
      <c r="UFN96" s="727" t="s">
        <v>709</v>
      </c>
      <c r="UFO96" s="727" t="s">
        <v>709</v>
      </c>
      <c r="UFP96" s="727" t="s">
        <v>709</v>
      </c>
      <c r="UFQ96" s="727" t="s">
        <v>709</v>
      </c>
      <c r="UFR96" s="727" t="s">
        <v>709</v>
      </c>
      <c r="UFS96" s="727" t="s">
        <v>709</v>
      </c>
      <c r="UFT96" s="727" t="s">
        <v>709</v>
      </c>
      <c r="UFU96" s="727" t="s">
        <v>709</v>
      </c>
      <c r="UFV96" s="727" t="s">
        <v>709</v>
      </c>
      <c r="UFW96" s="727" t="s">
        <v>709</v>
      </c>
      <c r="UFX96" s="727" t="s">
        <v>709</v>
      </c>
      <c r="UFY96" s="727" t="s">
        <v>709</v>
      </c>
      <c r="UFZ96" s="727" t="s">
        <v>709</v>
      </c>
      <c r="UGA96" s="727" t="s">
        <v>709</v>
      </c>
      <c r="UGB96" s="727" t="s">
        <v>709</v>
      </c>
      <c r="UGC96" s="727" t="s">
        <v>709</v>
      </c>
      <c r="UGD96" s="727" t="s">
        <v>709</v>
      </c>
      <c r="UGE96" s="727" t="s">
        <v>709</v>
      </c>
      <c r="UGF96" s="727" t="s">
        <v>709</v>
      </c>
      <c r="UGG96" s="727" t="s">
        <v>709</v>
      </c>
      <c r="UGH96" s="727" t="s">
        <v>709</v>
      </c>
      <c r="UGI96" s="727" t="s">
        <v>709</v>
      </c>
      <c r="UGJ96" s="727" t="s">
        <v>709</v>
      </c>
      <c r="UGK96" s="727" t="s">
        <v>709</v>
      </c>
      <c r="UGL96" s="727" t="s">
        <v>709</v>
      </c>
      <c r="UGM96" s="727" t="s">
        <v>709</v>
      </c>
      <c r="UGN96" s="727" t="s">
        <v>709</v>
      </c>
      <c r="UGO96" s="727" t="s">
        <v>709</v>
      </c>
      <c r="UGP96" s="727" t="s">
        <v>709</v>
      </c>
      <c r="UGQ96" s="727" t="s">
        <v>709</v>
      </c>
      <c r="UGR96" s="727" t="s">
        <v>709</v>
      </c>
      <c r="UGS96" s="727" t="s">
        <v>709</v>
      </c>
      <c r="UGT96" s="727" t="s">
        <v>709</v>
      </c>
      <c r="UGU96" s="727" t="s">
        <v>709</v>
      </c>
      <c r="UGV96" s="727" t="s">
        <v>709</v>
      </c>
      <c r="UGW96" s="727" t="s">
        <v>709</v>
      </c>
      <c r="UGX96" s="727" t="s">
        <v>709</v>
      </c>
      <c r="UGY96" s="727" t="s">
        <v>709</v>
      </c>
      <c r="UGZ96" s="727" t="s">
        <v>709</v>
      </c>
      <c r="UHA96" s="727" t="s">
        <v>709</v>
      </c>
      <c r="UHB96" s="727" t="s">
        <v>709</v>
      </c>
      <c r="UHC96" s="727" t="s">
        <v>709</v>
      </c>
      <c r="UHD96" s="727" t="s">
        <v>709</v>
      </c>
      <c r="UHE96" s="727" t="s">
        <v>709</v>
      </c>
      <c r="UHF96" s="727" t="s">
        <v>709</v>
      </c>
      <c r="UHG96" s="727" t="s">
        <v>709</v>
      </c>
      <c r="UHH96" s="727" t="s">
        <v>709</v>
      </c>
      <c r="UHI96" s="727" t="s">
        <v>709</v>
      </c>
      <c r="UHJ96" s="727" t="s">
        <v>709</v>
      </c>
      <c r="UHK96" s="727" t="s">
        <v>709</v>
      </c>
      <c r="UHL96" s="727" t="s">
        <v>709</v>
      </c>
      <c r="UHM96" s="727" t="s">
        <v>709</v>
      </c>
      <c r="UHN96" s="727" t="s">
        <v>709</v>
      </c>
      <c r="UHO96" s="727" t="s">
        <v>709</v>
      </c>
      <c r="UHP96" s="727" t="s">
        <v>709</v>
      </c>
      <c r="UHQ96" s="727" t="s">
        <v>709</v>
      </c>
      <c r="UHR96" s="727" t="s">
        <v>709</v>
      </c>
      <c r="UHS96" s="727" t="s">
        <v>709</v>
      </c>
      <c r="UHT96" s="727" t="s">
        <v>709</v>
      </c>
      <c r="UHU96" s="727" t="s">
        <v>709</v>
      </c>
      <c r="UHV96" s="727" t="s">
        <v>709</v>
      </c>
      <c r="UHW96" s="727" t="s">
        <v>709</v>
      </c>
      <c r="UHX96" s="727" t="s">
        <v>709</v>
      </c>
      <c r="UHY96" s="727" t="s">
        <v>709</v>
      </c>
      <c r="UHZ96" s="727" t="s">
        <v>709</v>
      </c>
      <c r="UIA96" s="727" t="s">
        <v>709</v>
      </c>
      <c r="UIB96" s="727" t="s">
        <v>709</v>
      </c>
      <c r="UIC96" s="727" t="s">
        <v>709</v>
      </c>
      <c r="UID96" s="727" t="s">
        <v>709</v>
      </c>
      <c r="UIE96" s="727" t="s">
        <v>709</v>
      </c>
      <c r="UIF96" s="727" t="s">
        <v>709</v>
      </c>
      <c r="UIG96" s="727" t="s">
        <v>709</v>
      </c>
      <c r="UIH96" s="727" t="s">
        <v>709</v>
      </c>
      <c r="UII96" s="727" t="s">
        <v>709</v>
      </c>
      <c r="UIJ96" s="727" t="s">
        <v>709</v>
      </c>
      <c r="UIK96" s="727" t="s">
        <v>709</v>
      </c>
      <c r="UIL96" s="727" t="s">
        <v>709</v>
      </c>
      <c r="UIM96" s="727" t="s">
        <v>709</v>
      </c>
      <c r="UIN96" s="727" t="s">
        <v>709</v>
      </c>
      <c r="UIO96" s="727" t="s">
        <v>709</v>
      </c>
      <c r="UIP96" s="727" t="s">
        <v>709</v>
      </c>
      <c r="UIQ96" s="727" t="s">
        <v>709</v>
      </c>
      <c r="UIR96" s="727" t="s">
        <v>709</v>
      </c>
      <c r="UIS96" s="727" t="s">
        <v>709</v>
      </c>
      <c r="UIT96" s="727" t="s">
        <v>709</v>
      </c>
      <c r="UIU96" s="727" t="s">
        <v>709</v>
      </c>
      <c r="UIV96" s="727" t="s">
        <v>709</v>
      </c>
      <c r="UIW96" s="727" t="s">
        <v>709</v>
      </c>
      <c r="UIX96" s="727" t="s">
        <v>709</v>
      </c>
      <c r="UIY96" s="727" t="s">
        <v>709</v>
      </c>
      <c r="UIZ96" s="727" t="s">
        <v>709</v>
      </c>
      <c r="UJA96" s="727" t="s">
        <v>709</v>
      </c>
      <c r="UJB96" s="727" t="s">
        <v>709</v>
      </c>
      <c r="UJC96" s="727" t="s">
        <v>709</v>
      </c>
      <c r="UJD96" s="727" t="s">
        <v>709</v>
      </c>
      <c r="UJE96" s="727" t="s">
        <v>709</v>
      </c>
      <c r="UJF96" s="727" t="s">
        <v>709</v>
      </c>
      <c r="UJG96" s="727" t="s">
        <v>709</v>
      </c>
      <c r="UJH96" s="727" t="s">
        <v>709</v>
      </c>
      <c r="UJI96" s="727" t="s">
        <v>709</v>
      </c>
      <c r="UJJ96" s="727" t="s">
        <v>709</v>
      </c>
      <c r="UJK96" s="727" t="s">
        <v>709</v>
      </c>
      <c r="UJL96" s="727" t="s">
        <v>709</v>
      </c>
      <c r="UJM96" s="727" t="s">
        <v>709</v>
      </c>
      <c r="UJN96" s="727" t="s">
        <v>709</v>
      </c>
      <c r="UJO96" s="727" t="s">
        <v>709</v>
      </c>
      <c r="UJP96" s="727" t="s">
        <v>709</v>
      </c>
      <c r="UJQ96" s="727" t="s">
        <v>709</v>
      </c>
      <c r="UJR96" s="727" t="s">
        <v>709</v>
      </c>
      <c r="UJS96" s="727" t="s">
        <v>709</v>
      </c>
      <c r="UJT96" s="727" t="s">
        <v>709</v>
      </c>
      <c r="UJU96" s="727" t="s">
        <v>709</v>
      </c>
      <c r="UJV96" s="727" t="s">
        <v>709</v>
      </c>
      <c r="UJW96" s="727" t="s">
        <v>709</v>
      </c>
      <c r="UJX96" s="727" t="s">
        <v>709</v>
      </c>
      <c r="UJY96" s="727" t="s">
        <v>709</v>
      </c>
      <c r="UJZ96" s="727" t="s">
        <v>709</v>
      </c>
      <c r="UKA96" s="727" t="s">
        <v>709</v>
      </c>
      <c r="UKB96" s="727" t="s">
        <v>709</v>
      </c>
      <c r="UKC96" s="727" t="s">
        <v>709</v>
      </c>
      <c r="UKD96" s="727" t="s">
        <v>709</v>
      </c>
      <c r="UKE96" s="727" t="s">
        <v>709</v>
      </c>
      <c r="UKF96" s="727" t="s">
        <v>709</v>
      </c>
      <c r="UKG96" s="727" t="s">
        <v>709</v>
      </c>
      <c r="UKH96" s="727" t="s">
        <v>709</v>
      </c>
      <c r="UKI96" s="727" t="s">
        <v>709</v>
      </c>
      <c r="UKJ96" s="727" t="s">
        <v>709</v>
      </c>
      <c r="UKK96" s="727" t="s">
        <v>709</v>
      </c>
      <c r="UKL96" s="727" t="s">
        <v>709</v>
      </c>
      <c r="UKM96" s="727" t="s">
        <v>709</v>
      </c>
      <c r="UKN96" s="727" t="s">
        <v>709</v>
      </c>
      <c r="UKO96" s="727" t="s">
        <v>709</v>
      </c>
      <c r="UKP96" s="727" t="s">
        <v>709</v>
      </c>
      <c r="UKQ96" s="727" t="s">
        <v>709</v>
      </c>
      <c r="UKR96" s="727" t="s">
        <v>709</v>
      </c>
      <c r="UKS96" s="727" t="s">
        <v>709</v>
      </c>
      <c r="UKT96" s="727" t="s">
        <v>709</v>
      </c>
      <c r="UKU96" s="727" t="s">
        <v>709</v>
      </c>
      <c r="UKV96" s="727" t="s">
        <v>709</v>
      </c>
      <c r="UKW96" s="727" t="s">
        <v>709</v>
      </c>
      <c r="UKX96" s="727" t="s">
        <v>709</v>
      </c>
      <c r="UKY96" s="727" t="s">
        <v>709</v>
      </c>
      <c r="UKZ96" s="727" t="s">
        <v>709</v>
      </c>
      <c r="ULA96" s="727" t="s">
        <v>709</v>
      </c>
      <c r="ULB96" s="727" t="s">
        <v>709</v>
      </c>
      <c r="ULC96" s="727" t="s">
        <v>709</v>
      </c>
      <c r="ULD96" s="727" t="s">
        <v>709</v>
      </c>
      <c r="ULE96" s="727" t="s">
        <v>709</v>
      </c>
      <c r="ULF96" s="727" t="s">
        <v>709</v>
      </c>
      <c r="ULG96" s="727" t="s">
        <v>709</v>
      </c>
      <c r="ULH96" s="727" t="s">
        <v>709</v>
      </c>
      <c r="ULI96" s="727" t="s">
        <v>709</v>
      </c>
      <c r="ULJ96" s="727" t="s">
        <v>709</v>
      </c>
      <c r="ULK96" s="727" t="s">
        <v>709</v>
      </c>
      <c r="ULL96" s="727" t="s">
        <v>709</v>
      </c>
      <c r="ULM96" s="727" t="s">
        <v>709</v>
      </c>
      <c r="ULN96" s="727" t="s">
        <v>709</v>
      </c>
      <c r="ULO96" s="727" t="s">
        <v>709</v>
      </c>
      <c r="ULP96" s="727" t="s">
        <v>709</v>
      </c>
      <c r="ULQ96" s="727" t="s">
        <v>709</v>
      </c>
      <c r="ULR96" s="727" t="s">
        <v>709</v>
      </c>
      <c r="ULS96" s="727" t="s">
        <v>709</v>
      </c>
      <c r="ULT96" s="727" t="s">
        <v>709</v>
      </c>
      <c r="ULU96" s="727" t="s">
        <v>709</v>
      </c>
      <c r="ULV96" s="727" t="s">
        <v>709</v>
      </c>
      <c r="ULW96" s="727" t="s">
        <v>709</v>
      </c>
      <c r="ULX96" s="727" t="s">
        <v>709</v>
      </c>
      <c r="ULY96" s="727" t="s">
        <v>709</v>
      </c>
      <c r="ULZ96" s="727" t="s">
        <v>709</v>
      </c>
      <c r="UMA96" s="727" t="s">
        <v>709</v>
      </c>
      <c r="UMB96" s="727" t="s">
        <v>709</v>
      </c>
      <c r="UMC96" s="727" t="s">
        <v>709</v>
      </c>
      <c r="UMD96" s="727" t="s">
        <v>709</v>
      </c>
      <c r="UME96" s="727" t="s">
        <v>709</v>
      </c>
      <c r="UMF96" s="727" t="s">
        <v>709</v>
      </c>
      <c r="UMG96" s="727" t="s">
        <v>709</v>
      </c>
      <c r="UMH96" s="727" t="s">
        <v>709</v>
      </c>
      <c r="UMI96" s="727" t="s">
        <v>709</v>
      </c>
      <c r="UMJ96" s="727" t="s">
        <v>709</v>
      </c>
      <c r="UMK96" s="727" t="s">
        <v>709</v>
      </c>
      <c r="UML96" s="727" t="s">
        <v>709</v>
      </c>
      <c r="UMM96" s="727" t="s">
        <v>709</v>
      </c>
      <c r="UMN96" s="727" t="s">
        <v>709</v>
      </c>
      <c r="UMO96" s="727" t="s">
        <v>709</v>
      </c>
      <c r="UMP96" s="727" t="s">
        <v>709</v>
      </c>
      <c r="UMQ96" s="727" t="s">
        <v>709</v>
      </c>
      <c r="UMR96" s="727" t="s">
        <v>709</v>
      </c>
      <c r="UMS96" s="727" t="s">
        <v>709</v>
      </c>
      <c r="UMT96" s="727" t="s">
        <v>709</v>
      </c>
      <c r="UMU96" s="727" t="s">
        <v>709</v>
      </c>
      <c r="UMV96" s="727" t="s">
        <v>709</v>
      </c>
      <c r="UMW96" s="727" t="s">
        <v>709</v>
      </c>
      <c r="UMX96" s="727" t="s">
        <v>709</v>
      </c>
      <c r="UMY96" s="727" t="s">
        <v>709</v>
      </c>
      <c r="UMZ96" s="727" t="s">
        <v>709</v>
      </c>
      <c r="UNA96" s="727" t="s">
        <v>709</v>
      </c>
      <c r="UNB96" s="727" t="s">
        <v>709</v>
      </c>
      <c r="UNC96" s="727" t="s">
        <v>709</v>
      </c>
      <c r="UND96" s="727" t="s">
        <v>709</v>
      </c>
      <c r="UNE96" s="727" t="s">
        <v>709</v>
      </c>
      <c r="UNF96" s="727" t="s">
        <v>709</v>
      </c>
      <c r="UNG96" s="727" t="s">
        <v>709</v>
      </c>
      <c r="UNH96" s="727" t="s">
        <v>709</v>
      </c>
      <c r="UNI96" s="727" t="s">
        <v>709</v>
      </c>
      <c r="UNJ96" s="727" t="s">
        <v>709</v>
      </c>
      <c r="UNK96" s="727" t="s">
        <v>709</v>
      </c>
      <c r="UNL96" s="727" t="s">
        <v>709</v>
      </c>
      <c r="UNM96" s="727" t="s">
        <v>709</v>
      </c>
      <c r="UNN96" s="727" t="s">
        <v>709</v>
      </c>
      <c r="UNO96" s="727" t="s">
        <v>709</v>
      </c>
      <c r="UNP96" s="727" t="s">
        <v>709</v>
      </c>
      <c r="UNQ96" s="727" t="s">
        <v>709</v>
      </c>
      <c r="UNR96" s="727" t="s">
        <v>709</v>
      </c>
      <c r="UNS96" s="727" t="s">
        <v>709</v>
      </c>
      <c r="UNT96" s="727" t="s">
        <v>709</v>
      </c>
      <c r="UNU96" s="727" t="s">
        <v>709</v>
      </c>
      <c r="UNV96" s="727" t="s">
        <v>709</v>
      </c>
      <c r="UNW96" s="727" t="s">
        <v>709</v>
      </c>
      <c r="UNX96" s="727" t="s">
        <v>709</v>
      </c>
      <c r="UNY96" s="727" t="s">
        <v>709</v>
      </c>
      <c r="UNZ96" s="727" t="s">
        <v>709</v>
      </c>
      <c r="UOA96" s="727" t="s">
        <v>709</v>
      </c>
      <c r="UOB96" s="727" t="s">
        <v>709</v>
      </c>
      <c r="UOC96" s="727" t="s">
        <v>709</v>
      </c>
      <c r="UOD96" s="727" t="s">
        <v>709</v>
      </c>
      <c r="UOE96" s="727" t="s">
        <v>709</v>
      </c>
      <c r="UOF96" s="727" t="s">
        <v>709</v>
      </c>
      <c r="UOG96" s="727" t="s">
        <v>709</v>
      </c>
      <c r="UOH96" s="727" t="s">
        <v>709</v>
      </c>
      <c r="UOI96" s="727" t="s">
        <v>709</v>
      </c>
      <c r="UOJ96" s="727" t="s">
        <v>709</v>
      </c>
      <c r="UOK96" s="727" t="s">
        <v>709</v>
      </c>
      <c r="UOL96" s="727" t="s">
        <v>709</v>
      </c>
      <c r="UOM96" s="727" t="s">
        <v>709</v>
      </c>
      <c r="UON96" s="727" t="s">
        <v>709</v>
      </c>
      <c r="UOO96" s="727" t="s">
        <v>709</v>
      </c>
      <c r="UOP96" s="727" t="s">
        <v>709</v>
      </c>
      <c r="UOQ96" s="727" t="s">
        <v>709</v>
      </c>
      <c r="UOR96" s="727" t="s">
        <v>709</v>
      </c>
      <c r="UOS96" s="727" t="s">
        <v>709</v>
      </c>
      <c r="UOT96" s="727" t="s">
        <v>709</v>
      </c>
      <c r="UOU96" s="727" t="s">
        <v>709</v>
      </c>
      <c r="UOV96" s="727" t="s">
        <v>709</v>
      </c>
      <c r="UOW96" s="727" t="s">
        <v>709</v>
      </c>
      <c r="UOX96" s="727" t="s">
        <v>709</v>
      </c>
      <c r="UOY96" s="727" t="s">
        <v>709</v>
      </c>
      <c r="UOZ96" s="727" t="s">
        <v>709</v>
      </c>
      <c r="UPA96" s="727" t="s">
        <v>709</v>
      </c>
      <c r="UPB96" s="727" t="s">
        <v>709</v>
      </c>
      <c r="UPC96" s="727" t="s">
        <v>709</v>
      </c>
      <c r="UPD96" s="727" t="s">
        <v>709</v>
      </c>
      <c r="UPE96" s="727" t="s">
        <v>709</v>
      </c>
      <c r="UPF96" s="727" t="s">
        <v>709</v>
      </c>
      <c r="UPG96" s="727" t="s">
        <v>709</v>
      </c>
      <c r="UPH96" s="727" t="s">
        <v>709</v>
      </c>
      <c r="UPI96" s="727" t="s">
        <v>709</v>
      </c>
      <c r="UPJ96" s="727" t="s">
        <v>709</v>
      </c>
      <c r="UPK96" s="727" t="s">
        <v>709</v>
      </c>
      <c r="UPL96" s="727" t="s">
        <v>709</v>
      </c>
      <c r="UPM96" s="727" t="s">
        <v>709</v>
      </c>
      <c r="UPN96" s="727" t="s">
        <v>709</v>
      </c>
      <c r="UPO96" s="727" t="s">
        <v>709</v>
      </c>
      <c r="UPP96" s="727" t="s">
        <v>709</v>
      </c>
      <c r="UPQ96" s="727" t="s">
        <v>709</v>
      </c>
      <c r="UPR96" s="727" t="s">
        <v>709</v>
      </c>
      <c r="UPS96" s="727" t="s">
        <v>709</v>
      </c>
      <c r="UPT96" s="727" t="s">
        <v>709</v>
      </c>
      <c r="UPU96" s="727" t="s">
        <v>709</v>
      </c>
      <c r="UPV96" s="727" t="s">
        <v>709</v>
      </c>
      <c r="UPW96" s="727" t="s">
        <v>709</v>
      </c>
      <c r="UPX96" s="727" t="s">
        <v>709</v>
      </c>
      <c r="UPY96" s="727" t="s">
        <v>709</v>
      </c>
      <c r="UPZ96" s="727" t="s">
        <v>709</v>
      </c>
      <c r="UQA96" s="727" t="s">
        <v>709</v>
      </c>
      <c r="UQB96" s="727" t="s">
        <v>709</v>
      </c>
      <c r="UQC96" s="727" t="s">
        <v>709</v>
      </c>
      <c r="UQD96" s="727" t="s">
        <v>709</v>
      </c>
      <c r="UQE96" s="727" t="s">
        <v>709</v>
      </c>
      <c r="UQF96" s="727" t="s">
        <v>709</v>
      </c>
      <c r="UQG96" s="727" t="s">
        <v>709</v>
      </c>
      <c r="UQH96" s="727" t="s">
        <v>709</v>
      </c>
      <c r="UQI96" s="727" t="s">
        <v>709</v>
      </c>
      <c r="UQJ96" s="727" t="s">
        <v>709</v>
      </c>
      <c r="UQK96" s="727" t="s">
        <v>709</v>
      </c>
      <c r="UQL96" s="727" t="s">
        <v>709</v>
      </c>
      <c r="UQM96" s="727" t="s">
        <v>709</v>
      </c>
      <c r="UQN96" s="727" t="s">
        <v>709</v>
      </c>
      <c r="UQO96" s="727" t="s">
        <v>709</v>
      </c>
      <c r="UQP96" s="727" t="s">
        <v>709</v>
      </c>
      <c r="UQQ96" s="727" t="s">
        <v>709</v>
      </c>
      <c r="UQR96" s="727" t="s">
        <v>709</v>
      </c>
      <c r="UQS96" s="727" t="s">
        <v>709</v>
      </c>
      <c r="UQT96" s="727" t="s">
        <v>709</v>
      </c>
      <c r="UQU96" s="727" t="s">
        <v>709</v>
      </c>
      <c r="UQV96" s="727" t="s">
        <v>709</v>
      </c>
      <c r="UQW96" s="727" t="s">
        <v>709</v>
      </c>
      <c r="UQX96" s="727" t="s">
        <v>709</v>
      </c>
      <c r="UQY96" s="727" t="s">
        <v>709</v>
      </c>
      <c r="UQZ96" s="727" t="s">
        <v>709</v>
      </c>
      <c r="URA96" s="727" t="s">
        <v>709</v>
      </c>
      <c r="URB96" s="727" t="s">
        <v>709</v>
      </c>
      <c r="URC96" s="727" t="s">
        <v>709</v>
      </c>
      <c r="URD96" s="727" t="s">
        <v>709</v>
      </c>
      <c r="URE96" s="727" t="s">
        <v>709</v>
      </c>
      <c r="URF96" s="727" t="s">
        <v>709</v>
      </c>
      <c r="URG96" s="727" t="s">
        <v>709</v>
      </c>
      <c r="URH96" s="727" t="s">
        <v>709</v>
      </c>
      <c r="URI96" s="727" t="s">
        <v>709</v>
      </c>
      <c r="URJ96" s="727" t="s">
        <v>709</v>
      </c>
      <c r="URK96" s="727" t="s">
        <v>709</v>
      </c>
      <c r="URL96" s="727" t="s">
        <v>709</v>
      </c>
      <c r="URM96" s="727" t="s">
        <v>709</v>
      </c>
      <c r="URN96" s="727" t="s">
        <v>709</v>
      </c>
      <c r="URO96" s="727" t="s">
        <v>709</v>
      </c>
      <c r="URP96" s="727" t="s">
        <v>709</v>
      </c>
      <c r="URQ96" s="727" t="s">
        <v>709</v>
      </c>
      <c r="URR96" s="727" t="s">
        <v>709</v>
      </c>
      <c r="URS96" s="727" t="s">
        <v>709</v>
      </c>
      <c r="URT96" s="727" t="s">
        <v>709</v>
      </c>
      <c r="URU96" s="727" t="s">
        <v>709</v>
      </c>
      <c r="URV96" s="727" t="s">
        <v>709</v>
      </c>
      <c r="URW96" s="727" t="s">
        <v>709</v>
      </c>
      <c r="URX96" s="727" t="s">
        <v>709</v>
      </c>
      <c r="URY96" s="727" t="s">
        <v>709</v>
      </c>
      <c r="URZ96" s="727" t="s">
        <v>709</v>
      </c>
      <c r="USA96" s="727" t="s">
        <v>709</v>
      </c>
      <c r="USB96" s="727" t="s">
        <v>709</v>
      </c>
      <c r="USC96" s="727" t="s">
        <v>709</v>
      </c>
      <c r="USD96" s="727" t="s">
        <v>709</v>
      </c>
      <c r="USE96" s="727" t="s">
        <v>709</v>
      </c>
      <c r="USF96" s="727" t="s">
        <v>709</v>
      </c>
      <c r="USG96" s="727" t="s">
        <v>709</v>
      </c>
      <c r="USH96" s="727" t="s">
        <v>709</v>
      </c>
      <c r="USI96" s="727" t="s">
        <v>709</v>
      </c>
      <c r="USJ96" s="727" t="s">
        <v>709</v>
      </c>
      <c r="USK96" s="727" t="s">
        <v>709</v>
      </c>
      <c r="USL96" s="727" t="s">
        <v>709</v>
      </c>
      <c r="USM96" s="727" t="s">
        <v>709</v>
      </c>
      <c r="USN96" s="727" t="s">
        <v>709</v>
      </c>
      <c r="USO96" s="727" t="s">
        <v>709</v>
      </c>
      <c r="USP96" s="727" t="s">
        <v>709</v>
      </c>
      <c r="USQ96" s="727" t="s">
        <v>709</v>
      </c>
      <c r="USR96" s="727" t="s">
        <v>709</v>
      </c>
      <c r="USS96" s="727" t="s">
        <v>709</v>
      </c>
      <c r="UST96" s="727" t="s">
        <v>709</v>
      </c>
      <c r="USU96" s="727" t="s">
        <v>709</v>
      </c>
      <c r="USV96" s="727" t="s">
        <v>709</v>
      </c>
      <c r="USW96" s="727" t="s">
        <v>709</v>
      </c>
      <c r="USX96" s="727" t="s">
        <v>709</v>
      </c>
      <c r="USY96" s="727" t="s">
        <v>709</v>
      </c>
      <c r="USZ96" s="727" t="s">
        <v>709</v>
      </c>
      <c r="UTA96" s="727" t="s">
        <v>709</v>
      </c>
      <c r="UTB96" s="727" t="s">
        <v>709</v>
      </c>
      <c r="UTC96" s="727" t="s">
        <v>709</v>
      </c>
      <c r="UTD96" s="727" t="s">
        <v>709</v>
      </c>
      <c r="UTE96" s="727" t="s">
        <v>709</v>
      </c>
      <c r="UTF96" s="727" t="s">
        <v>709</v>
      </c>
      <c r="UTG96" s="727" t="s">
        <v>709</v>
      </c>
      <c r="UTH96" s="727" t="s">
        <v>709</v>
      </c>
      <c r="UTI96" s="727" t="s">
        <v>709</v>
      </c>
      <c r="UTJ96" s="727" t="s">
        <v>709</v>
      </c>
      <c r="UTK96" s="727" t="s">
        <v>709</v>
      </c>
      <c r="UTL96" s="727" t="s">
        <v>709</v>
      </c>
      <c r="UTM96" s="727" t="s">
        <v>709</v>
      </c>
      <c r="UTN96" s="727" t="s">
        <v>709</v>
      </c>
      <c r="UTO96" s="727" t="s">
        <v>709</v>
      </c>
      <c r="UTP96" s="727" t="s">
        <v>709</v>
      </c>
      <c r="UTQ96" s="727" t="s">
        <v>709</v>
      </c>
      <c r="UTR96" s="727" t="s">
        <v>709</v>
      </c>
      <c r="UTS96" s="727" t="s">
        <v>709</v>
      </c>
      <c r="UTT96" s="727" t="s">
        <v>709</v>
      </c>
      <c r="UTU96" s="727" t="s">
        <v>709</v>
      </c>
      <c r="UTV96" s="727" t="s">
        <v>709</v>
      </c>
      <c r="UTW96" s="727" t="s">
        <v>709</v>
      </c>
      <c r="UTX96" s="727" t="s">
        <v>709</v>
      </c>
      <c r="UTY96" s="727" t="s">
        <v>709</v>
      </c>
      <c r="UTZ96" s="727" t="s">
        <v>709</v>
      </c>
      <c r="UUA96" s="727" t="s">
        <v>709</v>
      </c>
      <c r="UUB96" s="727" t="s">
        <v>709</v>
      </c>
      <c r="UUC96" s="727" t="s">
        <v>709</v>
      </c>
      <c r="UUD96" s="727" t="s">
        <v>709</v>
      </c>
      <c r="UUE96" s="727" t="s">
        <v>709</v>
      </c>
      <c r="UUF96" s="727" t="s">
        <v>709</v>
      </c>
      <c r="UUG96" s="727" t="s">
        <v>709</v>
      </c>
      <c r="UUH96" s="727" t="s">
        <v>709</v>
      </c>
      <c r="UUI96" s="727" t="s">
        <v>709</v>
      </c>
      <c r="UUJ96" s="727" t="s">
        <v>709</v>
      </c>
      <c r="UUK96" s="727" t="s">
        <v>709</v>
      </c>
      <c r="UUL96" s="727" t="s">
        <v>709</v>
      </c>
      <c r="UUM96" s="727" t="s">
        <v>709</v>
      </c>
      <c r="UUN96" s="727" t="s">
        <v>709</v>
      </c>
      <c r="UUO96" s="727" t="s">
        <v>709</v>
      </c>
      <c r="UUP96" s="727" t="s">
        <v>709</v>
      </c>
      <c r="UUQ96" s="727" t="s">
        <v>709</v>
      </c>
      <c r="UUR96" s="727" t="s">
        <v>709</v>
      </c>
      <c r="UUS96" s="727" t="s">
        <v>709</v>
      </c>
      <c r="UUT96" s="727" t="s">
        <v>709</v>
      </c>
      <c r="UUU96" s="727" t="s">
        <v>709</v>
      </c>
      <c r="UUV96" s="727" t="s">
        <v>709</v>
      </c>
      <c r="UUW96" s="727" t="s">
        <v>709</v>
      </c>
      <c r="UUX96" s="727" t="s">
        <v>709</v>
      </c>
      <c r="UUY96" s="727" t="s">
        <v>709</v>
      </c>
      <c r="UUZ96" s="727" t="s">
        <v>709</v>
      </c>
      <c r="UVA96" s="727" t="s">
        <v>709</v>
      </c>
      <c r="UVB96" s="727" t="s">
        <v>709</v>
      </c>
      <c r="UVC96" s="727" t="s">
        <v>709</v>
      </c>
      <c r="UVD96" s="727" t="s">
        <v>709</v>
      </c>
      <c r="UVE96" s="727" t="s">
        <v>709</v>
      </c>
      <c r="UVF96" s="727" t="s">
        <v>709</v>
      </c>
      <c r="UVG96" s="727" t="s">
        <v>709</v>
      </c>
      <c r="UVH96" s="727" t="s">
        <v>709</v>
      </c>
      <c r="UVI96" s="727" t="s">
        <v>709</v>
      </c>
      <c r="UVJ96" s="727" t="s">
        <v>709</v>
      </c>
      <c r="UVK96" s="727" t="s">
        <v>709</v>
      </c>
      <c r="UVL96" s="727" t="s">
        <v>709</v>
      </c>
      <c r="UVM96" s="727" t="s">
        <v>709</v>
      </c>
      <c r="UVN96" s="727" t="s">
        <v>709</v>
      </c>
      <c r="UVO96" s="727" t="s">
        <v>709</v>
      </c>
      <c r="UVP96" s="727" t="s">
        <v>709</v>
      </c>
      <c r="UVQ96" s="727" t="s">
        <v>709</v>
      </c>
      <c r="UVR96" s="727" t="s">
        <v>709</v>
      </c>
      <c r="UVS96" s="727" t="s">
        <v>709</v>
      </c>
      <c r="UVT96" s="727" t="s">
        <v>709</v>
      </c>
      <c r="UVU96" s="727" t="s">
        <v>709</v>
      </c>
      <c r="UVV96" s="727" t="s">
        <v>709</v>
      </c>
      <c r="UVW96" s="727" t="s">
        <v>709</v>
      </c>
      <c r="UVX96" s="727" t="s">
        <v>709</v>
      </c>
      <c r="UVY96" s="727" t="s">
        <v>709</v>
      </c>
      <c r="UVZ96" s="727" t="s">
        <v>709</v>
      </c>
      <c r="UWA96" s="727" t="s">
        <v>709</v>
      </c>
      <c r="UWB96" s="727" t="s">
        <v>709</v>
      </c>
      <c r="UWC96" s="727" t="s">
        <v>709</v>
      </c>
      <c r="UWD96" s="727" t="s">
        <v>709</v>
      </c>
      <c r="UWE96" s="727" t="s">
        <v>709</v>
      </c>
      <c r="UWF96" s="727" t="s">
        <v>709</v>
      </c>
      <c r="UWG96" s="727" t="s">
        <v>709</v>
      </c>
      <c r="UWH96" s="727" t="s">
        <v>709</v>
      </c>
      <c r="UWI96" s="727" t="s">
        <v>709</v>
      </c>
      <c r="UWJ96" s="727" t="s">
        <v>709</v>
      </c>
      <c r="UWK96" s="727" t="s">
        <v>709</v>
      </c>
      <c r="UWL96" s="727" t="s">
        <v>709</v>
      </c>
      <c r="UWM96" s="727" t="s">
        <v>709</v>
      </c>
      <c r="UWN96" s="727" t="s">
        <v>709</v>
      </c>
      <c r="UWO96" s="727" t="s">
        <v>709</v>
      </c>
      <c r="UWP96" s="727" t="s">
        <v>709</v>
      </c>
      <c r="UWQ96" s="727" t="s">
        <v>709</v>
      </c>
      <c r="UWR96" s="727" t="s">
        <v>709</v>
      </c>
      <c r="UWS96" s="727" t="s">
        <v>709</v>
      </c>
      <c r="UWT96" s="727" t="s">
        <v>709</v>
      </c>
      <c r="UWU96" s="727" t="s">
        <v>709</v>
      </c>
      <c r="UWV96" s="727" t="s">
        <v>709</v>
      </c>
      <c r="UWW96" s="727" t="s">
        <v>709</v>
      </c>
      <c r="UWX96" s="727" t="s">
        <v>709</v>
      </c>
      <c r="UWY96" s="727" t="s">
        <v>709</v>
      </c>
      <c r="UWZ96" s="727" t="s">
        <v>709</v>
      </c>
      <c r="UXA96" s="727" t="s">
        <v>709</v>
      </c>
      <c r="UXB96" s="727" t="s">
        <v>709</v>
      </c>
      <c r="UXC96" s="727" t="s">
        <v>709</v>
      </c>
      <c r="UXD96" s="727" t="s">
        <v>709</v>
      </c>
      <c r="UXE96" s="727" t="s">
        <v>709</v>
      </c>
      <c r="UXF96" s="727" t="s">
        <v>709</v>
      </c>
      <c r="UXG96" s="727" t="s">
        <v>709</v>
      </c>
      <c r="UXH96" s="727" t="s">
        <v>709</v>
      </c>
      <c r="UXI96" s="727" t="s">
        <v>709</v>
      </c>
      <c r="UXJ96" s="727" t="s">
        <v>709</v>
      </c>
      <c r="UXK96" s="727" t="s">
        <v>709</v>
      </c>
      <c r="UXL96" s="727" t="s">
        <v>709</v>
      </c>
      <c r="UXM96" s="727" t="s">
        <v>709</v>
      </c>
      <c r="UXN96" s="727" t="s">
        <v>709</v>
      </c>
      <c r="UXO96" s="727" t="s">
        <v>709</v>
      </c>
      <c r="UXP96" s="727" t="s">
        <v>709</v>
      </c>
      <c r="UXQ96" s="727" t="s">
        <v>709</v>
      </c>
      <c r="UXR96" s="727" t="s">
        <v>709</v>
      </c>
      <c r="UXS96" s="727" t="s">
        <v>709</v>
      </c>
      <c r="UXT96" s="727" t="s">
        <v>709</v>
      </c>
      <c r="UXU96" s="727" t="s">
        <v>709</v>
      </c>
      <c r="UXV96" s="727" t="s">
        <v>709</v>
      </c>
      <c r="UXW96" s="727" t="s">
        <v>709</v>
      </c>
      <c r="UXX96" s="727" t="s">
        <v>709</v>
      </c>
      <c r="UXY96" s="727" t="s">
        <v>709</v>
      </c>
      <c r="UXZ96" s="727" t="s">
        <v>709</v>
      </c>
      <c r="UYA96" s="727" t="s">
        <v>709</v>
      </c>
      <c r="UYB96" s="727" t="s">
        <v>709</v>
      </c>
      <c r="UYC96" s="727" t="s">
        <v>709</v>
      </c>
      <c r="UYD96" s="727" t="s">
        <v>709</v>
      </c>
      <c r="UYE96" s="727" t="s">
        <v>709</v>
      </c>
      <c r="UYF96" s="727" t="s">
        <v>709</v>
      </c>
      <c r="UYG96" s="727" t="s">
        <v>709</v>
      </c>
      <c r="UYH96" s="727" t="s">
        <v>709</v>
      </c>
      <c r="UYI96" s="727" t="s">
        <v>709</v>
      </c>
      <c r="UYJ96" s="727" t="s">
        <v>709</v>
      </c>
      <c r="UYK96" s="727" t="s">
        <v>709</v>
      </c>
      <c r="UYL96" s="727" t="s">
        <v>709</v>
      </c>
      <c r="UYM96" s="727" t="s">
        <v>709</v>
      </c>
      <c r="UYN96" s="727" t="s">
        <v>709</v>
      </c>
      <c r="UYO96" s="727" t="s">
        <v>709</v>
      </c>
      <c r="UYP96" s="727" t="s">
        <v>709</v>
      </c>
      <c r="UYQ96" s="727" t="s">
        <v>709</v>
      </c>
      <c r="UYR96" s="727" t="s">
        <v>709</v>
      </c>
      <c r="UYS96" s="727" t="s">
        <v>709</v>
      </c>
      <c r="UYT96" s="727" t="s">
        <v>709</v>
      </c>
      <c r="UYU96" s="727" t="s">
        <v>709</v>
      </c>
      <c r="UYV96" s="727" t="s">
        <v>709</v>
      </c>
      <c r="UYW96" s="727" t="s">
        <v>709</v>
      </c>
      <c r="UYX96" s="727" t="s">
        <v>709</v>
      </c>
      <c r="UYY96" s="727" t="s">
        <v>709</v>
      </c>
      <c r="UYZ96" s="727" t="s">
        <v>709</v>
      </c>
      <c r="UZA96" s="727" t="s">
        <v>709</v>
      </c>
      <c r="UZB96" s="727" t="s">
        <v>709</v>
      </c>
      <c r="UZC96" s="727" t="s">
        <v>709</v>
      </c>
      <c r="UZD96" s="727" t="s">
        <v>709</v>
      </c>
      <c r="UZE96" s="727" t="s">
        <v>709</v>
      </c>
      <c r="UZF96" s="727" t="s">
        <v>709</v>
      </c>
      <c r="UZG96" s="727" t="s">
        <v>709</v>
      </c>
      <c r="UZH96" s="727" t="s">
        <v>709</v>
      </c>
      <c r="UZI96" s="727" t="s">
        <v>709</v>
      </c>
      <c r="UZJ96" s="727" t="s">
        <v>709</v>
      </c>
      <c r="UZK96" s="727" t="s">
        <v>709</v>
      </c>
      <c r="UZL96" s="727" t="s">
        <v>709</v>
      </c>
      <c r="UZM96" s="727" t="s">
        <v>709</v>
      </c>
      <c r="UZN96" s="727" t="s">
        <v>709</v>
      </c>
      <c r="UZO96" s="727" t="s">
        <v>709</v>
      </c>
      <c r="UZP96" s="727" t="s">
        <v>709</v>
      </c>
      <c r="UZQ96" s="727" t="s">
        <v>709</v>
      </c>
      <c r="UZR96" s="727" t="s">
        <v>709</v>
      </c>
      <c r="UZS96" s="727" t="s">
        <v>709</v>
      </c>
      <c r="UZT96" s="727" t="s">
        <v>709</v>
      </c>
      <c r="UZU96" s="727" t="s">
        <v>709</v>
      </c>
      <c r="UZV96" s="727" t="s">
        <v>709</v>
      </c>
      <c r="UZW96" s="727" t="s">
        <v>709</v>
      </c>
      <c r="UZX96" s="727" t="s">
        <v>709</v>
      </c>
      <c r="UZY96" s="727" t="s">
        <v>709</v>
      </c>
      <c r="UZZ96" s="727" t="s">
        <v>709</v>
      </c>
      <c r="VAA96" s="727" t="s">
        <v>709</v>
      </c>
      <c r="VAB96" s="727" t="s">
        <v>709</v>
      </c>
      <c r="VAC96" s="727" t="s">
        <v>709</v>
      </c>
      <c r="VAD96" s="727" t="s">
        <v>709</v>
      </c>
      <c r="VAE96" s="727" t="s">
        <v>709</v>
      </c>
      <c r="VAF96" s="727" t="s">
        <v>709</v>
      </c>
      <c r="VAG96" s="727" t="s">
        <v>709</v>
      </c>
      <c r="VAH96" s="727" t="s">
        <v>709</v>
      </c>
      <c r="VAI96" s="727" t="s">
        <v>709</v>
      </c>
      <c r="VAJ96" s="727" t="s">
        <v>709</v>
      </c>
      <c r="VAK96" s="727" t="s">
        <v>709</v>
      </c>
      <c r="VAL96" s="727" t="s">
        <v>709</v>
      </c>
      <c r="VAM96" s="727" t="s">
        <v>709</v>
      </c>
      <c r="VAN96" s="727" t="s">
        <v>709</v>
      </c>
      <c r="VAO96" s="727" t="s">
        <v>709</v>
      </c>
      <c r="VAP96" s="727" t="s">
        <v>709</v>
      </c>
      <c r="VAQ96" s="727" t="s">
        <v>709</v>
      </c>
      <c r="VAR96" s="727" t="s">
        <v>709</v>
      </c>
      <c r="VAS96" s="727" t="s">
        <v>709</v>
      </c>
      <c r="VAT96" s="727" t="s">
        <v>709</v>
      </c>
      <c r="VAU96" s="727" t="s">
        <v>709</v>
      </c>
      <c r="VAV96" s="727" t="s">
        <v>709</v>
      </c>
      <c r="VAW96" s="727" t="s">
        <v>709</v>
      </c>
      <c r="VAX96" s="727" t="s">
        <v>709</v>
      </c>
      <c r="VAY96" s="727" t="s">
        <v>709</v>
      </c>
      <c r="VAZ96" s="727" t="s">
        <v>709</v>
      </c>
      <c r="VBA96" s="727" t="s">
        <v>709</v>
      </c>
      <c r="VBB96" s="727" t="s">
        <v>709</v>
      </c>
      <c r="VBC96" s="727" t="s">
        <v>709</v>
      </c>
      <c r="VBD96" s="727" t="s">
        <v>709</v>
      </c>
      <c r="VBE96" s="727" t="s">
        <v>709</v>
      </c>
      <c r="VBF96" s="727" t="s">
        <v>709</v>
      </c>
      <c r="VBG96" s="727" t="s">
        <v>709</v>
      </c>
      <c r="VBH96" s="727" t="s">
        <v>709</v>
      </c>
      <c r="VBI96" s="727" t="s">
        <v>709</v>
      </c>
      <c r="VBJ96" s="727" t="s">
        <v>709</v>
      </c>
      <c r="VBK96" s="727" t="s">
        <v>709</v>
      </c>
      <c r="VBL96" s="727" t="s">
        <v>709</v>
      </c>
      <c r="VBM96" s="727" t="s">
        <v>709</v>
      </c>
      <c r="VBN96" s="727" t="s">
        <v>709</v>
      </c>
      <c r="VBO96" s="727" t="s">
        <v>709</v>
      </c>
      <c r="VBP96" s="727" t="s">
        <v>709</v>
      </c>
      <c r="VBQ96" s="727" t="s">
        <v>709</v>
      </c>
      <c r="VBR96" s="727" t="s">
        <v>709</v>
      </c>
      <c r="VBS96" s="727" t="s">
        <v>709</v>
      </c>
      <c r="VBT96" s="727" t="s">
        <v>709</v>
      </c>
      <c r="VBU96" s="727" t="s">
        <v>709</v>
      </c>
      <c r="VBV96" s="727" t="s">
        <v>709</v>
      </c>
      <c r="VBW96" s="727" t="s">
        <v>709</v>
      </c>
      <c r="VBX96" s="727" t="s">
        <v>709</v>
      </c>
      <c r="VBY96" s="727" t="s">
        <v>709</v>
      </c>
      <c r="VBZ96" s="727" t="s">
        <v>709</v>
      </c>
      <c r="VCA96" s="727" t="s">
        <v>709</v>
      </c>
      <c r="VCB96" s="727" t="s">
        <v>709</v>
      </c>
      <c r="VCC96" s="727" t="s">
        <v>709</v>
      </c>
      <c r="VCD96" s="727" t="s">
        <v>709</v>
      </c>
      <c r="VCE96" s="727" t="s">
        <v>709</v>
      </c>
      <c r="VCF96" s="727" t="s">
        <v>709</v>
      </c>
      <c r="VCG96" s="727" t="s">
        <v>709</v>
      </c>
      <c r="VCH96" s="727" t="s">
        <v>709</v>
      </c>
      <c r="VCI96" s="727" t="s">
        <v>709</v>
      </c>
      <c r="VCJ96" s="727" t="s">
        <v>709</v>
      </c>
      <c r="VCK96" s="727" t="s">
        <v>709</v>
      </c>
      <c r="VCL96" s="727" t="s">
        <v>709</v>
      </c>
      <c r="VCM96" s="727" t="s">
        <v>709</v>
      </c>
      <c r="VCN96" s="727" t="s">
        <v>709</v>
      </c>
      <c r="VCO96" s="727" t="s">
        <v>709</v>
      </c>
      <c r="VCP96" s="727" t="s">
        <v>709</v>
      </c>
      <c r="VCQ96" s="727" t="s">
        <v>709</v>
      </c>
      <c r="VCR96" s="727" t="s">
        <v>709</v>
      </c>
      <c r="VCS96" s="727" t="s">
        <v>709</v>
      </c>
      <c r="VCT96" s="727" t="s">
        <v>709</v>
      </c>
      <c r="VCU96" s="727" t="s">
        <v>709</v>
      </c>
      <c r="VCV96" s="727" t="s">
        <v>709</v>
      </c>
      <c r="VCW96" s="727" t="s">
        <v>709</v>
      </c>
      <c r="VCX96" s="727" t="s">
        <v>709</v>
      </c>
      <c r="VCY96" s="727" t="s">
        <v>709</v>
      </c>
      <c r="VCZ96" s="727" t="s">
        <v>709</v>
      </c>
      <c r="VDA96" s="727" t="s">
        <v>709</v>
      </c>
      <c r="VDB96" s="727" t="s">
        <v>709</v>
      </c>
      <c r="VDC96" s="727" t="s">
        <v>709</v>
      </c>
      <c r="VDD96" s="727" t="s">
        <v>709</v>
      </c>
      <c r="VDE96" s="727" t="s">
        <v>709</v>
      </c>
      <c r="VDF96" s="727" t="s">
        <v>709</v>
      </c>
      <c r="VDG96" s="727" t="s">
        <v>709</v>
      </c>
      <c r="VDH96" s="727" t="s">
        <v>709</v>
      </c>
      <c r="VDI96" s="727" t="s">
        <v>709</v>
      </c>
      <c r="VDJ96" s="727" t="s">
        <v>709</v>
      </c>
      <c r="VDK96" s="727" t="s">
        <v>709</v>
      </c>
      <c r="VDL96" s="727" t="s">
        <v>709</v>
      </c>
      <c r="VDM96" s="727" t="s">
        <v>709</v>
      </c>
      <c r="VDN96" s="727" t="s">
        <v>709</v>
      </c>
      <c r="VDO96" s="727" t="s">
        <v>709</v>
      </c>
      <c r="VDP96" s="727" t="s">
        <v>709</v>
      </c>
      <c r="VDQ96" s="727" t="s">
        <v>709</v>
      </c>
      <c r="VDR96" s="727" t="s">
        <v>709</v>
      </c>
      <c r="VDS96" s="727" t="s">
        <v>709</v>
      </c>
      <c r="VDT96" s="727" t="s">
        <v>709</v>
      </c>
      <c r="VDU96" s="727" t="s">
        <v>709</v>
      </c>
      <c r="VDV96" s="727" t="s">
        <v>709</v>
      </c>
      <c r="VDW96" s="727" t="s">
        <v>709</v>
      </c>
      <c r="VDX96" s="727" t="s">
        <v>709</v>
      </c>
      <c r="VDY96" s="727" t="s">
        <v>709</v>
      </c>
      <c r="VDZ96" s="727" t="s">
        <v>709</v>
      </c>
      <c r="VEA96" s="727" t="s">
        <v>709</v>
      </c>
      <c r="VEB96" s="727" t="s">
        <v>709</v>
      </c>
      <c r="VEC96" s="727" t="s">
        <v>709</v>
      </c>
      <c r="VED96" s="727" t="s">
        <v>709</v>
      </c>
      <c r="VEE96" s="727" t="s">
        <v>709</v>
      </c>
      <c r="VEF96" s="727" t="s">
        <v>709</v>
      </c>
      <c r="VEG96" s="727" t="s">
        <v>709</v>
      </c>
      <c r="VEH96" s="727" t="s">
        <v>709</v>
      </c>
      <c r="VEI96" s="727" t="s">
        <v>709</v>
      </c>
      <c r="VEJ96" s="727" t="s">
        <v>709</v>
      </c>
      <c r="VEK96" s="727" t="s">
        <v>709</v>
      </c>
      <c r="VEL96" s="727" t="s">
        <v>709</v>
      </c>
      <c r="VEM96" s="727" t="s">
        <v>709</v>
      </c>
      <c r="VEN96" s="727" t="s">
        <v>709</v>
      </c>
      <c r="VEO96" s="727" t="s">
        <v>709</v>
      </c>
      <c r="VEP96" s="727" t="s">
        <v>709</v>
      </c>
      <c r="VEQ96" s="727" t="s">
        <v>709</v>
      </c>
      <c r="VER96" s="727" t="s">
        <v>709</v>
      </c>
      <c r="VES96" s="727" t="s">
        <v>709</v>
      </c>
      <c r="VET96" s="727" t="s">
        <v>709</v>
      </c>
      <c r="VEU96" s="727" t="s">
        <v>709</v>
      </c>
      <c r="VEV96" s="727" t="s">
        <v>709</v>
      </c>
      <c r="VEW96" s="727" t="s">
        <v>709</v>
      </c>
      <c r="VEX96" s="727" t="s">
        <v>709</v>
      </c>
      <c r="VEY96" s="727" t="s">
        <v>709</v>
      </c>
      <c r="VEZ96" s="727" t="s">
        <v>709</v>
      </c>
      <c r="VFA96" s="727" t="s">
        <v>709</v>
      </c>
      <c r="VFB96" s="727" t="s">
        <v>709</v>
      </c>
      <c r="VFC96" s="727" t="s">
        <v>709</v>
      </c>
      <c r="VFD96" s="727" t="s">
        <v>709</v>
      </c>
      <c r="VFE96" s="727" t="s">
        <v>709</v>
      </c>
      <c r="VFF96" s="727" t="s">
        <v>709</v>
      </c>
      <c r="VFG96" s="727" t="s">
        <v>709</v>
      </c>
      <c r="VFH96" s="727" t="s">
        <v>709</v>
      </c>
      <c r="VFI96" s="727" t="s">
        <v>709</v>
      </c>
      <c r="VFJ96" s="727" t="s">
        <v>709</v>
      </c>
      <c r="VFK96" s="727" t="s">
        <v>709</v>
      </c>
      <c r="VFL96" s="727" t="s">
        <v>709</v>
      </c>
      <c r="VFM96" s="727" t="s">
        <v>709</v>
      </c>
      <c r="VFN96" s="727" t="s">
        <v>709</v>
      </c>
      <c r="VFO96" s="727" t="s">
        <v>709</v>
      </c>
      <c r="VFP96" s="727" t="s">
        <v>709</v>
      </c>
      <c r="VFQ96" s="727" t="s">
        <v>709</v>
      </c>
      <c r="VFR96" s="727" t="s">
        <v>709</v>
      </c>
      <c r="VFS96" s="727" t="s">
        <v>709</v>
      </c>
      <c r="VFT96" s="727" t="s">
        <v>709</v>
      </c>
      <c r="VFU96" s="727" t="s">
        <v>709</v>
      </c>
      <c r="VFV96" s="727" t="s">
        <v>709</v>
      </c>
      <c r="VFW96" s="727" t="s">
        <v>709</v>
      </c>
      <c r="VFX96" s="727" t="s">
        <v>709</v>
      </c>
      <c r="VFY96" s="727" t="s">
        <v>709</v>
      </c>
      <c r="VFZ96" s="727" t="s">
        <v>709</v>
      </c>
      <c r="VGA96" s="727" t="s">
        <v>709</v>
      </c>
      <c r="VGB96" s="727" t="s">
        <v>709</v>
      </c>
      <c r="VGC96" s="727" t="s">
        <v>709</v>
      </c>
      <c r="VGD96" s="727" t="s">
        <v>709</v>
      </c>
      <c r="VGE96" s="727" t="s">
        <v>709</v>
      </c>
      <c r="VGF96" s="727" t="s">
        <v>709</v>
      </c>
      <c r="VGG96" s="727" t="s">
        <v>709</v>
      </c>
      <c r="VGH96" s="727" t="s">
        <v>709</v>
      </c>
      <c r="VGI96" s="727" t="s">
        <v>709</v>
      </c>
      <c r="VGJ96" s="727" t="s">
        <v>709</v>
      </c>
      <c r="VGK96" s="727" t="s">
        <v>709</v>
      </c>
      <c r="VGL96" s="727" t="s">
        <v>709</v>
      </c>
      <c r="VGM96" s="727" t="s">
        <v>709</v>
      </c>
      <c r="VGN96" s="727" t="s">
        <v>709</v>
      </c>
      <c r="VGO96" s="727" t="s">
        <v>709</v>
      </c>
      <c r="VGP96" s="727" t="s">
        <v>709</v>
      </c>
      <c r="VGQ96" s="727" t="s">
        <v>709</v>
      </c>
      <c r="VGR96" s="727" t="s">
        <v>709</v>
      </c>
      <c r="VGS96" s="727" t="s">
        <v>709</v>
      </c>
      <c r="VGT96" s="727" t="s">
        <v>709</v>
      </c>
      <c r="VGU96" s="727" t="s">
        <v>709</v>
      </c>
      <c r="VGV96" s="727" t="s">
        <v>709</v>
      </c>
      <c r="VGW96" s="727" t="s">
        <v>709</v>
      </c>
      <c r="VGX96" s="727" t="s">
        <v>709</v>
      </c>
      <c r="VGY96" s="727" t="s">
        <v>709</v>
      </c>
      <c r="VGZ96" s="727" t="s">
        <v>709</v>
      </c>
      <c r="VHA96" s="727" t="s">
        <v>709</v>
      </c>
      <c r="VHB96" s="727" t="s">
        <v>709</v>
      </c>
      <c r="VHC96" s="727" t="s">
        <v>709</v>
      </c>
      <c r="VHD96" s="727" t="s">
        <v>709</v>
      </c>
      <c r="VHE96" s="727" t="s">
        <v>709</v>
      </c>
      <c r="VHF96" s="727" t="s">
        <v>709</v>
      </c>
      <c r="VHG96" s="727" t="s">
        <v>709</v>
      </c>
      <c r="VHH96" s="727" t="s">
        <v>709</v>
      </c>
      <c r="VHI96" s="727" t="s">
        <v>709</v>
      </c>
      <c r="VHJ96" s="727" t="s">
        <v>709</v>
      </c>
      <c r="VHK96" s="727" t="s">
        <v>709</v>
      </c>
      <c r="VHL96" s="727" t="s">
        <v>709</v>
      </c>
      <c r="VHM96" s="727" t="s">
        <v>709</v>
      </c>
      <c r="VHN96" s="727" t="s">
        <v>709</v>
      </c>
      <c r="VHO96" s="727" t="s">
        <v>709</v>
      </c>
      <c r="VHP96" s="727" t="s">
        <v>709</v>
      </c>
      <c r="VHQ96" s="727" t="s">
        <v>709</v>
      </c>
      <c r="VHR96" s="727" t="s">
        <v>709</v>
      </c>
      <c r="VHS96" s="727" t="s">
        <v>709</v>
      </c>
      <c r="VHT96" s="727" t="s">
        <v>709</v>
      </c>
      <c r="VHU96" s="727" t="s">
        <v>709</v>
      </c>
      <c r="VHV96" s="727" t="s">
        <v>709</v>
      </c>
      <c r="VHW96" s="727" t="s">
        <v>709</v>
      </c>
      <c r="VHX96" s="727" t="s">
        <v>709</v>
      </c>
      <c r="VHY96" s="727" t="s">
        <v>709</v>
      </c>
      <c r="VHZ96" s="727" t="s">
        <v>709</v>
      </c>
      <c r="VIA96" s="727" t="s">
        <v>709</v>
      </c>
      <c r="VIB96" s="727" t="s">
        <v>709</v>
      </c>
      <c r="VIC96" s="727" t="s">
        <v>709</v>
      </c>
      <c r="VID96" s="727" t="s">
        <v>709</v>
      </c>
      <c r="VIE96" s="727" t="s">
        <v>709</v>
      </c>
      <c r="VIF96" s="727" t="s">
        <v>709</v>
      </c>
      <c r="VIG96" s="727" t="s">
        <v>709</v>
      </c>
      <c r="VIH96" s="727" t="s">
        <v>709</v>
      </c>
      <c r="VII96" s="727" t="s">
        <v>709</v>
      </c>
      <c r="VIJ96" s="727" t="s">
        <v>709</v>
      </c>
      <c r="VIK96" s="727" t="s">
        <v>709</v>
      </c>
      <c r="VIL96" s="727" t="s">
        <v>709</v>
      </c>
      <c r="VIM96" s="727" t="s">
        <v>709</v>
      </c>
      <c r="VIN96" s="727" t="s">
        <v>709</v>
      </c>
      <c r="VIO96" s="727" t="s">
        <v>709</v>
      </c>
      <c r="VIP96" s="727" t="s">
        <v>709</v>
      </c>
      <c r="VIQ96" s="727" t="s">
        <v>709</v>
      </c>
      <c r="VIR96" s="727" t="s">
        <v>709</v>
      </c>
      <c r="VIS96" s="727" t="s">
        <v>709</v>
      </c>
      <c r="VIT96" s="727" t="s">
        <v>709</v>
      </c>
      <c r="VIU96" s="727" t="s">
        <v>709</v>
      </c>
      <c r="VIV96" s="727" t="s">
        <v>709</v>
      </c>
      <c r="VIW96" s="727" t="s">
        <v>709</v>
      </c>
      <c r="VIX96" s="727" t="s">
        <v>709</v>
      </c>
      <c r="VIY96" s="727" t="s">
        <v>709</v>
      </c>
      <c r="VIZ96" s="727" t="s">
        <v>709</v>
      </c>
      <c r="VJA96" s="727" t="s">
        <v>709</v>
      </c>
      <c r="VJB96" s="727" t="s">
        <v>709</v>
      </c>
      <c r="VJC96" s="727" t="s">
        <v>709</v>
      </c>
      <c r="VJD96" s="727" t="s">
        <v>709</v>
      </c>
      <c r="VJE96" s="727" t="s">
        <v>709</v>
      </c>
      <c r="VJF96" s="727" t="s">
        <v>709</v>
      </c>
      <c r="VJG96" s="727" t="s">
        <v>709</v>
      </c>
      <c r="VJH96" s="727" t="s">
        <v>709</v>
      </c>
      <c r="VJI96" s="727" t="s">
        <v>709</v>
      </c>
      <c r="VJJ96" s="727" t="s">
        <v>709</v>
      </c>
      <c r="VJK96" s="727" t="s">
        <v>709</v>
      </c>
      <c r="VJL96" s="727" t="s">
        <v>709</v>
      </c>
      <c r="VJM96" s="727" t="s">
        <v>709</v>
      </c>
      <c r="VJN96" s="727" t="s">
        <v>709</v>
      </c>
      <c r="VJO96" s="727" t="s">
        <v>709</v>
      </c>
      <c r="VJP96" s="727" t="s">
        <v>709</v>
      </c>
      <c r="VJQ96" s="727" t="s">
        <v>709</v>
      </c>
      <c r="VJR96" s="727" t="s">
        <v>709</v>
      </c>
      <c r="VJS96" s="727" t="s">
        <v>709</v>
      </c>
      <c r="VJT96" s="727" t="s">
        <v>709</v>
      </c>
      <c r="VJU96" s="727" t="s">
        <v>709</v>
      </c>
      <c r="VJV96" s="727" t="s">
        <v>709</v>
      </c>
      <c r="VJW96" s="727" t="s">
        <v>709</v>
      </c>
      <c r="VJX96" s="727" t="s">
        <v>709</v>
      </c>
      <c r="VJY96" s="727" t="s">
        <v>709</v>
      </c>
      <c r="VJZ96" s="727" t="s">
        <v>709</v>
      </c>
      <c r="VKA96" s="727" t="s">
        <v>709</v>
      </c>
      <c r="VKB96" s="727" t="s">
        <v>709</v>
      </c>
      <c r="VKC96" s="727" t="s">
        <v>709</v>
      </c>
      <c r="VKD96" s="727" t="s">
        <v>709</v>
      </c>
      <c r="VKE96" s="727" t="s">
        <v>709</v>
      </c>
      <c r="VKF96" s="727" t="s">
        <v>709</v>
      </c>
      <c r="VKG96" s="727" t="s">
        <v>709</v>
      </c>
      <c r="VKH96" s="727" t="s">
        <v>709</v>
      </c>
      <c r="VKI96" s="727" t="s">
        <v>709</v>
      </c>
      <c r="VKJ96" s="727" t="s">
        <v>709</v>
      </c>
      <c r="VKK96" s="727" t="s">
        <v>709</v>
      </c>
      <c r="VKL96" s="727" t="s">
        <v>709</v>
      </c>
      <c r="VKM96" s="727" t="s">
        <v>709</v>
      </c>
      <c r="VKN96" s="727" t="s">
        <v>709</v>
      </c>
      <c r="VKO96" s="727" t="s">
        <v>709</v>
      </c>
      <c r="VKP96" s="727" t="s">
        <v>709</v>
      </c>
      <c r="VKQ96" s="727" t="s">
        <v>709</v>
      </c>
      <c r="VKR96" s="727" t="s">
        <v>709</v>
      </c>
      <c r="VKS96" s="727" t="s">
        <v>709</v>
      </c>
      <c r="VKT96" s="727" t="s">
        <v>709</v>
      </c>
      <c r="VKU96" s="727" t="s">
        <v>709</v>
      </c>
      <c r="VKV96" s="727" t="s">
        <v>709</v>
      </c>
      <c r="VKW96" s="727" t="s">
        <v>709</v>
      </c>
      <c r="VKX96" s="727" t="s">
        <v>709</v>
      </c>
      <c r="VKY96" s="727" t="s">
        <v>709</v>
      </c>
      <c r="VKZ96" s="727" t="s">
        <v>709</v>
      </c>
      <c r="VLA96" s="727" t="s">
        <v>709</v>
      </c>
      <c r="VLB96" s="727" t="s">
        <v>709</v>
      </c>
      <c r="VLC96" s="727" t="s">
        <v>709</v>
      </c>
      <c r="VLD96" s="727" t="s">
        <v>709</v>
      </c>
      <c r="VLE96" s="727" t="s">
        <v>709</v>
      </c>
      <c r="VLF96" s="727" t="s">
        <v>709</v>
      </c>
      <c r="VLG96" s="727" t="s">
        <v>709</v>
      </c>
      <c r="VLH96" s="727" t="s">
        <v>709</v>
      </c>
      <c r="VLI96" s="727" t="s">
        <v>709</v>
      </c>
      <c r="VLJ96" s="727" t="s">
        <v>709</v>
      </c>
      <c r="VLK96" s="727" t="s">
        <v>709</v>
      </c>
      <c r="VLL96" s="727" t="s">
        <v>709</v>
      </c>
      <c r="VLM96" s="727" t="s">
        <v>709</v>
      </c>
      <c r="VLN96" s="727" t="s">
        <v>709</v>
      </c>
      <c r="VLO96" s="727" t="s">
        <v>709</v>
      </c>
      <c r="VLP96" s="727" t="s">
        <v>709</v>
      </c>
      <c r="VLQ96" s="727" t="s">
        <v>709</v>
      </c>
      <c r="VLR96" s="727" t="s">
        <v>709</v>
      </c>
      <c r="VLS96" s="727" t="s">
        <v>709</v>
      </c>
      <c r="VLT96" s="727" t="s">
        <v>709</v>
      </c>
      <c r="VLU96" s="727" t="s">
        <v>709</v>
      </c>
      <c r="VLV96" s="727" t="s">
        <v>709</v>
      </c>
      <c r="VLW96" s="727" t="s">
        <v>709</v>
      </c>
      <c r="VLX96" s="727" t="s">
        <v>709</v>
      </c>
      <c r="VLY96" s="727" t="s">
        <v>709</v>
      </c>
      <c r="VLZ96" s="727" t="s">
        <v>709</v>
      </c>
      <c r="VMA96" s="727" t="s">
        <v>709</v>
      </c>
      <c r="VMB96" s="727" t="s">
        <v>709</v>
      </c>
      <c r="VMC96" s="727" t="s">
        <v>709</v>
      </c>
      <c r="VMD96" s="727" t="s">
        <v>709</v>
      </c>
      <c r="VME96" s="727" t="s">
        <v>709</v>
      </c>
      <c r="VMF96" s="727" t="s">
        <v>709</v>
      </c>
      <c r="VMG96" s="727" t="s">
        <v>709</v>
      </c>
      <c r="VMH96" s="727" t="s">
        <v>709</v>
      </c>
      <c r="VMI96" s="727" t="s">
        <v>709</v>
      </c>
      <c r="VMJ96" s="727" t="s">
        <v>709</v>
      </c>
      <c r="VMK96" s="727" t="s">
        <v>709</v>
      </c>
      <c r="VML96" s="727" t="s">
        <v>709</v>
      </c>
      <c r="VMM96" s="727" t="s">
        <v>709</v>
      </c>
      <c r="VMN96" s="727" t="s">
        <v>709</v>
      </c>
      <c r="VMO96" s="727" t="s">
        <v>709</v>
      </c>
      <c r="VMP96" s="727" t="s">
        <v>709</v>
      </c>
      <c r="VMQ96" s="727" t="s">
        <v>709</v>
      </c>
      <c r="VMR96" s="727" t="s">
        <v>709</v>
      </c>
      <c r="VMS96" s="727" t="s">
        <v>709</v>
      </c>
      <c r="VMT96" s="727" t="s">
        <v>709</v>
      </c>
      <c r="VMU96" s="727" t="s">
        <v>709</v>
      </c>
      <c r="VMV96" s="727" t="s">
        <v>709</v>
      </c>
      <c r="VMW96" s="727" t="s">
        <v>709</v>
      </c>
      <c r="VMX96" s="727" t="s">
        <v>709</v>
      </c>
      <c r="VMY96" s="727" t="s">
        <v>709</v>
      </c>
      <c r="VMZ96" s="727" t="s">
        <v>709</v>
      </c>
      <c r="VNA96" s="727" t="s">
        <v>709</v>
      </c>
      <c r="VNB96" s="727" t="s">
        <v>709</v>
      </c>
      <c r="VNC96" s="727" t="s">
        <v>709</v>
      </c>
      <c r="VND96" s="727" t="s">
        <v>709</v>
      </c>
      <c r="VNE96" s="727" t="s">
        <v>709</v>
      </c>
      <c r="VNF96" s="727" t="s">
        <v>709</v>
      </c>
      <c r="VNG96" s="727" t="s">
        <v>709</v>
      </c>
      <c r="VNH96" s="727" t="s">
        <v>709</v>
      </c>
      <c r="VNI96" s="727" t="s">
        <v>709</v>
      </c>
      <c r="VNJ96" s="727" t="s">
        <v>709</v>
      </c>
      <c r="VNK96" s="727" t="s">
        <v>709</v>
      </c>
      <c r="VNL96" s="727" t="s">
        <v>709</v>
      </c>
      <c r="VNM96" s="727" t="s">
        <v>709</v>
      </c>
      <c r="VNN96" s="727" t="s">
        <v>709</v>
      </c>
      <c r="VNO96" s="727" t="s">
        <v>709</v>
      </c>
      <c r="VNP96" s="727" t="s">
        <v>709</v>
      </c>
      <c r="VNQ96" s="727" t="s">
        <v>709</v>
      </c>
      <c r="VNR96" s="727" t="s">
        <v>709</v>
      </c>
      <c r="VNS96" s="727" t="s">
        <v>709</v>
      </c>
      <c r="VNT96" s="727" t="s">
        <v>709</v>
      </c>
      <c r="VNU96" s="727" t="s">
        <v>709</v>
      </c>
      <c r="VNV96" s="727" t="s">
        <v>709</v>
      </c>
      <c r="VNW96" s="727" t="s">
        <v>709</v>
      </c>
      <c r="VNX96" s="727" t="s">
        <v>709</v>
      </c>
      <c r="VNY96" s="727" t="s">
        <v>709</v>
      </c>
      <c r="VNZ96" s="727" t="s">
        <v>709</v>
      </c>
      <c r="VOA96" s="727" t="s">
        <v>709</v>
      </c>
      <c r="VOB96" s="727" t="s">
        <v>709</v>
      </c>
      <c r="VOC96" s="727" t="s">
        <v>709</v>
      </c>
      <c r="VOD96" s="727" t="s">
        <v>709</v>
      </c>
      <c r="VOE96" s="727" t="s">
        <v>709</v>
      </c>
      <c r="VOF96" s="727" t="s">
        <v>709</v>
      </c>
      <c r="VOG96" s="727" t="s">
        <v>709</v>
      </c>
      <c r="VOH96" s="727" t="s">
        <v>709</v>
      </c>
      <c r="VOI96" s="727" t="s">
        <v>709</v>
      </c>
      <c r="VOJ96" s="727" t="s">
        <v>709</v>
      </c>
      <c r="VOK96" s="727" t="s">
        <v>709</v>
      </c>
      <c r="VOL96" s="727" t="s">
        <v>709</v>
      </c>
      <c r="VOM96" s="727" t="s">
        <v>709</v>
      </c>
      <c r="VON96" s="727" t="s">
        <v>709</v>
      </c>
      <c r="VOO96" s="727" t="s">
        <v>709</v>
      </c>
      <c r="VOP96" s="727" t="s">
        <v>709</v>
      </c>
      <c r="VOQ96" s="727" t="s">
        <v>709</v>
      </c>
      <c r="VOR96" s="727" t="s">
        <v>709</v>
      </c>
      <c r="VOS96" s="727" t="s">
        <v>709</v>
      </c>
      <c r="VOT96" s="727" t="s">
        <v>709</v>
      </c>
      <c r="VOU96" s="727" t="s">
        <v>709</v>
      </c>
      <c r="VOV96" s="727" t="s">
        <v>709</v>
      </c>
      <c r="VOW96" s="727" t="s">
        <v>709</v>
      </c>
      <c r="VOX96" s="727" t="s">
        <v>709</v>
      </c>
      <c r="VOY96" s="727" t="s">
        <v>709</v>
      </c>
      <c r="VOZ96" s="727" t="s">
        <v>709</v>
      </c>
      <c r="VPA96" s="727" t="s">
        <v>709</v>
      </c>
      <c r="VPB96" s="727" t="s">
        <v>709</v>
      </c>
      <c r="VPC96" s="727" t="s">
        <v>709</v>
      </c>
      <c r="VPD96" s="727" t="s">
        <v>709</v>
      </c>
      <c r="VPE96" s="727" t="s">
        <v>709</v>
      </c>
      <c r="VPF96" s="727" t="s">
        <v>709</v>
      </c>
      <c r="VPG96" s="727" t="s">
        <v>709</v>
      </c>
      <c r="VPH96" s="727" t="s">
        <v>709</v>
      </c>
      <c r="VPI96" s="727" t="s">
        <v>709</v>
      </c>
      <c r="VPJ96" s="727" t="s">
        <v>709</v>
      </c>
      <c r="VPK96" s="727" t="s">
        <v>709</v>
      </c>
      <c r="VPL96" s="727" t="s">
        <v>709</v>
      </c>
      <c r="VPM96" s="727" t="s">
        <v>709</v>
      </c>
      <c r="VPN96" s="727" t="s">
        <v>709</v>
      </c>
      <c r="VPO96" s="727" t="s">
        <v>709</v>
      </c>
      <c r="VPP96" s="727" t="s">
        <v>709</v>
      </c>
      <c r="VPQ96" s="727" t="s">
        <v>709</v>
      </c>
      <c r="VPR96" s="727" t="s">
        <v>709</v>
      </c>
      <c r="VPS96" s="727" t="s">
        <v>709</v>
      </c>
      <c r="VPT96" s="727" t="s">
        <v>709</v>
      </c>
      <c r="VPU96" s="727" t="s">
        <v>709</v>
      </c>
      <c r="VPV96" s="727" t="s">
        <v>709</v>
      </c>
      <c r="VPW96" s="727" t="s">
        <v>709</v>
      </c>
      <c r="VPX96" s="727" t="s">
        <v>709</v>
      </c>
      <c r="VPY96" s="727" t="s">
        <v>709</v>
      </c>
      <c r="VPZ96" s="727" t="s">
        <v>709</v>
      </c>
      <c r="VQA96" s="727" t="s">
        <v>709</v>
      </c>
      <c r="VQB96" s="727" t="s">
        <v>709</v>
      </c>
      <c r="VQC96" s="727" t="s">
        <v>709</v>
      </c>
      <c r="VQD96" s="727" t="s">
        <v>709</v>
      </c>
      <c r="VQE96" s="727" t="s">
        <v>709</v>
      </c>
      <c r="VQF96" s="727" t="s">
        <v>709</v>
      </c>
      <c r="VQG96" s="727" t="s">
        <v>709</v>
      </c>
      <c r="VQH96" s="727" t="s">
        <v>709</v>
      </c>
      <c r="VQI96" s="727" t="s">
        <v>709</v>
      </c>
      <c r="VQJ96" s="727" t="s">
        <v>709</v>
      </c>
      <c r="VQK96" s="727" t="s">
        <v>709</v>
      </c>
      <c r="VQL96" s="727" t="s">
        <v>709</v>
      </c>
      <c r="VQM96" s="727" t="s">
        <v>709</v>
      </c>
      <c r="VQN96" s="727" t="s">
        <v>709</v>
      </c>
      <c r="VQO96" s="727" t="s">
        <v>709</v>
      </c>
      <c r="VQP96" s="727" t="s">
        <v>709</v>
      </c>
      <c r="VQQ96" s="727" t="s">
        <v>709</v>
      </c>
      <c r="VQR96" s="727" t="s">
        <v>709</v>
      </c>
      <c r="VQS96" s="727" t="s">
        <v>709</v>
      </c>
      <c r="VQT96" s="727" t="s">
        <v>709</v>
      </c>
      <c r="VQU96" s="727" t="s">
        <v>709</v>
      </c>
      <c r="VQV96" s="727" t="s">
        <v>709</v>
      </c>
      <c r="VQW96" s="727" t="s">
        <v>709</v>
      </c>
      <c r="VQX96" s="727" t="s">
        <v>709</v>
      </c>
      <c r="VQY96" s="727" t="s">
        <v>709</v>
      </c>
      <c r="VQZ96" s="727" t="s">
        <v>709</v>
      </c>
      <c r="VRA96" s="727" t="s">
        <v>709</v>
      </c>
      <c r="VRB96" s="727" t="s">
        <v>709</v>
      </c>
      <c r="VRC96" s="727" t="s">
        <v>709</v>
      </c>
      <c r="VRD96" s="727" t="s">
        <v>709</v>
      </c>
      <c r="VRE96" s="727" t="s">
        <v>709</v>
      </c>
      <c r="VRF96" s="727" t="s">
        <v>709</v>
      </c>
      <c r="VRG96" s="727" t="s">
        <v>709</v>
      </c>
      <c r="VRH96" s="727" t="s">
        <v>709</v>
      </c>
      <c r="VRI96" s="727" t="s">
        <v>709</v>
      </c>
      <c r="VRJ96" s="727" t="s">
        <v>709</v>
      </c>
      <c r="VRK96" s="727" t="s">
        <v>709</v>
      </c>
      <c r="VRL96" s="727" t="s">
        <v>709</v>
      </c>
      <c r="VRM96" s="727" t="s">
        <v>709</v>
      </c>
      <c r="VRN96" s="727" t="s">
        <v>709</v>
      </c>
      <c r="VRO96" s="727" t="s">
        <v>709</v>
      </c>
      <c r="VRP96" s="727" t="s">
        <v>709</v>
      </c>
      <c r="VRQ96" s="727" t="s">
        <v>709</v>
      </c>
      <c r="VRR96" s="727" t="s">
        <v>709</v>
      </c>
      <c r="VRS96" s="727" t="s">
        <v>709</v>
      </c>
      <c r="VRT96" s="727" t="s">
        <v>709</v>
      </c>
      <c r="VRU96" s="727" t="s">
        <v>709</v>
      </c>
      <c r="VRV96" s="727" t="s">
        <v>709</v>
      </c>
      <c r="VRW96" s="727" t="s">
        <v>709</v>
      </c>
      <c r="VRX96" s="727" t="s">
        <v>709</v>
      </c>
      <c r="VRY96" s="727" t="s">
        <v>709</v>
      </c>
      <c r="VRZ96" s="727" t="s">
        <v>709</v>
      </c>
      <c r="VSA96" s="727" t="s">
        <v>709</v>
      </c>
      <c r="VSB96" s="727" t="s">
        <v>709</v>
      </c>
      <c r="VSC96" s="727" t="s">
        <v>709</v>
      </c>
      <c r="VSD96" s="727" t="s">
        <v>709</v>
      </c>
      <c r="VSE96" s="727" t="s">
        <v>709</v>
      </c>
      <c r="VSF96" s="727" t="s">
        <v>709</v>
      </c>
      <c r="VSG96" s="727" t="s">
        <v>709</v>
      </c>
      <c r="VSH96" s="727" t="s">
        <v>709</v>
      </c>
      <c r="VSI96" s="727" t="s">
        <v>709</v>
      </c>
      <c r="VSJ96" s="727" t="s">
        <v>709</v>
      </c>
      <c r="VSK96" s="727" t="s">
        <v>709</v>
      </c>
      <c r="VSL96" s="727" t="s">
        <v>709</v>
      </c>
      <c r="VSM96" s="727" t="s">
        <v>709</v>
      </c>
      <c r="VSN96" s="727" t="s">
        <v>709</v>
      </c>
      <c r="VSO96" s="727" t="s">
        <v>709</v>
      </c>
      <c r="VSP96" s="727" t="s">
        <v>709</v>
      </c>
      <c r="VSQ96" s="727" t="s">
        <v>709</v>
      </c>
      <c r="VSR96" s="727" t="s">
        <v>709</v>
      </c>
      <c r="VSS96" s="727" t="s">
        <v>709</v>
      </c>
      <c r="VST96" s="727" t="s">
        <v>709</v>
      </c>
      <c r="VSU96" s="727" t="s">
        <v>709</v>
      </c>
      <c r="VSV96" s="727" t="s">
        <v>709</v>
      </c>
      <c r="VSW96" s="727" t="s">
        <v>709</v>
      </c>
      <c r="VSX96" s="727" t="s">
        <v>709</v>
      </c>
      <c r="VSY96" s="727" t="s">
        <v>709</v>
      </c>
      <c r="VSZ96" s="727" t="s">
        <v>709</v>
      </c>
      <c r="VTA96" s="727" t="s">
        <v>709</v>
      </c>
      <c r="VTB96" s="727" t="s">
        <v>709</v>
      </c>
      <c r="VTC96" s="727" t="s">
        <v>709</v>
      </c>
      <c r="VTD96" s="727" t="s">
        <v>709</v>
      </c>
      <c r="VTE96" s="727" t="s">
        <v>709</v>
      </c>
      <c r="VTF96" s="727" t="s">
        <v>709</v>
      </c>
      <c r="VTG96" s="727" t="s">
        <v>709</v>
      </c>
      <c r="VTH96" s="727" t="s">
        <v>709</v>
      </c>
      <c r="VTI96" s="727" t="s">
        <v>709</v>
      </c>
      <c r="VTJ96" s="727" t="s">
        <v>709</v>
      </c>
      <c r="VTK96" s="727" t="s">
        <v>709</v>
      </c>
      <c r="VTL96" s="727" t="s">
        <v>709</v>
      </c>
      <c r="VTM96" s="727" t="s">
        <v>709</v>
      </c>
      <c r="VTN96" s="727" t="s">
        <v>709</v>
      </c>
      <c r="VTO96" s="727" t="s">
        <v>709</v>
      </c>
      <c r="VTP96" s="727" t="s">
        <v>709</v>
      </c>
      <c r="VTQ96" s="727" t="s">
        <v>709</v>
      </c>
      <c r="VTR96" s="727" t="s">
        <v>709</v>
      </c>
      <c r="VTS96" s="727" t="s">
        <v>709</v>
      </c>
      <c r="VTT96" s="727" t="s">
        <v>709</v>
      </c>
      <c r="VTU96" s="727" t="s">
        <v>709</v>
      </c>
      <c r="VTV96" s="727" t="s">
        <v>709</v>
      </c>
      <c r="VTW96" s="727" t="s">
        <v>709</v>
      </c>
      <c r="VTX96" s="727" t="s">
        <v>709</v>
      </c>
      <c r="VTY96" s="727" t="s">
        <v>709</v>
      </c>
      <c r="VTZ96" s="727" t="s">
        <v>709</v>
      </c>
      <c r="VUA96" s="727" t="s">
        <v>709</v>
      </c>
      <c r="VUB96" s="727" t="s">
        <v>709</v>
      </c>
      <c r="VUC96" s="727" t="s">
        <v>709</v>
      </c>
      <c r="VUD96" s="727" t="s">
        <v>709</v>
      </c>
      <c r="VUE96" s="727" t="s">
        <v>709</v>
      </c>
      <c r="VUF96" s="727" t="s">
        <v>709</v>
      </c>
      <c r="VUG96" s="727" t="s">
        <v>709</v>
      </c>
      <c r="VUH96" s="727" t="s">
        <v>709</v>
      </c>
      <c r="VUI96" s="727" t="s">
        <v>709</v>
      </c>
      <c r="VUJ96" s="727" t="s">
        <v>709</v>
      </c>
      <c r="VUK96" s="727" t="s">
        <v>709</v>
      </c>
      <c r="VUL96" s="727" t="s">
        <v>709</v>
      </c>
      <c r="VUM96" s="727" t="s">
        <v>709</v>
      </c>
      <c r="VUN96" s="727" t="s">
        <v>709</v>
      </c>
      <c r="VUO96" s="727" t="s">
        <v>709</v>
      </c>
      <c r="VUP96" s="727" t="s">
        <v>709</v>
      </c>
      <c r="VUQ96" s="727" t="s">
        <v>709</v>
      </c>
      <c r="VUR96" s="727" t="s">
        <v>709</v>
      </c>
      <c r="VUS96" s="727" t="s">
        <v>709</v>
      </c>
      <c r="VUT96" s="727" t="s">
        <v>709</v>
      </c>
      <c r="VUU96" s="727" t="s">
        <v>709</v>
      </c>
      <c r="VUV96" s="727" t="s">
        <v>709</v>
      </c>
      <c r="VUW96" s="727" t="s">
        <v>709</v>
      </c>
      <c r="VUX96" s="727" t="s">
        <v>709</v>
      </c>
      <c r="VUY96" s="727" t="s">
        <v>709</v>
      </c>
      <c r="VUZ96" s="727" t="s">
        <v>709</v>
      </c>
      <c r="VVA96" s="727" t="s">
        <v>709</v>
      </c>
      <c r="VVB96" s="727" t="s">
        <v>709</v>
      </c>
      <c r="VVC96" s="727" t="s">
        <v>709</v>
      </c>
      <c r="VVD96" s="727" t="s">
        <v>709</v>
      </c>
      <c r="VVE96" s="727" t="s">
        <v>709</v>
      </c>
      <c r="VVF96" s="727" t="s">
        <v>709</v>
      </c>
      <c r="VVG96" s="727" t="s">
        <v>709</v>
      </c>
      <c r="VVH96" s="727" t="s">
        <v>709</v>
      </c>
      <c r="VVI96" s="727" t="s">
        <v>709</v>
      </c>
      <c r="VVJ96" s="727" t="s">
        <v>709</v>
      </c>
      <c r="VVK96" s="727" t="s">
        <v>709</v>
      </c>
      <c r="VVL96" s="727" t="s">
        <v>709</v>
      </c>
      <c r="VVM96" s="727" t="s">
        <v>709</v>
      </c>
      <c r="VVN96" s="727" t="s">
        <v>709</v>
      </c>
      <c r="VVO96" s="727" t="s">
        <v>709</v>
      </c>
      <c r="VVP96" s="727" t="s">
        <v>709</v>
      </c>
      <c r="VVQ96" s="727" t="s">
        <v>709</v>
      </c>
      <c r="VVR96" s="727" t="s">
        <v>709</v>
      </c>
      <c r="VVS96" s="727" t="s">
        <v>709</v>
      </c>
      <c r="VVT96" s="727" t="s">
        <v>709</v>
      </c>
      <c r="VVU96" s="727" t="s">
        <v>709</v>
      </c>
      <c r="VVV96" s="727" t="s">
        <v>709</v>
      </c>
      <c r="VVW96" s="727" t="s">
        <v>709</v>
      </c>
      <c r="VVX96" s="727" t="s">
        <v>709</v>
      </c>
      <c r="VVY96" s="727" t="s">
        <v>709</v>
      </c>
      <c r="VVZ96" s="727" t="s">
        <v>709</v>
      </c>
      <c r="VWA96" s="727" t="s">
        <v>709</v>
      </c>
      <c r="VWB96" s="727" t="s">
        <v>709</v>
      </c>
      <c r="VWC96" s="727" t="s">
        <v>709</v>
      </c>
      <c r="VWD96" s="727" t="s">
        <v>709</v>
      </c>
      <c r="VWE96" s="727" t="s">
        <v>709</v>
      </c>
      <c r="VWF96" s="727" t="s">
        <v>709</v>
      </c>
      <c r="VWG96" s="727" t="s">
        <v>709</v>
      </c>
      <c r="VWH96" s="727" t="s">
        <v>709</v>
      </c>
      <c r="VWI96" s="727" t="s">
        <v>709</v>
      </c>
      <c r="VWJ96" s="727" t="s">
        <v>709</v>
      </c>
      <c r="VWK96" s="727" t="s">
        <v>709</v>
      </c>
      <c r="VWL96" s="727" t="s">
        <v>709</v>
      </c>
      <c r="VWM96" s="727" t="s">
        <v>709</v>
      </c>
      <c r="VWN96" s="727" t="s">
        <v>709</v>
      </c>
      <c r="VWO96" s="727" t="s">
        <v>709</v>
      </c>
      <c r="VWP96" s="727" t="s">
        <v>709</v>
      </c>
      <c r="VWQ96" s="727" t="s">
        <v>709</v>
      </c>
      <c r="VWR96" s="727" t="s">
        <v>709</v>
      </c>
      <c r="VWS96" s="727" t="s">
        <v>709</v>
      </c>
      <c r="VWT96" s="727" t="s">
        <v>709</v>
      </c>
      <c r="VWU96" s="727" t="s">
        <v>709</v>
      </c>
      <c r="VWV96" s="727" t="s">
        <v>709</v>
      </c>
      <c r="VWW96" s="727" t="s">
        <v>709</v>
      </c>
      <c r="VWX96" s="727" t="s">
        <v>709</v>
      </c>
      <c r="VWY96" s="727" t="s">
        <v>709</v>
      </c>
      <c r="VWZ96" s="727" t="s">
        <v>709</v>
      </c>
      <c r="VXA96" s="727" t="s">
        <v>709</v>
      </c>
      <c r="VXB96" s="727" t="s">
        <v>709</v>
      </c>
      <c r="VXC96" s="727" t="s">
        <v>709</v>
      </c>
      <c r="VXD96" s="727" t="s">
        <v>709</v>
      </c>
      <c r="VXE96" s="727" t="s">
        <v>709</v>
      </c>
      <c r="VXF96" s="727" t="s">
        <v>709</v>
      </c>
      <c r="VXG96" s="727" t="s">
        <v>709</v>
      </c>
      <c r="VXH96" s="727" t="s">
        <v>709</v>
      </c>
      <c r="VXI96" s="727" t="s">
        <v>709</v>
      </c>
      <c r="VXJ96" s="727" t="s">
        <v>709</v>
      </c>
      <c r="VXK96" s="727" t="s">
        <v>709</v>
      </c>
      <c r="VXL96" s="727" t="s">
        <v>709</v>
      </c>
      <c r="VXM96" s="727" t="s">
        <v>709</v>
      </c>
      <c r="VXN96" s="727" t="s">
        <v>709</v>
      </c>
      <c r="VXO96" s="727" t="s">
        <v>709</v>
      </c>
      <c r="VXP96" s="727" t="s">
        <v>709</v>
      </c>
      <c r="VXQ96" s="727" t="s">
        <v>709</v>
      </c>
      <c r="VXR96" s="727" t="s">
        <v>709</v>
      </c>
      <c r="VXS96" s="727" t="s">
        <v>709</v>
      </c>
      <c r="VXT96" s="727" t="s">
        <v>709</v>
      </c>
      <c r="VXU96" s="727" t="s">
        <v>709</v>
      </c>
      <c r="VXV96" s="727" t="s">
        <v>709</v>
      </c>
      <c r="VXW96" s="727" t="s">
        <v>709</v>
      </c>
      <c r="VXX96" s="727" t="s">
        <v>709</v>
      </c>
      <c r="VXY96" s="727" t="s">
        <v>709</v>
      </c>
      <c r="VXZ96" s="727" t="s">
        <v>709</v>
      </c>
      <c r="VYA96" s="727" t="s">
        <v>709</v>
      </c>
      <c r="VYB96" s="727" t="s">
        <v>709</v>
      </c>
      <c r="VYC96" s="727" t="s">
        <v>709</v>
      </c>
      <c r="VYD96" s="727" t="s">
        <v>709</v>
      </c>
      <c r="VYE96" s="727" t="s">
        <v>709</v>
      </c>
      <c r="VYF96" s="727" t="s">
        <v>709</v>
      </c>
      <c r="VYG96" s="727" t="s">
        <v>709</v>
      </c>
      <c r="VYH96" s="727" t="s">
        <v>709</v>
      </c>
      <c r="VYI96" s="727" t="s">
        <v>709</v>
      </c>
      <c r="VYJ96" s="727" t="s">
        <v>709</v>
      </c>
      <c r="VYK96" s="727" t="s">
        <v>709</v>
      </c>
      <c r="VYL96" s="727" t="s">
        <v>709</v>
      </c>
      <c r="VYM96" s="727" t="s">
        <v>709</v>
      </c>
      <c r="VYN96" s="727" t="s">
        <v>709</v>
      </c>
      <c r="VYO96" s="727" t="s">
        <v>709</v>
      </c>
      <c r="VYP96" s="727" t="s">
        <v>709</v>
      </c>
      <c r="VYQ96" s="727" t="s">
        <v>709</v>
      </c>
      <c r="VYR96" s="727" t="s">
        <v>709</v>
      </c>
      <c r="VYS96" s="727" t="s">
        <v>709</v>
      </c>
      <c r="VYT96" s="727" t="s">
        <v>709</v>
      </c>
      <c r="VYU96" s="727" t="s">
        <v>709</v>
      </c>
      <c r="VYV96" s="727" t="s">
        <v>709</v>
      </c>
      <c r="VYW96" s="727" t="s">
        <v>709</v>
      </c>
      <c r="VYX96" s="727" t="s">
        <v>709</v>
      </c>
      <c r="VYY96" s="727" t="s">
        <v>709</v>
      </c>
      <c r="VYZ96" s="727" t="s">
        <v>709</v>
      </c>
      <c r="VZA96" s="727" t="s">
        <v>709</v>
      </c>
      <c r="VZB96" s="727" t="s">
        <v>709</v>
      </c>
      <c r="VZC96" s="727" t="s">
        <v>709</v>
      </c>
      <c r="VZD96" s="727" t="s">
        <v>709</v>
      </c>
      <c r="VZE96" s="727" t="s">
        <v>709</v>
      </c>
      <c r="VZF96" s="727" t="s">
        <v>709</v>
      </c>
      <c r="VZG96" s="727" t="s">
        <v>709</v>
      </c>
      <c r="VZH96" s="727" t="s">
        <v>709</v>
      </c>
      <c r="VZI96" s="727" t="s">
        <v>709</v>
      </c>
      <c r="VZJ96" s="727" t="s">
        <v>709</v>
      </c>
      <c r="VZK96" s="727" t="s">
        <v>709</v>
      </c>
      <c r="VZL96" s="727" t="s">
        <v>709</v>
      </c>
      <c r="VZM96" s="727" t="s">
        <v>709</v>
      </c>
      <c r="VZN96" s="727" t="s">
        <v>709</v>
      </c>
      <c r="VZO96" s="727" t="s">
        <v>709</v>
      </c>
      <c r="VZP96" s="727" t="s">
        <v>709</v>
      </c>
      <c r="VZQ96" s="727" t="s">
        <v>709</v>
      </c>
      <c r="VZR96" s="727" t="s">
        <v>709</v>
      </c>
      <c r="VZS96" s="727" t="s">
        <v>709</v>
      </c>
      <c r="VZT96" s="727" t="s">
        <v>709</v>
      </c>
      <c r="VZU96" s="727" t="s">
        <v>709</v>
      </c>
      <c r="VZV96" s="727" t="s">
        <v>709</v>
      </c>
      <c r="VZW96" s="727" t="s">
        <v>709</v>
      </c>
      <c r="VZX96" s="727" t="s">
        <v>709</v>
      </c>
      <c r="VZY96" s="727" t="s">
        <v>709</v>
      </c>
      <c r="VZZ96" s="727" t="s">
        <v>709</v>
      </c>
      <c r="WAA96" s="727" t="s">
        <v>709</v>
      </c>
      <c r="WAB96" s="727" t="s">
        <v>709</v>
      </c>
      <c r="WAC96" s="727" t="s">
        <v>709</v>
      </c>
      <c r="WAD96" s="727" t="s">
        <v>709</v>
      </c>
      <c r="WAE96" s="727" t="s">
        <v>709</v>
      </c>
      <c r="WAF96" s="727" t="s">
        <v>709</v>
      </c>
      <c r="WAG96" s="727" t="s">
        <v>709</v>
      </c>
      <c r="WAH96" s="727" t="s">
        <v>709</v>
      </c>
      <c r="WAI96" s="727" t="s">
        <v>709</v>
      </c>
      <c r="WAJ96" s="727" t="s">
        <v>709</v>
      </c>
      <c r="WAK96" s="727" t="s">
        <v>709</v>
      </c>
      <c r="WAL96" s="727" t="s">
        <v>709</v>
      </c>
      <c r="WAM96" s="727" t="s">
        <v>709</v>
      </c>
      <c r="WAN96" s="727" t="s">
        <v>709</v>
      </c>
      <c r="WAO96" s="727" t="s">
        <v>709</v>
      </c>
      <c r="WAP96" s="727" t="s">
        <v>709</v>
      </c>
      <c r="WAQ96" s="727" t="s">
        <v>709</v>
      </c>
      <c r="WAR96" s="727" t="s">
        <v>709</v>
      </c>
      <c r="WAS96" s="727" t="s">
        <v>709</v>
      </c>
      <c r="WAT96" s="727" t="s">
        <v>709</v>
      </c>
      <c r="WAU96" s="727" t="s">
        <v>709</v>
      </c>
      <c r="WAV96" s="727" t="s">
        <v>709</v>
      </c>
      <c r="WAW96" s="727" t="s">
        <v>709</v>
      </c>
      <c r="WAX96" s="727" t="s">
        <v>709</v>
      </c>
      <c r="WAY96" s="727" t="s">
        <v>709</v>
      </c>
      <c r="WAZ96" s="727" t="s">
        <v>709</v>
      </c>
      <c r="WBA96" s="727" t="s">
        <v>709</v>
      </c>
      <c r="WBB96" s="727" t="s">
        <v>709</v>
      </c>
      <c r="WBC96" s="727" t="s">
        <v>709</v>
      </c>
      <c r="WBD96" s="727" t="s">
        <v>709</v>
      </c>
      <c r="WBE96" s="727" t="s">
        <v>709</v>
      </c>
      <c r="WBF96" s="727" t="s">
        <v>709</v>
      </c>
      <c r="WBG96" s="727" t="s">
        <v>709</v>
      </c>
      <c r="WBH96" s="727" t="s">
        <v>709</v>
      </c>
      <c r="WBI96" s="727" t="s">
        <v>709</v>
      </c>
      <c r="WBJ96" s="727" t="s">
        <v>709</v>
      </c>
      <c r="WBK96" s="727" t="s">
        <v>709</v>
      </c>
      <c r="WBL96" s="727" t="s">
        <v>709</v>
      </c>
      <c r="WBM96" s="727" t="s">
        <v>709</v>
      </c>
      <c r="WBN96" s="727" t="s">
        <v>709</v>
      </c>
      <c r="WBO96" s="727" t="s">
        <v>709</v>
      </c>
      <c r="WBP96" s="727" t="s">
        <v>709</v>
      </c>
      <c r="WBQ96" s="727" t="s">
        <v>709</v>
      </c>
      <c r="WBR96" s="727" t="s">
        <v>709</v>
      </c>
      <c r="WBS96" s="727" t="s">
        <v>709</v>
      </c>
      <c r="WBT96" s="727" t="s">
        <v>709</v>
      </c>
      <c r="WBU96" s="727" t="s">
        <v>709</v>
      </c>
      <c r="WBV96" s="727" t="s">
        <v>709</v>
      </c>
      <c r="WBW96" s="727" t="s">
        <v>709</v>
      </c>
      <c r="WBX96" s="727" t="s">
        <v>709</v>
      </c>
      <c r="WBY96" s="727" t="s">
        <v>709</v>
      </c>
      <c r="WBZ96" s="727" t="s">
        <v>709</v>
      </c>
      <c r="WCA96" s="727" t="s">
        <v>709</v>
      </c>
      <c r="WCB96" s="727" t="s">
        <v>709</v>
      </c>
      <c r="WCC96" s="727" t="s">
        <v>709</v>
      </c>
      <c r="WCD96" s="727" t="s">
        <v>709</v>
      </c>
      <c r="WCE96" s="727" t="s">
        <v>709</v>
      </c>
      <c r="WCF96" s="727" t="s">
        <v>709</v>
      </c>
      <c r="WCG96" s="727" t="s">
        <v>709</v>
      </c>
      <c r="WCH96" s="727" t="s">
        <v>709</v>
      </c>
      <c r="WCI96" s="727" t="s">
        <v>709</v>
      </c>
      <c r="WCJ96" s="727" t="s">
        <v>709</v>
      </c>
      <c r="WCK96" s="727" t="s">
        <v>709</v>
      </c>
      <c r="WCL96" s="727" t="s">
        <v>709</v>
      </c>
      <c r="WCM96" s="727" t="s">
        <v>709</v>
      </c>
      <c r="WCN96" s="727" t="s">
        <v>709</v>
      </c>
      <c r="WCO96" s="727" t="s">
        <v>709</v>
      </c>
      <c r="WCP96" s="727" t="s">
        <v>709</v>
      </c>
      <c r="WCQ96" s="727" t="s">
        <v>709</v>
      </c>
      <c r="WCR96" s="727" t="s">
        <v>709</v>
      </c>
      <c r="WCS96" s="727" t="s">
        <v>709</v>
      </c>
      <c r="WCT96" s="727" t="s">
        <v>709</v>
      </c>
      <c r="WCU96" s="727" t="s">
        <v>709</v>
      </c>
      <c r="WCV96" s="727" t="s">
        <v>709</v>
      </c>
      <c r="WCW96" s="727" t="s">
        <v>709</v>
      </c>
      <c r="WCX96" s="727" t="s">
        <v>709</v>
      </c>
      <c r="WCY96" s="727" t="s">
        <v>709</v>
      </c>
      <c r="WCZ96" s="727" t="s">
        <v>709</v>
      </c>
      <c r="WDA96" s="727" t="s">
        <v>709</v>
      </c>
      <c r="WDB96" s="727" t="s">
        <v>709</v>
      </c>
      <c r="WDC96" s="727" t="s">
        <v>709</v>
      </c>
      <c r="WDD96" s="727" t="s">
        <v>709</v>
      </c>
      <c r="WDE96" s="727" t="s">
        <v>709</v>
      </c>
      <c r="WDF96" s="727" t="s">
        <v>709</v>
      </c>
      <c r="WDG96" s="727" t="s">
        <v>709</v>
      </c>
      <c r="WDH96" s="727" t="s">
        <v>709</v>
      </c>
      <c r="WDI96" s="727" t="s">
        <v>709</v>
      </c>
      <c r="WDJ96" s="727" t="s">
        <v>709</v>
      </c>
      <c r="WDK96" s="727" t="s">
        <v>709</v>
      </c>
      <c r="WDL96" s="727" t="s">
        <v>709</v>
      </c>
      <c r="WDM96" s="727" t="s">
        <v>709</v>
      </c>
      <c r="WDN96" s="727" t="s">
        <v>709</v>
      </c>
      <c r="WDO96" s="727" t="s">
        <v>709</v>
      </c>
      <c r="WDP96" s="727" t="s">
        <v>709</v>
      </c>
      <c r="WDQ96" s="727" t="s">
        <v>709</v>
      </c>
      <c r="WDR96" s="727" t="s">
        <v>709</v>
      </c>
      <c r="WDS96" s="727" t="s">
        <v>709</v>
      </c>
      <c r="WDT96" s="727" t="s">
        <v>709</v>
      </c>
      <c r="WDU96" s="727" t="s">
        <v>709</v>
      </c>
      <c r="WDV96" s="727" t="s">
        <v>709</v>
      </c>
      <c r="WDW96" s="727" t="s">
        <v>709</v>
      </c>
      <c r="WDX96" s="727" t="s">
        <v>709</v>
      </c>
      <c r="WDY96" s="727" t="s">
        <v>709</v>
      </c>
      <c r="WDZ96" s="727" t="s">
        <v>709</v>
      </c>
      <c r="WEA96" s="727" t="s">
        <v>709</v>
      </c>
      <c r="WEB96" s="727" t="s">
        <v>709</v>
      </c>
      <c r="WEC96" s="727" t="s">
        <v>709</v>
      </c>
      <c r="WED96" s="727" t="s">
        <v>709</v>
      </c>
      <c r="WEE96" s="727" t="s">
        <v>709</v>
      </c>
      <c r="WEF96" s="727" t="s">
        <v>709</v>
      </c>
      <c r="WEG96" s="727" t="s">
        <v>709</v>
      </c>
      <c r="WEH96" s="727" t="s">
        <v>709</v>
      </c>
      <c r="WEI96" s="727" t="s">
        <v>709</v>
      </c>
      <c r="WEJ96" s="727" t="s">
        <v>709</v>
      </c>
      <c r="WEK96" s="727" t="s">
        <v>709</v>
      </c>
      <c r="WEL96" s="727" t="s">
        <v>709</v>
      </c>
      <c r="WEM96" s="727" t="s">
        <v>709</v>
      </c>
      <c r="WEN96" s="727" t="s">
        <v>709</v>
      </c>
      <c r="WEO96" s="727" t="s">
        <v>709</v>
      </c>
      <c r="WEP96" s="727" t="s">
        <v>709</v>
      </c>
      <c r="WEQ96" s="727" t="s">
        <v>709</v>
      </c>
      <c r="WER96" s="727" t="s">
        <v>709</v>
      </c>
      <c r="WES96" s="727" t="s">
        <v>709</v>
      </c>
      <c r="WET96" s="727" t="s">
        <v>709</v>
      </c>
      <c r="WEU96" s="727" t="s">
        <v>709</v>
      </c>
      <c r="WEV96" s="727" t="s">
        <v>709</v>
      </c>
      <c r="WEW96" s="727" t="s">
        <v>709</v>
      </c>
      <c r="WEX96" s="727" t="s">
        <v>709</v>
      </c>
      <c r="WEY96" s="727" t="s">
        <v>709</v>
      </c>
      <c r="WEZ96" s="727" t="s">
        <v>709</v>
      </c>
      <c r="WFA96" s="727" t="s">
        <v>709</v>
      </c>
      <c r="WFB96" s="727" t="s">
        <v>709</v>
      </c>
      <c r="WFC96" s="727" t="s">
        <v>709</v>
      </c>
      <c r="WFD96" s="727" t="s">
        <v>709</v>
      </c>
      <c r="WFE96" s="727" t="s">
        <v>709</v>
      </c>
      <c r="WFF96" s="727" t="s">
        <v>709</v>
      </c>
      <c r="WFG96" s="727" t="s">
        <v>709</v>
      </c>
      <c r="WFH96" s="727" t="s">
        <v>709</v>
      </c>
      <c r="WFI96" s="727" t="s">
        <v>709</v>
      </c>
      <c r="WFJ96" s="727" t="s">
        <v>709</v>
      </c>
      <c r="WFK96" s="727" t="s">
        <v>709</v>
      </c>
      <c r="WFL96" s="727" t="s">
        <v>709</v>
      </c>
      <c r="WFM96" s="727" t="s">
        <v>709</v>
      </c>
      <c r="WFN96" s="727" t="s">
        <v>709</v>
      </c>
      <c r="WFO96" s="727" t="s">
        <v>709</v>
      </c>
      <c r="WFP96" s="727" t="s">
        <v>709</v>
      </c>
      <c r="WFQ96" s="727" t="s">
        <v>709</v>
      </c>
      <c r="WFR96" s="727" t="s">
        <v>709</v>
      </c>
      <c r="WFS96" s="727" t="s">
        <v>709</v>
      </c>
      <c r="WFT96" s="727" t="s">
        <v>709</v>
      </c>
      <c r="WFU96" s="727" t="s">
        <v>709</v>
      </c>
      <c r="WFV96" s="727" t="s">
        <v>709</v>
      </c>
      <c r="WFW96" s="727" t="s">
        <v>709</v>
      </c>
      <c r="WFX96" s="727" t="s">
        <v>709</v>
      </c>
      <c r="WFY96" s="727" t="s">
        <v>709</v>
      </c>
      <c r="WFZ96" s="727" t="s">
        <v>709</v>
      </c>
      <c r="WGA96" s="727" t="s">
        <v>709</v>
      </c>
      <c r="WGB96" s="727" t="s">
        <v>709</v>
      </c>
      <c r="WGC96" s="727" t="s">
        <v>709</v>
      </c>
      <c r="WGD96" s="727" t="s">
        <v>709</v>
      </c>
      <c r="WGE96" s="727" t="s">
        <v>709</v>
      </c>
      <c r="WGF96" s="727" t="s">
        <v>709</v>
      </c>
      <c r="WGG96" s="727" t="s">
        <v>709</v>
      </c>
      <c r="WGH96" s="727" t="s">
        <v>709</v>
      </c>
      <c r="WGI96" s="727" t="s">
        <v>709</v>
      </c>
      <c r="WGJ96" s="727" t="s">
        <v>709</v>
      </c>
      <c r="WGK96" s="727" t="s">
        <v>709</v>
      </c>
      <c r="WGL96" s="727" t="s">
        <v>709</v>
      </c>
      <c r="WGM96" s="727" t="s">
        <v>709</v>
      </c>
      <c r="WGN96" s="727" t="s">
        <v>709</v>
      </c>
      <c r="WGO96" s="727" t="s">
        <v>709</v>
      </c>
      <c r="WGP96" s="727" t="s">
        <v>709</v>
      </c>
      <c r="WGQ96" s="727" t="s">
        <v>709</v>
      </c>
      <c r="WGR96" s="727" t="s">
        <v>709</v>
      </c>
      <c r="WGS96" s="727" t="s">
        <v>709</v>
      </c>
      <c r="WGT96" s="727" t="s">
        <v>709</v>
      </c>
      <c r="WGU96" s="727" t="s">
        <v>709</v>
      </c>
      <c r="WGV96" s="727" t="s">
        <v>709</v>
      </c>
      <c r="WGW96" s="727" t="s">
        <v>709</v>
      </c>
      <c r="WGX96" s="727" t="s">
        <v>709</v>
      </c>
      <c r="WGY96" s="727" t="s">
        <v>709</v>
      </c>
      <c r="WGZ96" s="727" t="s">
        <v>709</v>
      </c>
      <c r="WHA96" s="727" t="s">
        <v>709</v>
      </c>
      <c r="WHB96" s="727" t="s">
        <v>709</v>
      </c>
      <c r="WHC96" s="727" t="s">
        <v>709</v>
      </c>
      <c r="WHD96" s="727" t="s">
        <v>709</v>
      </c>
      <c r="WHE96" s="727" t="s">
        <v>709</v>
      </c>
      <c r="WHF96" s="727" t="s">
        <v>709</v>
      </c>
      <c r="WHG96" s="727" t="s">
        <v>709</v>
      </c>
      <c r="WHH96" s="727" t="s">
        <v>709</v>
      </c>
      <c r="WHI96" s="727" t="s">
        <v>709</v>
      </c>
      <c r="WHJ96" s="727" t="s">
        <v>709</v>
      </c>
      <c r="WHK96" s="727" t="s">
        <v>709</v>
      </c>
      <c r="WHL96" s="727" t="s">
        <v>709</v>
      </c>
      <c r="WHM96" s="727" t="s">
        <v>709</v>
      </c>
      <c r="WHN96" s="727" t="s">
        <v>709</v>
      </c>
      <c r="WHO96" s="727" t="s">
        <v>709</v>
      </c>
      <c r="WHP96" s="727" t="s">
        <v>709</v>
      </c>
      <c r="WHQ96" s="727" t="s">
        <v>709</v>
      </c>
      <c r="WHR96" s="727" t="s">
        <v>709</v>
      </c>
      <c r="WHS96" s="727" t="s">
        <v>709</v>
      </c>
      <c r="WHT96" s="727" t="s">
        <v>709</v>
      </c>
      <c r="WHU96" s="727" t="s">
        <v>709</v>
      </c>
      <c r="WHV96" s="727" t="s">
        <v>709</v>
      </c>
      <c r="WHW96" s="727" t="s">
        <v>709</v>
      </c>
      <c r="WHX96" s="727" t="s">
        <v>709</v>
      </c>
      <c r="WHY96" s="727" t="s">
        <v>709</v>
      </c>
      <c r="WHZ96" s="727" t="s">
        <v>709</v>
      </c>
      <c r="WIA96" s="727" t="s">
        <v>709</v>
      </c>
      <c r="WIB96" s="727" t="s">
        <v>709</v>
      </c>
      <c r="WIC96" s="727" t="s">
        <v>709</v>
      </c>
      <c r="WID96" s="727" t="s">
        <v>709</v>
      </c>
      <c r="WIE96" s="727" t="s">
        <v>709</v>
      </c>
      <c r="WIF96" s="727" t="s">
        <v>709</v>
      </c>
      <c r="WIG96" s="727" t="s">
        <v>709</v>
      </c>
      <c r="WIH96" s="727" t="s">
        <v>709</v>
      </c>
      <c r="WII96" s="727" t="s">
        <v>709</v>
      </c>
      <c r="WIJ96" s="727" t="s">
        <v>709</v>
      </c>
      <c r="WIK96" s="727" t="s">
        <v>709</v>
      </c>
      <c r="WIL96" s="727" t="s">
        <v>709</v>
      </c>
      <c r="WIM96" s="727" t="s">
        <v>709</v>
      </c>
      <c r="WIN96" s="727" t="s">
        <v>709</v>
      </c>
      <c r="WIO96" s="727" t="s">
        <v>709</v>
      </c>
      <c r="WIP96" s="727" t="s">
        <v>709</v>
      </c>
      <c r="WIQ96" s="727" t="s">
        <v>709</v>
      </c>
      <c r="WIR96" s="727" t="s">
        <v>709</v>
      </c>
      <c r="WIS96" s="727" t="s">
        <v>709</v>
      </c>
      <c r="WIT96" s="727" t="s">
        <v>709</v>
      </c>
      <c r="WIU96" s="727" t="s">
        <v>709</v>
      </c>
      <c r="WIV96" s="727" t="s">
        <v>709</v>
      </c>
      <c r="WIW96" s="727" t="s">
        <v>709</v>
      </c>
      <c r="WIX96" s="727" t="s">
        <v>709</v>
      </c>
      <c r="WIY96" s="727" t="s">
        <v>709</v>
      </c>
      <c r="WIZ96" s="727" t="s">
        <v>709</v>
      </c>
      <c r="WJA96" s="727" t="s">
        <v>709</v>
      </c>
      <c r="WJB96" s="727" t="s">
        <v>709</v>
      </c>
      <c r="WJC96" s="727" t="s">
        <v>709</v>
      </c>
      <c r="WJD96" s="727" t="s">
        <v>709</v>
      </c>
      <c r="WJE96" s="727" t="s">
        <v>709</v>
      </c>
      <c r="WJF96" s="727" t="s">
        <v>709</v>
      </c>
      <c r="WJG96" s="727" t="s">
        <v>709</v>
      </c>
      <c r="WJH96" s="727" t="s">
        <v>709</v>
      </c>
      <c r="WJI96" s="727" t="s">
        <v>709</v>
      </c>
      <c r="WJJ96" s="727" t="s">
        <v>709</v>
      </c>
      <c r="WJK96" s="727" t="s">
        <v>709</v>
      </c>
      <c r="WJL96" s="727" t="s">
        <v>709</v>
      </c>
      <c r="WJM96" s="727" t="s">
        <v>709</v>
      </c>
      <c r="WJN96" s="727" t="s">
        <v>709</v>
      </c>
      <c r="WJO96" s="727" t="s">
        <v>709</v>
      </c>
      <c r="WJP96" s="727" t="s">
        <v>709</v>
      </c>
      <c r="WJQ96" s="727" t="s">
        <v>709</v>
      </c>
      <c r="WJR96" s="727" t="s">
        <v>709</v>
      </c>
      <c r="WJS96" s="727" t="s">
        <v>709</v>
      </c>
      <c r="WJT96" s="727" t="s">
        <v>709</v>
      </c>
      <c r="WJU96" s="727" t="s">
        <v>709</v>
      </c>
      <c r="WJV96" s="727" t="s">
        <v>709</v>
      </c>
      <c r="WJW96" s="727" t="s">
        <v>709</v>
      </c>
      <c r="WJX96" s="727" t="s">
        <v>709</v>
      </c>
      <c r="WJY96" s="727" t="s">
        <v>709</v>
      </c>
      <c r="WJZ96" s="727" t="s">
        <v>709</v>
      </c>
      <c r="WKA96" s="727" t="s">
        <v>709</v>
      </c>
      <c r="WKB96" s="727" t="s">
        <v>709</v>
      </c>
      <c r="WKC96" s="727" t="s">
        <v>709</v>
      </c>
      <c r="WKD96" s="727" t="s">
        <v>709</v>
      </c>
      <c r="WKE96" s="727" t="s">
        <v>709</v>
      </c>
      <c r="WKF96" s="727" t="s">
        <v>709</v>
      </c>
      <c r="WKG96" s="727" t="s">
        <v>709</v>
      </c>
      <c r="WKH96" s="727" t="s">
        <v>709</v>
      </c>
      <c r="WKI96" s="727" t="s">
        <v>709</v>
      </c>
      <c r="WKJ96" s="727" t="s">
        <v>709</v>
      </c>
      <c r="WKK96" s="727" t="s">
        <v>709</v>
      </c>
      <c r="WKL96" s="727" t="s">
        <v>709</v>
      </c>
      <c r="WKM96" s="727" t="s">
        <v>709</v>
      </c>
      <c r="WKN96" s="727" t="s">
        <v>709</v>
      </c>
      <c r="WKO96" s="727" t="s">
        <v>709</v>
      </c>
      <c r="WKP96" s="727" t="s">
        <v>709</v>
      </c>
      <c r="WKQ96" s="727" t="s">
        <v>709</v>
      </c>
      <c r="WKR96" s="727" t="s">
        <v>709</v>
      </c>
      <c r="WKS96" s="727" t="s">
        <v>709</v>
      </c>
      <c r="WKT96" s="727" t="s">
        <v>709</v>
      </c>
      <c r="WKU96" s="727" t="s">
        <v>709</v>
      </c>
      <c r="WKV96" s="727" t="s">
        <v>709</v>
      </c>
      <c r="WKW96" s="727" t="s">
        <v>709</v>
      </c>
      <c r="WKX96" s="727" t="s">
        <v>709</v>
      </c>
      <c r="WKY96" s="727" t="s">
        <v>709</v>
      </c>
      <c r="WKZ96" s="727" t="s">
        <v>709</v>
      </c>
      <c r="WLA96" s="727" t="s">
        <v>709</v>
      </c>
      <c r="WLB96" s="727" t="s">
        <v>709</v>
      </c>
      <c r="WLC96" s="727" t="s">
        <v>709</v>
      </c>
      <c r="WLD96" s="727" t="s">
        <v>709</v>
      </c>
      <c r="WLE96" s="727" t="s">
        <v>709</v>
      </c>
      <c r="WLF96" s="727" t="s">
        <v>709</v>
      </c>
      <c r="WLG96" s="727" t="s">
        <v>709</v>
      </c>
      <c r="WLH96" s="727" t="s">
        <v>709</v>
      </c>
      <c r="WLI96" s="727" t="s">
        <v>709</v>
      </c>
      <c r="WLJ96" s="727" t="s">
        <v>709</v>
      </c>
      <c r="WLK96" s="727" t="s">
        <v>709</v>
      </c>
      <c r="WLL96" s="727" t="s">
        <v>709</v>
      </c>
      <c r="WLM96" s="727" t="s">
        <v>709</v>
      </c>
      <c r="WLN96" s="727" t="s">
        <v>709</v>
      </c>
      <c r="WLO96" s="727" t="s">
        <v>709</v>
      </c>
      <c r="WLP96" s="727" t="s">
        <v>709</v>
      </c>
      <c r="WLQ96" s="727" t="s">
        <v>709</v>
      </c>
      <c r="WLR96" s="727" t="s">
        <v>709</v>
      </c>
      <c r="WLS96" s="727" t="s">
        <v>709</v>
      </c>
      <c r="WLT96" s="727" t="s">
        <v>709</v>
      </c>
      <c r="WLU96" s="727" t="s">
        <v>709</v>
      </c>
      <c r="WLV96" s="727" t="s">
        <v>709</v>
      </c>
      <c r="WLW96" s="727" t="s">
        <v>709</v>
      </c>
      <c r="WLX96" s="727" t="s">
        <v>709</v>
      </c>
      <c r="WLY96" s="727" t="s">
        <v>709</v>
      </c>
      <c r="WLZ96" s="727" t="s">
        <v>709</v>
      </c>
      <c r="WMA96" s="727" t="s">
        <v>709</v>
      </c>
      <c r="WMB96" s="727" t="s">
        <v>709</v>
      </c>
      <c r="WMC96" s="727" t="s">
        <v>709</v>
      </c>
      <c r="WMD96" s="727" t="s">
        <v>709</v>
      </c>
      <c r="WME96" s="727" t="s">
        <v>709</v>
      </c>
      <c r="WMF96" s="727" t="s">
        <v>709</v>
      </c>
      <c r="WMG96" s="727" t="s">
        <v>709</v>
      </c>
      <c r="WMH96" s="727" t="s">
        <v>709</v>
      </c>
      <c r="WMI96" s="727" t="s">
        <v>709</v>
      </c>
      <c r="WMJ96" s="727" t="s">
        <v>709</v>
      </c>
      <c r="WMK96" s="727" t="s">
        <v>709</v>
      </c>
      <c r="WML96" s="727" t="s">
        <v>709</v>
      </c>
      <c r="WMM96" s="727" t="s">
        <v>709</v>
      </c>
      <c r="WMN96" s="727" t="s">
        <v>709</v>
      </c>
      <c r="WMO96" s="727" t="s">
        <v>709</v>
      </c>
      <c r="WMP96" s="727" t="s">
        <v>709</v>
      </c>
      <c r="WMQ96" s="727" t="s">
        <v>709</v>
      </c>
      <c r="WMR96" s="727" t="s">
        <v>709</v>
      </c>
      <c r="WMS96" s="727" t="s">
        <v>709</v>
      </c>
      <c r="WMT96" s="727" t="s">
        <v>709</v>
      </c>
      <c r="WMU96" s="727" t="s">
        <v>709</v>
      </c>
      <c r="WMV96" s="727" t="s">
        <v>709</v>
      </c>
      <c r="WMW96" s="727" t="s">
        <v>709</v>
      </c>
      <c r="WMX96" s="727" t="s">
        <v>709</v>
      </c>
      <c r="WMY96" s="727" t="s">
        <v>709</v>
      </c>
      <c r="WMZ96" s="727" t="s">
        <v>709</v>
      </c>
      <c r="WNA96" s="727" t="s">
        <v>709</v>
      </c>
      <c r="WNB96" s="727" t="s">
        <v>709</v>
      </c>
      <c r="WNC96" s="727" t="s">
        <v>709</v>
      </c>
      <c r="WND96" s="727" t="s">
        <v>709</v>
      </c>
      <c r="WNE96" s="727" t="s">
        <v>709</v>
      </c>
      <c r="WNF96" s="727" t="s">
        <v>709</v>
      </c>
      <c r="WNG96" s="727" t="s">
        <v>709</v>
      </c>
      <c r="WNH96" s="727" t="s">
        <v>709</v>
      </c>
      <c r="WNI96" s="727" t="s">
        <v>709</v>
      </c>
      <c r="WNJ96" s="727" t="s">
        <v>709</v>
      </c>
      <c r="WNK96" s="727" t="s">
        <v>709</v>
      </c>
      <c r="WNL96" s="727" t="s">
        <v>709</v>
      </c>
      <c r="WNM96" s="727" t="s">
        <v>709</v>
      </c>
      <c r="WNN96" s="727" t="s">
        <v>709</v>
      </c>
      <c r="WNO96" s="727" t="s">
        <v>709</v>
      </c>
      <c r="WNP96" s="727" t="s">
        <v>709</v>
      </c>
      <c r="WNQ96" s="727" t="s">
        <v>709</v>
      </c>
      <c r="WNR96" s="727" t="s">
        <v>709</v>
      </c>
      <c r="WNS96" s="727" t="s">
        <v>709</v>
      </c>
      <c r="WNT96" s="727" t="s">
        <v>709</v>
      </c>
      <c r="WNU96" s="727" t="s">
        <v>709</v>
      </c>
      <c r="WNV96" s="727" t="s">
        <v>709</v>
      </c>
      <c r="WNW96" s="727" t="s">
        <v>709</v>
      </c>
      <c r="WNX96" s="727" t="s">
        <v>709</v>
      </c>
      <c r="WNY96" s="727" t="s">
        <v>709</v>
      </c>
      <c r="WNZ96" s="727" t="s">
        <v>709</v>
      </c>
      <c r="WOA96" s="727" t="s">
        <v>709</v>
      </c>
      <c r="WOB96" s="727" t="s">
        <v>709</v>
      </c>
      <c r="WOC96" s="727" t="s">
        <v>709</v>
      </c>
      <c r="WOD96" s="727" t="s">
        <v>709</v>
      </c>
      <c r="WOE96" s="727" t="s">
        <v>709</v>
      </c>
      <c r="WOF96" s="727" t="s">
        <v>709</v>
      </c>
      <c r="WOG96" s="727" t="s">
        <v>709</v>
      </c>
      <c r="WOH96" s="727" t="s">
        <v>709</v>
      </c>
      <c r="WOI96" s="727" t="s">
        <v>709</v>
      </c>
      <c r="WOJ96" s="727" t="s">
        <v>709</v>
      </c>
      <c r="WOK96" s="727" t="s">
        <v>709</v>
      </c>
      <c r="WOL96" s="727" t="s">
        <v>709</v>
      </c>
      <c r="WOM96" s="727" t="s">
        <v>709</v>
      </c>
      <c r="WON96" s="727" t="s">
        <v>709</v>
      </c>
      <c r="WOO96" s="727" t="s">
        <v>709</v>
      </c>
      <c r="WOP96" s="727" t="s">
        <v>709</v>
      </c>
      <c r="WOQ96" s="727" t="s">
        <v>709</v>
      </c>
      <c r="WOR96" s="727" t="s">
        <v>709</v>
      </c>
      <c r="WOS96" s="727" t="s">
        <v>709</v>
      </c>
      <c r="WOT96" s="727" t="s">
        <v>709</v>
      </c>
      <c r="WOU96" s="727" t="s">
        <v>709</v>
      </c>
      <c r="WOV96" s="727" t="s">
        <v>709</v>
      </c>
      <c r="WOW96" s="727" t="s">
        <v>709</v>
      </c>
      <c r="WOX96" s="727" t="s">
        <v>709</v>
      </c>
      <c r="WOY96" s="727" t="s">
        <v>709</v>
      </c>
      <c r="WOZ96" s="727" t="s">
        <v>709</v>
      </c>
      <c r="WPA96" s="727" t="s">
        <v>709</v>
      </c>
      <c r="WPB96" s="727" t="s">
        <v>709</v>
      </c>
      <c r="WPC96" s="727" t="s">
        <v>709</v>
      </c>
      <c r="WPD96" s="727" t="s">
        <v>709</v>
      </c>
      <c r="WPE96" s="727" t="s">
        <v>709</v>
      </c>
      <c r="WPF96" s="727" t="s">
        <v>709</v>
      </c>
      <c r="WPG96" s="727" t="s">
        <v>709</v>
      </c>
      <c r="WPH96" s="727" t="s">
        <v>709</v>
      </c>
      <c r="WPI96" s="727" t="s">
        <v>709</v>
      </c>
      <c r="WPJ96" s="727" t="s">
        <v>709</v>
      </c>
      <c r="WPK96" s="727" t="s">
        <v>709</v>
      </c>
      <c r="WPL96" s="727" t="s">
        <v>709</v>
      </c>
      <c r="WPM96" s="727" t="s">
        <v>709</v>
      </c>
      <c r="WPN96" s="727" t="s">
        <v>709</v>
      </c>
      <c r="WPO96" s="727" t="s">
        <v>709</v>
      </c>
      <c r="WPP96" s="727" t="s">
        <v>709</v>
      </c>
      <c r="WPQ96" s="727" t="s">
        <v>709</v>
      </c>
      <c r="WPR96" s="727" t="s">
        <v>709</v>
      </c>
      <c r="WPS96" s="727" t="s">
        <v>709</v>
      </c>
      <c r="WPT96" s="727" t="s">
        <v>709</v>
      </c>
      <c r="WPU96" s="727" t="s">
        <v>709</v>
      </c>
      <c r="WPV96" s="727" t="s">
        <v>709</v>
      </c>
      <c r="WPW96" s="727" t="s">
        <v>709</v>
      </c>
      <c r="WPX96" s="727" t="s">
        <v>709</v>
      </c>
      <c r="WPY96" s="727" t="s">
        <v>709</v>
      </c>
      <c r="WPZ96" s="727" t="s">
        <v>709</v>
      </c>
      <c r="WQA96" s="727" t="s">
        <v>709</v>
      </c>
      <c r="WQB96" s="727" t="s">
        <v>709</v>
      </c>
      <c r="WQC96" s="727" t="s">
        <v>709</v>
      </c>
      <c r="WQD96" s="727" t="s">
        <v>709</v>
      </c>
      <c r="WQE96" s="727" t="s">
        <v>709</v>
      </c>
      <c r="WQF96" s="727" t="s">
        <v>709</v>
      </c>
      <c r="WQG96" s="727" t="s">
        <v>709</v>
      </c>
      <c r="WQH96" s="727" t="s">
        <v>709</v>
      </c>
      <c r="WQI96" s="727" t="s">
        <v>709</v>
      </c>
      <c r="WQJ96" s="727" t="s">
        <v>709</v>
      </c>
      <c r="WQK96" s="727" t="s">
        <v>709</v>
      </c>
      <c r="WQL96" s="727" t="s">
        <v>709</v>
      </c>
      <c r="WQM96" s="727" t="s">
        <v>709</v>
      </c>
      <c r="WQN96" s="727" t="s">
        <v>709</v>
      </c>
      <c r="WQO96" s="727" t="s">
        <v>709</v>
      </c>
      <c r="WQP96" s="727" t="s">
        <v>709</v>
      </c>
      <c r="WQQ96" s="727" t="s">
        <v>709</v>
      </c>
      <c r="WQR96" s="727" t="s">
        <v>709</v>
      </c>
      <c r="WQS96" s="727" t="s">
        <v>709</v>
      </c>
      <c r="WQT96" s="727" t="s">
        <v>709</v>
      </c>
      <c r="WQU96" s="727" t="s">
        <v>709</v>
      </c>
      <c r="WQV96" s="727" t="s">
        <v>709</v>
      </c>
      <c r="WQW96" s="727" t="s">
        <v>709</v>
      </c>
      <c r="WQX96" s="727" t="s">
        <v>709</v>
      </c>
      <c r="WQY96" s="727" t="s">
        <v>709</v>
      </c>
      <c r="WQZ96" s="727" t="s">
        <v>709</v>
      </c>
      <c r="WRA96" s="727" t="s">
        <v>709</v>
      </c>
      <c r="WRB96" s="727" t="s">
        <v>709</v>
      </c>
      <c r="WRC96" s="727" t="s">
        <v>709</v>
      </c>
      <c r="WRD96" s="727" t="s">
        <v>709</v>
      </c>
      <c r="WRE96" s="727" t="s">
        <v>709</v>
      </c>
      <c r="WRF96" s="727" t="s">
        <v>709</v>
      </c>
      <c r="WRG96" s="727" t="s">
        <v>709</v>
      </c>
      <c r="WRH96" s="727" t="s">
        <v>709</v>
      </c>
      <c r="WRI96" s="727" t="s">
        <v>709</v>
      </c>
      <c r="WRJ96" s="727" t="s">
        <v>709</v>
      </c>
      <c r="WRK96" s="727" t="s">
        <v>709</v>
      </c>
      <c r="WRL96" s="727" t="s">
        <v>709</v>
      </c>
      <c r="WRM96" s="727" t="s">
        <v>709</v>
      </c>
      <c r="WRN96" s="727" t="s">
        <v>709</v>
      </c>
      <c r="WRO96" s="727" t="s">
        <v>709</v>
      </c>
      <c r="WRP96" s="727" t="s">
        <v>709</v>
      </c>
      <c r="WRQ96" s="727" t="s">
        <v>709</v>
      </c>
      <c r="WRR96" s="727" t="s">
        <v>709</v>
      </c>
      <c r="WRS96" s="727" t="s">
        <v>709</v>
      </c>
      <c r="WRT96" s="727" t="s">
        <v>709</v>
      </c>
      <c r="WRU96" s="727" t="s">
        <v>709</v>
      </c>
      <c r="WRV96" s="727" t="s">
        <v>709</v>
      </c>
      <c r="WRW96" s="727" t="s">
        <v>709</v>
      </c>
      <c r="WRX96" s="727" t="s">
        <v>709</v>
      </c>
      <c r="WRY96" s="727" t="s">
        <v>709</v>
      </c>
      <c r="WRZ96" s="727" t="s">
        <v>709</v>
      </c>
      <c r="WSA96" s="727" t="s">
        <v>709</v>
      </c>
      <c r="WSB96" s="727" t="s">
        <v>709</v>
      </c>
      <c r="WSC96" s="727" t="s">
        <v>709</v>
      </c>
      <c r="WSD96" s="727" t="s">
        <v>709</v>
      </c>
      <c r="WSE96" s="727" t="s">
        <v>709</v>
      </c>
      <c r="WSF96" s="727" t="s">
        <v>709</v>
      </c>
      <c r="WSG96" s="727" t="s">
        <v>709</v>
      </c>
      <c r="WSH96" s="727" t="s">
        <v>709</v>
      </c>
      <c r="WSI96" s="727" t="s">
        <v>709</v>
      </c>
      <c r="WSJ96" s="727" t="s">
        <v>709</v>
      </c>
      <c r="WSK96" s="727" t="s">
        <v>709</v>
      </c>
      <c r="WSL96" s="727" t="s">
        <v>709</v>
      </c>
      <c r="WSM96" s="727" t="s">
        <v>709</v>
      </c>
      <c r="WSN96" s="727" t="s">
        <v>709</v>
      </c>
      <c r="WSO96" s="727" t="s">
        <v>709</v>
      </c>
      <c r="WSP96" s="727" t="s">
        <v>709</v>
      </c>
      <c r="WSQ96" s="727" t="s">
        <v>709</v>
      </c>
      <c r="WSR96" s="727" t="s">
        <v>709</v>
      </c>
      <c r="WSS96" s="727" t="s">
        <v>709</v>
      </c>
      <c r="WST96" s="727" t="s">
        <v>709</v>
      </c>
      <c r="WSU96" s="727" t="s">
        <v>709</v>
      </c>
      <c r="WSV96" s="727" t="s">
        <v>709</v>
      </c>
      <c r="WSW96" s="727" t="s">
        <v>709</v>
      </c>
      <c r="WSX96" s="727" t="s">
        <v>709</v>
      </c>
      <c r="WSY96" s="727" t="s">
        <v>709</v>
      </c>
      <c r="WSZ96" s="727" t="s">
        <v>709</v>
      </c>
      <c r="WTA96" s="727" t="s">
        <v>709</v>
      </c>
      <c r="WTB96" s="727" t="s">
        <v>709</v>
      </c>
      <c r="WTC96" s="727" t="s">
        <v>709</v>
      </c>
      <c r="WTD96" s="727" t="s">
        <v>709</v>
      </c>
      <c r="WTE96" s="727" t="s">
        <v>709</v>
      </c>
      <c r="WTF96" s="727" t="s">
        <v>709</v>
      </c>
      <c r="WTG96" s="727" t="s">
        <v>709</v>
      </c>
      <c r="WTH96" s="727" t="s">
        <v>709</v>
      </c>
      <c r="WTI96" s="727" t="s">
        <v>709</v>
      </c>
      <c r="WTJ96" s="727" t="s">
        <v>709</v>
      </c>
      <c r="WTK96" s="727" t="s">
        <v>709</v>
      </c>
      <c r="WTL96" s="727" t="s">
        <v>709</v>
      </c>
      <c r="WTM96" s="727" t="s">
        <v>709</v>
      </c>
      <c r="WTN96" s="727" t="s">
        <v>709</v>
      </c>
      <c r="WTO96" s="727" t="s">
        <v>709</v>
      </c>
      <c r="WTP96" s="727" t="s">
        <v>709</v>
      </c>
      <c r="WTQ96" s="727" t="s">
        <v>709</v>
      </c>
      <c r="WTR96" s="727" t="s">
        <v>709</v>
      </c>
      <c r="WTS96" s="727" t="s">
        <v>709</v>
      </c>
      <c r="WTT96" s="727" t="s">
        <v>709</v>
      </c>
      <c r="WTU96" s="727" t="s">
        <v>709</v>
      </c>
      <c r="WTV96" s="727" t="s">
        <v>709</v>
      </c>
      <c r="WTW96" s="727" t="s">
        <v>709</v>
      </c>
      <c r="WTX96" s="727" t="s">
        <v>709</v>
      </c>
      <c r="WTY96" s="727" t="s">
        <v>709</v>
      </c>
      <c r="WTZ96" s="727" t="s">
        <v>709</v>
      </c>
      <c r="WUA96" s="727" t="s">
        <v>709</v>
      </c>
      <c r="WUB96" s="727" t="s">
        <v>709</v>
      </c>
      <c r="WUC96" s="727" t="s">
        <v>709</v>
      </c>
      <c r="WUD96" s="727" t="s">
        <v>709</v>
      </c>
      <c r="WUE96" s="727" t="s">
        <v>709</v>
      </c>
      <c r="WUF96" s="727" t="s">
        <v>709</v>
      </c>
      <c r="WUG96" s="727" t="s">
        <v>709</v>
      </c>
      <c r="WUH96" s="727" t="s">
        <v>709</v>
      </c>
      <c r="WUI96" s="727" t="s">
        <v>709</v>
      </c>
      <c r="WUJ96" s="727" t="s">
        <v>709</v>
      </c>
      <c r="WUK96" s="727" t="s">
        <v>709</v>
      </c>
      <c r="WUL96" s="727" t="s">
        <v>709</v>
      </c>
      <c r="WUM96" s="727" t="s">
        <v>709</v>
      </c>
      <c r="WUN96" s="727" t="s">
        <v>709</v>
      </c>
      <c r="WUO96" s="727" t="s">
        <v>709</v>
      </c>
      <c r="WUP96" s="727" t="s">
        <v>709</v>
      </c>
      <c r="WUQ96" s="727" t="s">
        <v>709</v>
      </c>
      <c r="WUR96" s="727" t="s">
        <v>709</v>
      </c>
      <c r="WUS96" s="727" t="s">
        <v>709</v>
      </c>
      <c r="WUT96" s="727" t="s">
        <v>709</v>
      </c>
      <c r="WUU96" s="727" t="s">
        <v>709</v>
      </c>
      <c r="WUV96" s="727" t="s">
        <v>709</v>
      </c>
      <c r="WUW96" s="727" t="s">
        <v>709</v>
      </c>
      <c r="WUX96" s="727" t="s">
        <v>709</v>
      </c>
      <c r="WUY96" s="727" t="s">
        <v>709</v>
      </c>
      <c r="WUZ96" s="727" t="s">
        <v>709</v>
      </c>
      <c r="WVA96" s="727" t="s">
        <v>709</v>
      </c>
      <c r="WVB96" s="727" t="s">
        <v>709</v>
      </c>
      <c r="WVC96" s="727" t="s">
        <v>709</v>
      </c>
      <c r="WVD96" s="727" t="s">
        <v>709</v>
      </c>
      <c r="WVE96" s="727" t="s">
        <v>709</v>
      </c>
      <c r="WVF96" s="727" t="s">
        <v>709</v>
      </c>
      <c r="WVG96" s="727" t="s">
        <v>709</v>
      </c>
      <c r="WVH96" s="727" t="s">
        <v>709</v>
      </c>
      <c r="WVI96" s="727" t="s">
        <v>709</v>
      </c>
      <c r="WVJ96" s="727" t="s">
        <v>709</v>
      </c>
      <c r="WVK96" s="727" t="s">
        <v>709</v>
      </c>
      <c r="WVL96" s="727" t="s">
        <v>709</v>
      </c>
      <c r="WVM96" s="727" t="s">
        <v>709</v>
      </c>
      <c r="WVN96" s="727" t="s">
        <v>709</v>
      </c>
      <c r="WVO96" s="727" t="s">
        <v>709</v>
      </c>
      <c r="WVP96" s="727" t="s">
        <v>709</v>
      </c>
      <c r="WVQ96" s="727" t="s">
        <v>709</v>
      </c>
      <c r="WVR96" s="727" t="s">
        <v>709</v>
      </c>
      <c r="WVS96" s="727" t="s">
        <v>709</v>
      </c>
      <c r="WVT96" s="727" t="s">
        <v>709</v>
      </c>
      <c r="WVU96" s="727" t="s">
        <v>709</v>
      </c>
      <c r="WVV96" s="727" t="s">
        <v>709</v>
      </c>
      <c r="WVW96" s="727" t="s">
        <v>709</v>
      </c>
      <c r="WVX96" s="727" t="s">
        <v>709</v>
      </c>
      <c r="WVY96" s="727" t="s">
        <v>709</v>
      </c>
      <c r="WVZ96" s="727" t="s">
        <v>709</v>
      </c>
      <c r="WWA96" s="727" t="s">
        <v>709</v>
      </c>
      <c r="WWB96" s="727" t="s">
        <v>709</v>
      </c>
      <c r="WWC96" s="727" t="s">
        <v>709</v>
      </c>
      <c r="WWD96" s="727" t="s">
        <v>709</v>
      </c>
      <c r="WWE96" s="727" t="s">
        <v>709</v>
      </c>
      <c r="WWF96" s="727" t="s">
        <v>709</v>
      </c>
      <c r="WWG96" s="727" t="s">
        <v>709</v>
      </c>
      <c r="WWH96" s="727" t="s">
        <v>709</v>
      </c>
      <c r="WWI96" s="727" t="s">
        <v>709</v>
      </c>
      <c r="WWJ96" s="727" t="s">
        <v>709</v>
      </c>
      <c r="WWK96" s="727" t="s">
        <v>709</v>
      </c>
      <c r="WWL96" s="727" t="s">
        <v>709</v>
      </c>
      <c r="WWM96" s="727" t="s">
        <v>709</v>
      </c>
      <c r="WWN96" s="727" t="s">
        <v>709</v>
      </c>
      <c r="WWO96" s="727" t="s">
        <v>709</v>
      </c>
      <c r="WWP96" s="727" t="s">
        <v>709</v>
      </c>
      <c r="WWQ96" s="727" t="s">
        <v>709</v>
      </c>
      <c r="WWR96" s="727" t="s">
        <v>709</v>
      </c>
      <c r="WWS96" s="727" t="s">
        <v>709</v>
      </c>
      <c r="WWT96" s="727" t="s">
        <v>709</v>
      </c>
      <c r="WWU96" s="727" t="s">
        <v>709</v>
      </c>
      <c r="WWV96" s="727" t="s">
        <v>709</v>
      </c>
      <c r="WWW96" s="727" t="s">
        <v>709</v>
      </c>
      <c r="WWX96" s="727" t="s">
        <v>709</v>
      </c>
      <c r="WWY96" s="727" t="s">
        <v>709</v>
      </c>
      <c r="WWZ96" s="727" t="s">
        <v>709</v>
      </c>
      <c r="WXA96" s="727" t="s">
        <v>709</v>
      </c>
      <c r="WXB96" s="727" t="s">
        <v>709</v>
      </c>
      <c r="WXC96" s="727" t="s">
        <v>709</v>
      </c>
      <c r="WXD96" s="727" t="s">
        <v>709</v>
      </c>
      <c r="WXE96" s="727" t="s">
        <v>709</v>
      </c>
      <c r="WXF96" s="727" t="s">
        <v>709</v>
      </c>
      <c r="WXG96" s="727" t="s">
        <v>709</v>
      </c>
      <c r="WXH96" s="727" t="s">
        <v>709</v>
      </c>
      <c r="WXI96" s="727" t="s">
        <v>709</v>
      </c>
      <c r="WXJ96" s="727" t="s">
        <v>709</v>
      </c>
      <c r="WXK96" s="727" t="s">
        <v>709</v>
      </c>
      <c r="WXL96" s="727" t="s">
        <v>709</v>
      </c>
      <c r="WXM96" s="727" t="s">
        <v>709</v>
      </c>
      <c r="WXN96" s="727" t="s">
        <v>709</v>
      </c>
      <c r="WXO96" s="727" t="s">
        <v>709</v>
      </c>
      <c r="WXP96" s="727" t="s">
        <v>709</v>
      </c>
      <c r="WXQ96" s="727" t="s">
        <v>709</v>
      </c>
      <c r="WXR96" s="727" t="s">
        <v>709</v>
      </c>
      <c r="WXS96" s="727" t="s">
        <v>709</v>
      </c>
      <c r="WXT96" s="727" t="s">
        <v>709</v>
      </c>
      <c r="WXU96" s="727" t="s">
        <v>709</v>
      </c>
      <c r="WXV96" s="727" t="s">
        <v>709</v>
      </c>
      <c r="WXW96" s="727" t="s">
        <v>709</v>
      </c>
      <c r="WXX96" s="727" t="s">
        <v>709</v>
      </c>
      <c r="WXY96" s="727" t="s">
        <v>709</v>
      </c>
      <c r="WXZ96" s="727" t="s">
        <v>709</v>
      </c>
      <c r="WYA96" s="727" t="s">
        <v>709</v>
      </c>
      <c r="WYB96" s="727" t="s">
        <v>709</v>
      </c>
      <c r="WYC96" s="727" t="s">
        <v>709</v>
      </c>
      <c r="WYD96" s="727" t="s">
        <v>709</v>
      </c>
      <c r="WYE96" s="727" t="s">
        <v>709</v>
      </c>
      <c r="WYF96" s="727" t="s">
        <v>709</v>
      </c>
      <c r="WYG96" s="727" t="s">
        <v>709</v>
      </c>
      <c r="WYH96" s="727" t="s">
        <v>709</v>
      </c>
      <c r="WYI96" s="727" t="s">
        <v>709</v>
      </c>
      <c r="WYJ96" s="727" t="s">
        <v>709</v>
      </c>
      <c r="WYK96" s="727" t="s">
        <v>709</v>
      </c>
      <c r="WYL96" s="727" t="s">
        <v>709</v>
      </c>
      <c r="WYM96" s="727" t="s">
        <v>709</v>
      </c>
      <c r="WYN96" s="727" t="s">
        <v>709</v>
      </c>
      <c r="WYO96" s="727" t="s">
        <v>709</v>
      </c>
      <c r="WYP96" s="727" t="s">
        <v>709</v>
      </c>
      <c r="WYQ96" s="727" t="s">
        <v>709</v>
      </c>
      <c r="WYR96" s="727" t="s">
        <v>709</v>
      </c>
      <c r="WYS96" s="727" t="s">
        <v>709</v>
      </c>
      <c r="WYT96" s="727" t="s">
        <v>709</v>
      </c>
      <c r="WYU96" s="727" t="s">
        <v>709</v>
      </c>
      <c r="WYV96" s="727" t="s">
        <v>709</v>
      </c>
      <c r="WYW96" s="727" t="s">
        <v>709</v>
      </c>
      <c r="WYX96" s="727" t="s">
        <v>709</v>
      </c>
      <c r="WYY96" s="727" t="s">
        <v>709</v>
      </c>
      <c r="WYZ96" s="727" t="s">
        <v>709</v>
      </c>
      <c r="WZA96" s="727" t="s">
        <v>709</v>
      </c>
      <c r="WZB96" s="727" t="s">
        <v>709</v>
      </c>
      <c r="WZC96" s="727" t="s">
        <v>709</v>
      </c>
      <c r="WZD96" s="727" t="s">
        <v>709</v>
      </c>
      <c r="WZE96" s="727" t="s">
        <v>709</v>
      </c>
      <c r="WZF96" s="727" t="s">
        <v>709</v>
      </c>
      <c r="WZG96" s="727" t="s">
        <v>709</v>
      </c>
      <c r="WZH96" s="727" t="s">
        <v>709</v>
      </c>
      <c r="WZI96" s="727" t="s">
        <v>709</v>
      </c>
      <c r="WZJ96" s="727" t="s">
        <v>709</v>
      </c>
      <c r="WZK96" s="727" t="s">
        <v>709</v>
      </c>
      <c r="WZL96" s="727" t="s">
        <v>709</v>
      </c>
      <c r="WZM96" s="727" t="s">
        <v>709</v>
      </c>
      <c r="WZN96" s="727" t="s">
        <v>709</v>
      </c>
      <c r="WZO96" s="727" t="s">
        <v>709</v>
      </c>
      <c r="WZP96" s="727" t="s">
        <v>709</v>
      </c>
      <c r="WZQ96" s="727" t="s">
        <v>709</v>
      </c>
      <c r="WZR96" s="727" t="s">
        <v>709</v>
      </c>
      <c r="WZS96" s="727" t="s">
        <v>709</v>
      </c>
      <c r="WZT96" s="727" t="s">
        <v>709</v>
      </c>
      <c r="WZU96" s="727" t="s">
        <v>709</v>
      </c>
      <c r="WZV96" s="727" t="s">
        <v>709</v>
      </c>
      <c r="WZW96" s="727" t="s">
        <v>709</v>
      </c>
      <c r="WZX96" s="727" t="s">
        <v>709</v>
      </c>
      <c r="WZY96" s="727" t="s">
        <v>709</v>
      </c>
      <c r="WZZ96" s="727" t="s">
        <v>709</v>
      </c>
      <c r="XAA96" s="727" t="s">
        <v>709</v>
      </c>
      <c r="XAB96" s="727" t="s">
        <v>709</v>
      </c>
      <c r="XAC96" s="727" t="s">
        <v>709</v>
      </c>
      <c r="XAD96" s="727" t="s">
        <v>709</v>
      </c>
      <c r="XAE96" s="727" t="s">
        <v>709</v>
      </c>
      <c r="XAF96" s="727" t="s">
        <v>709</v>
      </c>
      <c r="XAG96" s="727" t="s">
        <v>709</v>
      </c>
      <c r="XAH96" s="727" t="s">
        <v>709</v>
      </c>
      <c r="XAI96" s="727" t="s">
        <v>709</v>
      </c>
      <c r="XAJ96" s="727" t="s">
        <v>709</v>
      </c>
      <c r="XAK96" s="727" t="s">
        <v>709</v>
      </c>
      <c r="XAL96" s="727" t="s">
        <v>709</v>
      </c>
      <c r="XAM96" s="727" t="s">
        <v>709</v>
      </c>
      <c r="XAN96" s="727" t="s">
        <v>709</v>
      </c>
      <c r="XAO96" s="727" t="s">
        <v>709</v>
      </c>
      <c r="XAP96" s="727" t="s">
        <v>709</v>
      </c>
      <c r="XAQ96" s="727" t="s">
        <v>709</v>
      </c>
      <c r="XAR96" s="727" t="s">
        <v>709</v>
      </c>
      <c r="XAS96" s="727" t="s">
        <v>709</v>
      </c>
      <c r="XAT96" s="727" t="s">
        <v>709</v>
      </c>
      <c r="XAU96" s="727" t="s">
        <v>709</v>
      </c>
      <c r="XAV96" s="727" t="s">
        <v>709</v>
      </c>
      <c r="XAW96" s="727" t="s">
        <v>709</v>
      </c>
      <c r="XAX96" s="727" t="s">
        <v>709</v>
      </c>
      <c r="XAY96" s="727" t="s">
        <v>709</v>
      </c>
      <c r="XAZ96" s="727" t="s">
        <v>709</v>
      </c>
      <c r="XBA96" s="727" t="s">
        <v>709</v>
      </c>
      <c r="XBB96" s="727" t="s">
        <v>709</v>
      </c>
      <c r="XBC96" s="727" t="s">
        <v>709</v>
      </c>
      <c r="XBD96" s="727" t="s">
        <v>709</v>
      </c>
      <c r="XBE96" s="727" t="s">
        <v>709</v>
      </c>
      <c r="XBF96" s="727" t="s">
        <v>709</v>
      </c>
      <c r="XBG96" s="727" t="s">
        <v>709</v>
      </c>
      <c r="XBH96" s="727" t="s">
        <v>709</v>
      </c>
      <c r="XBI96" s="727" t="s">
        <v>709</v>
      </c>
      <c r="XBJ96" s="727" t="s">
        <v>709</v>
      </c>
      <c r="XBK96" s="727" t="s">
        <v>709</v>
      </c>
      <c r="XBL96" s="727" t="s">
        <v>709</v>
      </c>
      <c r="XBM96" s="727" t="s">
        <v>709</v>
      </c>
      <c r="XBN96" s="727" t="s">
        <v>709</v>
      </c>
      <c r="XBO96" s="727" t="s">
        <v>709</v>
      </c>
      <c r="XBP96" s="727" t="s">
        <v>709</v>
      </c>
      <c r="XBQ96" s="727" t="s">
        <v>709</v>
      </c>
      <c r="XBR96" s="727" t="s">
        <v>709</v>
      </c>
      <c r="XBS96" s="727" t="s">
        <v>709</v>
      </c>
      <c r="XBT96" s="727" t="s">
        <v>709</v>
      </c>
      <c r="XBU96" s="727" t="s">
        <v>709</v>
      </c>
      <c r="XBV96" s="727" t="s">
        <v>709</v>
      </c>
      <c r="XBW96" s="727" t="s">
        <v>709</v>
      </c>
      <c r="XBX96" s="727" t="s">
        <v>709</v>
      </c>
      <c r="XBY96" s="727" t="s">
        <v>709</v>
      </c>
      <c r="XBZ96" s="727" t="s">
        <v>709</v>
      </c>
      <c r="XCA96" s="727" t="s">
        <v>709</v>
      </c>
      <c r="XCB96" s="727" t="s">
        <v>709</v>
      </c>
      <c r="XCC96" s="727" t="s">
        <v>709</v>
      </c>
      <c r="XCD96" s="727" t="s">
        <v>709</v>
      </c>
      <c r="XCE96" s="727" t="s">
        <v>709</v>
      </c>
      <c r="XCF96" s="727" t="s">
        <v>709</v>
      </c>
      <c r="XCG96" s="727" t="s">
        <v>709</v>
      </c>
      <c r="XCH96" s="727" t="s">
        <v>709</v>
      </c>
      <c r="XCI96" s="727" t="s">
        <v>709</v>
      </c>
      <c r="XCJ96" s="727" t="s">
        <v>709</v>
      </c>
      <c r="XCK96" s="727" t="s">
        <v>709</v>
      </c>
      <c r="XCL96" s="727" t="s">
        <v>709</v>
      </c>
      <c r="XCM96" s="727" t="s">
        <v>709</v>
      </c>
      <c r="XCN96" s="727" t="s">
        <v>709</v>
      </c>
      <c r="XCO96" s="727" t="s">
        <v>709</v>
      </c>
      <c r="XCP96" s="727" t="s">
        <v>709</v>
      </c>
      <c r="XCQ96" s="727" t="s">
        <v>709</v>
      </c>
      <c r="XCR96" s="727" t="s">
        <v>709</v>
      </c>
      <c r="XCS96" s="727" t="s">
        <v>709</v>
      </c>
      <c r="XCT96" s="727" t="s">
        <v>709</v>
      </c>
      <c r="XCU96" s="727" t="s">
        <v>709</v>
      </c>
      <c r="XCV96" s="727" t="s">
        <v>709</v>
      </c>
      <c r="XCW96" s="727" t="s">
        <v>709</v>
      </c>
      <c r="XCX96" s="727" t="s">
        <v>709</v>
      </c>
      <c r="XCY96" s="727" t="s">
        <v>709</v>
      </c>
      <c r="XCZ96" s="727" t="s">
        <v>709</v>
      </c>
      <c r="XDA96" s="727" t="s">
        <v>709</v>
      </c>
      <c r="XDB96" s="727" t="s">
        <v>709</v>
      </c>
      <c r="XDC96" s="727" t="s">
        <v>709</v>
      </c>
      <c r="XDD96" s="727" t="s">
        <v>709</v>
      </c>
      <c r="XDE96" s="727" t="s">
        <v>709</v>
      </c>
      <c r="XDF96" s="727" t="s">
        <v>709</v>
      </c>
      <c r="XDG96" s="727" t="s">
        <v>709</v>
      </c>
      <c r="XDH96" s="727" t="s">
        <v>709</v>
      </c>
      <c r="XDI96" s="727" t="s">
        <v>709</v>
      </c>
      <c r="XDJ96" s="727" t="s">
        <v>709</v>
      </c>
      <c r="XDK96" s="727" t="s">
        <v>709</v>
      </c>
      <c r="XDL96" s="727" t="s">
        <v>709</v>
      </c>
      <c r="XDM96" s="727" t="s">
        <v>709</v>
      </c>
      <c r="XDN96" s="727" t="s">
        <v>709</v>
      </c>
      <c r="XDO96" s="727" t="s">
        <v>709</v>
      </c>
      <c r="XDP96" s="727" t="s">
        <v>709</v>
      </c>
      <c r="XDQ96" s="727" t="s">
        <v>709</v>
      </c>
      <c r="XDR96" s="727" t="s">
        <v>709</v>
      </c>
      <c r="XDS96" s="727" t="s">
        <v>709</v>
      </c>
      <c r="XDT96" s="727" t="s">
        <v>709</v>
      </c>
      <c r="XDU96" s="727" t="s">
        <v>709</v>
      </c>
      <c r="XDV96" s="727" t="s">
        <v>709</v>
      </c>
      <c r="XDW96" s="727" t="s">
        <v>709</v>
      </c>
      <c r="XDX96" s="727" t="s">
        <v>709</v>
      </c>
      <c r="XDY96" s="727" t="s">
        <v>709</v>
      </c>
      <c r="XDZ96" s="727" t="s">
        <v>709</v>
      </c>
      <c r="XEA96" s="727" t="s">
        <v>709</v>
      </c>
      <c r="XEB96" s="727" t="s">
        <v>709</v>
      </c>
      <c r="XEC96" s="727" t="s">
        <v>709</v>
      </c>
      <c r="XED96" s="727" t="s">
        <v>709</v>
      </c>
      <c r="XEE96" s="727" t="s">
        <v>709</v>
      </c>
      <c r="XEF96" s="727" t="s">
        <v>709</v>
      </c>
      <c r="XEG96" s="727" t="s">
        <v>709</v>
      </c>
      <c r="XEH96" s="727" t="s">
        <v>709</v>
      </c>
      <c r="XEI96" s="727" t="s">
        <v>709</v>
      </c>
      <c r="XEJ96" s="727" t="s">
        <v>709</v>
      </c>
      <c r="XEK96" s="727" t="s">
        <v>709</v>
      </c>
      <c r="XEL96" s="727" t="s">
        <v>709</v>
      </c>
      <c r="XEM96" s="727" t="s">
        <v>709</v>
      </c>
      <c r="XEN96" s="727" t="s">
        <v>709</v>
      </c>
      <c r="XEO96" s="727" t="s">
        <v>709</v>
      </c>
      <c r="XEP96" s="727" t="s">
        <v>709</v>
      </c>
      <c r="XEQ96" s="727" t="s">
        <v>709</v>
      </c>
      <c r="XER96" s="727" t="s">
        <v>709</v>
      </c>
      <c r="XES96" s="727" t="s">
        <v>709</v>
      </c>
      <c r="XET96" s="727" t="s">
        <v>709</v>
      </c>
      <c r="XEU96" s="727" t="s">
        <v>709</v>
      </c>
      <c r="XEV96" s="727" t="s">
        <v>709</v>
      </c>
      <c r="XEW96" s="727" t="s">
        <v>709</v>
      </c>
      <c r="XEX96" s="727" t="s">
        <v>709</v>
      </c>
      <c r="XEY96" s="727" t="s">
        <v>709</v>
      </c>
      <c r="XEZ96" s="727" t="s">
        <v>709</v>
      </c>
      <c r="XFA96" s="727" t="s">
        <v>709</v>
      </c>
      <c r="XFB96" s="727" t="s">
        <v>709</v>
      </c>
      <c r="XFC96" s="727" t="s">
        <v>709</v>
      </c>
      <c r="XFD96" s="727" t="s">
        <v>709</v>
      </c>
    </row>
    <row r="97" spans="1:1">
      <c r="A97" s="1932" t="s">
        <v>716</v>
      </c>
    </row>
    <row r="98" spans="1:1">
      <c r="A98" s="1932" t="s">
        <v>717</v>
      </c>
    </row>
    <row r="99" spans="1:1">
      <c r="A99" s="1932" t="s">
        <v>718</v>
      </c>
    </row>
    <row r="100" spans="1:1">
      <c r="A100" s="1932" t="s">
        <v>719</v>
      </c>
    </row>
    <row r="101" spans="1:1">
      <c r="A101" s="1932" t="s">
        <v>720</v>
      </c>
    </row>
    <row r="102" spans="1:1">
      <c r="A102" s="1932" t="s">
        <v>721</v>
      </c>
    </row>
    <row r="103" spans="1:1">
      <c r="A103" s="1932" t="s">
        <v>722</v>
      </c>
    </row>
    <row r="104" spans="1:1">
      <c r="A104" s="1932" t="s">
        <v>723</v>
      </c>
    </row>
    <row r="105" spans="1:1">
      <c r="A105" s="1932" t="s">
        <v>724</v>
      </c>
    </row>
    <row r="106" spans="1:1">
      <c r="A106" s="1932" t="s">
        <v>725</v>
      </c>
    </row>
    <row r="107" spans="1:1">
      <c r="A107" s="1933"/>
    </row>
    <row r="108" spans="1:1">
      <c r="A108" s="725" t="s">
        <v>726</v>
      </c>
    </row>
    <row r="109" spans="1:1" ht="4.5" customHeight="1">
      <c r="A109" s="725"/>
    </row>
    <row r="110" spans="1:1">
      <c r="A110" s="1932" t="s">
        <v>727</v>
      </c>
    </row>
    <row r="111" spans="1:1">
      <c r="A111" s="1932" t="s">
        <v>728</v>
      </c>
    </row>
    <row r="112" spans="1:1">
      <c r="A112" s="1932" t="s">
        <v>729</v>
      </c>
    </row>
    <row r="113" spans="1:1">
      <c r="A113" s="1932" t="s">
        <v>730</v>
      </c>
    </row>
    <row r="114" spans="1:1">
      <c r="A114" s="1932" t="s">
        <v>731</v>
      </c>
    </row>
    <row r="115" spans="1:1">
      <c r="A115" s="1932" t="s">
        <v>732</v>
      </c>
    </row>
    <row r="116" spans="1:1">
      <c r="A116" s="1932" t="s">
        <v>733</v>
      </c>
    </row>
    <row r="117" spans="1:1">
      <c r="A117" s="1932" t="s">
        <v>734</v>
      </c>
    </row>
    <row r="118" spans="1:1">
      <c r="A118" s="1932" t="s">
        <v>735</v>
      </c>
    </row>
    <row r="119" spans="1:1" ht="16.5" customHeight="1">
      <c r="A119" s="1933"/>
    </row>
    <row r="120" spans="1:1">
      <c r="A120" s="725" t="s">
        <v>736</v>
      </c>
    </row>
    <row r="121" spans="1:1" ht="4.5" customHeight="1">
      <c r="A121" s="725"/>
    </row>
    <row r="122" spans="1:1">
      <c r="A122" s="1932" t="s">
        <v>737</v>
      </c>
    </row>
    <row r="123" spans="1:1">
      <c r="A123" s="1932" t="s">
        <v>738</v>
      </c>
    </row>
    <row r="124" spans="1:1">
      <c r="A124" s="1932" t="s">
        <v>739</v>
      </c>
    </row>
    <row r="126" spans="1:1">
      <c r="A126" s="724" t="s">
        <v>740</v>
      </c>
    </row>
    <row r="127" spans="1:1" ht="9.75" customHeight="1">
      <c r="A127" s="724"/>
    </row>
    <row r="128" spans="1:1">
      <c r="A128" s="728" t="s">
        <v>741</v>
      </c>
    </row>
    <row r="129" spans="1:1" ht="23.25" customHeight="1">
      <c r="A129" s="1932" t="s">
        <v>742</v>
      </c>
    </row>
    <row r="130" spans="1:1">
      <c r="A130" s="1932" t="s">
        <v>743</v>
      </c>
    </row>
    <row r="131" spans="1:1">
      <c r="A131" s="1932" t="s">
        <v>744</v>
      </c>
    </row>
    <row r="132" spans="1:1">
      <c r="A132" s="1932" t="s">
        <v>745</v>
      </c>
    </row>
    <row r="133" spans="1:1">
      <c r="A133" s="1933"/>
    </row>
    <row r="134" spans="1:1">
      <c r="A134" s="728" t="s">
        <v>746</v>
      </c>
    </row>
    <row r="135" spans="1:1" ht="6" customHeight="1">
      <c r="A135" s="728"/>
    </row>
    <row r="136" spans="1:1">
      <c r="A136" s="1932" t="s">
        <v>747</v>
      </c>
    </row>
    <row r="137" spans="1:1">
      <c r="A137" s="1932" t="s">
        <v>748</v>
      </c>
    </row>
    <row r="138" spans="1:1">
      <c r="A138" s="1932" t="s">
        <v>749</v>
      </c>
    </row>
    <row r="139" spans="1:1">
      <c r="A139" s="1932" t="s">
        <v>750</v>
      </c>
    </row>
    <row r="140" spans="1:1" ht="8.25" customHeight="1">
      <c r="A140" s="1933"/>
    </row>
    <row r="141" spans="1:1">
      <c r="A141" s="728" t="s">
        <v>751</v>
      </c>
    </row>
    <row r="142" spans="1:1" ht="4.5" customHeight="1">
      <c r="A142" s="1933"/>
    </row>
    <row r="143" spans="1:1">
      <c r="A143" s="1932" t="s">
        <v>752</v>
      </c>
    </row>
    <row r="144" spans="1:1">
      <c r="A144" s="1932" t="s">
        <v>753</v>
      </c>
    </row>
    <row r="145" spans="1:1">
      <c r="A145" s="1932" t="s">
        <v>754</v>
      </c>
    </row>
    <row r="146" spans="1:1">
      <c r="A146" s="1932" t="s">
        <v>755</v>
      </c>
    </row>
    <row r="147" spans="1:1">
      <c r="A147" s="1932" t="s">
        <v>756</v>
      </c>
    </row>
    <row r="148" spans="1:1" ht="9" customHeight="1"/>
    <row r="149" spans="1:1">
      <c r="A149" s="728" t="s">
        <v>757</v>
      </c>
    </row>
    <row r="150" spans="1:1" ht="4.5" customHeight="1"/>
    <row r="151" spans="1:1">
      <c r="A151" s="1932" t="s">
        <v>758</v>
      </c>
    </row>
    <row r="152" spans="1:1">
      <c r="A152" s="1932" t="s">
        <v>759</v>
      </c>
    </row>
    <row r="153" spans="1:1">
      <c r="A153" s="1932" t="s">
        <v>760</v>
      </c>
    </row>
    <row r="154" spans="1:1">
      <c r="A154" s="1932" t="s">
        <v>761</v>
      </c>
    </row>
    <row r="155" spans="1:1">
      <c r="A155" s="1932" t="s">
        <v>762</v>
      </c>
    </row>
    <row r="156" spans="1:1">
      <c r="A156" s="1932" t="s">
        <v>763</v>
      </c>
    </row>
    <row r="157" spans="1:1">
      <c r="A157" s="1932" t="s">
        <v>764</v>
      </c>
    </row>
    <row r="158" spans="1:1">
      <c r="A158" s="1932" t="s">
        <v>765</v>
      </c>
    </row>
    <row r="159" spans="1:1">
      <c r="A159" s="1932" t="s">
        <v>766</v>
      </c>
    </row>
    <row r="160" spans="1:1">
      <c r="A160" s="1932" t="s">
        <v>767</v>
      </c>
    </row>
    <row r="161" spans="1:1">
      <c r="A161" s="1932" t="s">
        <v>768</v>
      </c>
    </row>
    <row r="162" spans="1:1">
      <c r="A162" s="1932" t="s">
        <v>769</v>
      </c>
    </row>
    <row r="163" spans="1:1">
      <c r="A163" s="1932" t="s">
        <v>770</v>
      </c>
    </row>
    <row r="164" spans="1:1">
      <c r="A164" s="1932" t="s">
        <v>771</v>
      </c>
    </row>
    <row r="165" spans="1:1">
      <c r="A165" s="1932" t="s">
        <v>772</v>
      </c>
    </row>
    <row r="166" spans="1:1">
      <c r="A166" s="1932" t="s">
        <v>773</v>
      </c>
    </row>
    <row r="167" spans="1:1">
      <c r="A167" s="1932" t="s">
        <v>774</v>
      </c>
    </row>
    <row r="168" spans="1:1">
      <c r="A168" s="1932" t="s">
        <v>775</v>
      </c>
    </row>
    <row r="169" spans="1:1">
      <c r="A169" s="1932" t="s">
        <v>776</v>
      </c>
    </row>
    <row r="170" spans="1:1">
      <c r="A170" s="1932" t="s">
        <v>777</v>
      </c>
    </row>
    <row r="171" spans="1:1">
      <c r="A171" s="1932" t="s">
        <v>778</v>
      </c>
    </row>
    <row r="172" spans="1:1">
      <c r="A172" s="1932" t="s">
        <v>779</v>
      </c>
    </row>
    <row r="173" spans="1:1">
      <c r="A173" s="1932" t="s">
        <v>780</v>
      </c>
    </row>
    <row r="174" spans="1:1">
      <c r="A174" s="1932" t="s">
        <v>781</v>
      </c>
    </row>
    <row r="175" spans="1:1">
      <c r="A175" s="1932" t="s">
        <v>782</v>
      </c>
    </row>
    <row r="176" spans="1:1" ht="5.25" customHeight="1">
      <c r="A176" s="1933"/>
    </row>
    <row r="177" spans="1:1">
      <c r="A177" s="724" t="s">
        <v>783</v>
      </c>
    </row>
    <row r="178" spans="1:1" ht="5.25" customHeight="1">
      <c r="A178" s="724"/>
    </row>
    <row r="179" spans="1:1">
      <c r="A179" s="1932" t="s">
        <v>784</v>
      </c>
    </row>
    <row r="180" spans="1:1">
      <c r="A180" s="1932" t="s">
        <v>785</v>
      </c>
    </row>
    <row r="181" spans="1:1">
      <c r="A181" s="1932" t="s">
        <v>786</v>
      </c>
    </row>
    <row r="182" spans="1:1">
      <c r="A182" s="1932" t="s">
        <v>787</v>
      </c>
    </row>
    <row r="183" spans="1:1" ht="7.5" customHeight="1"/>
    <row r="184" spans="1:1">
      <c r="A184" s="724" t="s">
        <v>803</v>
      </c>
    </row>
    <row r="185" spans="1:1" ht="10.5" customHeight="1"/>
    <row r="186" spans="1:1" ht="12" customHeight="1">
      <c r="A186" s="1932" t="s">
        <v>805</v>
      </c>
    </row>
    <row r="187" spans="1:1" ht="12" customHeight="1">
      <c r="A187" s="1932" t="s">
        <v>810</v>
      </c>
    </row>
    <row r="188" spans="1:1">
      <c r="A188" s="1932" t="s">
        <v>804</v>
      </c>
    </row>
    <row r="189" spans="1:1">
      <c r="A189" s="1932" t="s">
        <v>811</v>
      </c>
    </row>
    <row r="190" spans="1:1" ht="9" customHeight="1"/>
    <row r="191" spans="1:1">
      <c r="A191" s="724" t="s">
        <v>801</v>
      </c>
    </row>
    <row r="192" spans="1:1" ht="0.75" customHeight="1"/>
    <row r="193" spans="1:1" s="726" customFormat="1">
      <c r="A193" s="1932" t="s">
        <v>806</v>
      </c>
    </row>
    <row r="194" spans="1:1">
      <c r="A194" s="1932" t="s">
        <v>807</v>
      </c>
    </row>
    <row r="195" spans="1:1" ht="15" customHeight="1"/>
    <row r="196" spans="1:1">
      <c r="A196" s="724" t="s">
        <v>802</v>
      </c>
    </row>
    <row r="197" spans="1:1" ht="0.75" customHeight="1"/>
    <row r="198" spans="1:1" s="726" customFormat="1">
      <c r="A198" s="1932" t="s">
        <v>808</v>
      </c>
    </row>
    <row r="199" spans="1:1">
      <c r="A199" s="1932" t="s">
        <v>809</v>
      </c>
    </row>
    <row r="204" spans="1:1">
      <c r="A204" s="1929" t="s">
        <v>25</v>
      </c>
    </row>
  </sheetData>
  <hyperlinks>
    <hyperlink ref="A7" location="'I.1. Ley 87-01 (2)'!A1" display="I.1 Ley 87-01"/>
    <hyperlink ref="A8" location="'I.2. Org. SDSS'!A1" display="I.2 Organización del Sistema"/>
    <hyperlink ref="A9" location="'I.3. Reg. y Seg.'!A1" display="I.3 Regímenes y Seguros del SDSS"/>
    <hyperlink ref="A10" location="'I.4. Seg. y Ben.'!A1" display="I.4 Seguros y Beneficios del SDSS"/>
    <hyperlink ref="A13" location="'II.1. SDSS.Definición'!A1" display="II.1 Definiciones del SDSS"/>
    <hyperlink ref="A14" location="'II.2.Analisis SDSS'!A1" display="II.2 Análisis de las Empresas del SDSS"/>
    <hyperlink ref="A15" location="'II.3. Empl x sector '!A1" display="II.3 Empresas y Empleados Afiliados Activos al SDSS por Sector"/>
    <hyperlink ref="A16" location="' II.4.Empr x No. de empl'!A1" display="II.4 Empresas Afiliadas al SDSS, por Cantidad de Empleados Registrados en TSS"/>
    <hyperlink ref="A17" location="'II.5 Salario prom.'!A1" display="II.5 Salario Promedio Mensual de los Empleados Afiliados Activos al SDSS, por Sector"/>
    <hyperlink ref="A18" location="'II.6.Empl xsexoy edad'!A1" display="II.6 Trabajadores Afiliados Activos al SDSS, por Sexo y Edad"/>
    <hyperlink ref="A24" location="'III.1.1a. Def. Afil. SFS1'!A1" display="III.1.1 Definiciones del SFS"/>
    <hyperlink ref="A25" location="'III.1.2.Analisis SFS'!A1" display="III.1.2 Análisis de Afiliación del SFS"/>
    <hyperlink ref="A26" location="III.1.3.Afil.SFSPob.Nac.!A1" display="III.1.3 Afiliación del SFS a la Población Nacional"/>
    <hyperlink ref="A27" location="'III.1.4.Afil. SFS'!A1" display="III.1.4 Afiliación del SFS por Régimen de Financiamiento"/>
    <hyperlink ref="A28" location="'III.1.5.Cob.Afil. SFS '!A1" display="III.1.5 Cobertura de Afiliación al SFS por Régimen de Financiamiento"/>
    <hyperlink ref="A29" location="'III.1.6.Afil. SFS x sexo'!A1" display="III.1.6 Afiliación al SFS por Sexo"/>
    <hyperlink ref="A30" location="'III.1.7.Proy. afil.Vs pobl.'!A1" display="III.1.7 Comportamiento Real y Proyectado de la Cobertura del SFS a la Población Total"/>
    <hyperlink ref="A34" location="'III.2.1.Afil. SFS.RC '!A1" display="III.2.2 Análisis de Afiliación del SFS del RC"/>
    <hyperlink ref="A35" location="'III.2.2. Afil. SFS RC Anual '!A1" display="III.2.2 Afiliación Anual por Tipo al SFS del Régimen Contributivo (RC)"/>
    <hyperlink ref="A34:XFD34" location="'III.2.1.Afil. SFS.RC '!A1" display="III.2.1 Análisis de Afiliación del SFS del RC"/>
    <hyperlink ref="A36" location="'III.2.3. Afil. SFS RC Mensual'!A1" display="III.2.3 Afiliación Mensual por Tipo al SFS del Régimen Contributivo (RC)"/>
    <hyperlink ref="A37" location="'III.2.4.Cob.Afil. SFS RC Anual'!A1" display="III.2.4 Cobertura de Afiliación  Anual por Tipo del Régimen Contributivo (RC)"/>
    <hyperlink ref="A38" location="' III.2.5.Cob.Afil.SFSRC Mens'!A1" display="III.2.5 Cobertura de Afiliación Mensual por Tipo del Régimen Contributivo (RC)"/>
    <hyperlink ref="A39" location="'III.2.6.Afil. SFS RC X sex.tipo'!A1" display="III.2.6 Afiliados al SFS del RC por Sexo y Tipo"/>
    <hyperlink ref="A43" location="'III.3.1.Analis.Afil. SFS.RS1  '!A1" display="III.3.1 Definiciones y Análisis de Afiliación del SFS del RS"/>
    <hyperlink ref="A44" location="'III.3.2. Afil anual SFS RS '!A1" display="III.3.2 Afiliación Anual al SFS del Régimen Subsidiado (RS) por Tipo"/>
    <hyperlink ref="A45" location="' III.3.3.Afil.mensual SFS RS '!A1" display="III.3.3 Afiliación Mensual al SFS del Régimen Subsidiado (RS) por Tipo"/>
    <hyperlink ref="A46" location="'III.3.4.Cob.Afil anual SFS RS'!A1" display="III.3.4 Cobertura de Afiliación Anual al SFS el Régimen Subsidiado (RS) por Tipo "/>
    <hyperlink ref="A47" location="'III.3.5.Cob.Afil.mens.SFS RS '!A1" display="III.3.5 Cobertura de Afiliación Mensual al SFS el Régimen Subsidiado (RS) por Tipo "/>
    <hyperlink ref="A48" location="'III.3.6.Afil.SFSRSsex tipo '!A1" display="III.3.6 Afiliados al SFS el Régimen Subsidiado (RS) por Sexo y Tipo de Afiliación"/>
    <hyperlink ref="A52" location="III.4.1.Afil.RET1!A1" display="III.4.1 Definiciones y Análisis del RET "/>
    <hyperlink ref="A53" location="' III.4.2.Afil. SFSP Anual.'!A1" display="III.4.2 Afiliación Anual de Pensionados al SFS"/>
    <hyperlink ref="A54" location="' III.4.3.Afil. SFSP Mensual'!A1" display="III.4.3 Afiliación Mensual de Pensionados al SFS"/>
    <hyperlink ref="A55" location="' III.4.4.Cob.Afil. SFSP Mensual'!A1" display="III.4.4 Cobertura Afiliación Mensual de Pensionados al SFS"/>
    <hyperlink ref="A59" location="'III.5.1.Definición Afil. SVDS'!A1" display="III.5.1  Definiciones del SVDS"/>
    <hyperlink ref="A60" location="'III.5.2.Analisis Afil. SVDS'!A1" display="III.5.2  Análisis de Afiliación del SVDS"/>
    <hyperlink ref="A61" location="'III.5.3.Afil. SVDS'!A1" display="III.5.3 Cantidad de Afiliados y Cotizantes Anual del RC"/>
    <hyperlink ref="A62" location="'III.5.4.Afil. SVDS mensual'!A1" display="III.5.4  Afiliación Mensual al SVDS del RC"/>
    <hyperlink ref="A63" location="'III.5.5.Afil. cotiz.'!A1" display="III.5.5  Comparación Anual del Número de Afiliados Cotizantes con la Población Ocupada Formal"/>
    <hyperlink ref="A64" location="'III.5.6.Cotiz. x rango de edad'!A1" display="III.5.6  Cotizantes del SVDS por Rango de Edad"/>
    <hyperlink ref="A65" location="'III.5.7.Cotiz x sal. min. cot.'!A1" display="III.5.7  Cotizantes del SVDS por Cantidad de Salario Mínimo Cotizable"/>
    <hyperlink ref="A66" location="'III.5.8.Cotiz.x AFP y fondos'!A1" display="III.5.8  Distribución de los Afiliados Cotizantes por AFP`s y Fondos de Reparto"/>
    <hyperlink ref="A67" location="III.5.9.PEA_Pensiones_Género!A1" display="III.5.9  Población Económicamente Activa Afiliada al SVDS por Género"/>
    <hyperlink ref="A68" location="'III.5.10.Cot.Afil X Sexo'!A1" display="III.5.10 Afiliados y Cotizantes del SVDS por Género"/>
    <hyperlink ref="A69" location="'III.5.11.Traspasos anual'!A1" display="III.5.11  Traspaso Totales por Año"/>
    <hyperlink ref="A70" location="'III.5.12.Trasp. recibidos'!A1" display="III.5.12 Traspasos Recibidos en Entidades de CCI y Reparto"/>
    <hyperlink ref="A71" location="'III.5.13.Trasp. cedidos'!A1" display="III.5.13 Traspaso Cedidos en Entidades de CCI y Reparto"/>
    <hyperlink ref="A72" location="'III.5.14.Trasp. netos'!A1" display="III.5.14 Traspaso Netos en Entidades de CCI y Reparto"/>
    <hyperlink ref="A73" location="'III.5.15.Afil. SVDSxprov.'!A1" display="III.5.15 Distribución de Afiliados de las AFP por Provincias"/>
    <hyperlink ref="A77" location="'III.6.1.Definición Afil. SRL'!A1" display="III.6.1 Definiciones de SRL"/>
    <hyperlink ref="A78" location="'III.6.2.Afil. SRL.RC1 '!A1" display="III.6.2 Análisis de la Afiliación del SRL"/>
    <hyperlink ref="A79" location="'III.6.3.Afil. SRL'!A1" display="III.6.3 Comparativo Afiliación al SRL en Relación a la Población Ocupada en el Sector Formal"/>
    <hyperlink ref="A80" location="'III.6.4.Afil. SRL x sexoy edad'!A1" display="III.6.4 Afiliación al SRL por Grupo de Edad y Género"/>
    <hyperlink ref="A81" location="'III.6.5.Afil. ARL x riesgo'!A1" display="III.6.5 Empleados Afiliados Activos al SDSS por Tipo de Riesgos Laborales de sus Empresas"/>
    <hyperlink ref="A82" location="'III.6.6.ID. Accidentabilidad'!A1" display="III.6.6 Accidentabilidad Laboral de los Afiliados al SRL"/>
    <hyperlink ref="A87" location="'IV.1a.Definición Ing.Gastos)'!A1" display="IV.I.1  Definiciones Ingresos y Egresos del SDSS"/>
    <hyperlink ref="A88" location="'IV.1.2. Analisis Ing.Egr'!A1" display="IV.I.2  Análisis de Ingresos y Egresos del SDSS"/>
    <hyperlink ref="A89" location="'IV.1.3. Ingr y egr SDSS'!A1" display="IV.I.3  Ingreso y egreso Anuales del SDSS"/>
    <hyperlink ref="A90" location="'IV.1.4. Recaudo x sector'!A1" display="IV.I.4  Recaudo del RC del SDSS por Origen por Sector Económico"/>
    <hyperlink ref="A91" location="'IV.1.5 Rec. x origen'!A1" display="IV.I.5  Recaudo del RC del SDSS por Origen de los Aportes"/>
    <hyperlink ref="A92" location="'IV.1.6 Aport.Gob.SS'!A1" display="IV.I.6   Aportes del Gobierno a la Seguridad Social"/>
    <hyperlink ref="A96" location="'IV.2.1 AnálisisIng.Egr.Seg'!A1" display="IV.2.1  Análisis de Ingresos y Egresos por Seguros"/>
    <hyperlink ref="A97" location="'IV.2.2. Pagos SFS A'!A1" display="IV.2.2  Fondos Pagados Anualmente por Cuentas al SFS del RC"/>
    <hyperlink ref="A98" location="'IV.2.3.Pagos_SFS M'!A1" display="IV.2.3  Fondos Pagados Mensualmente por Cuentas al SFS del RC"/>
    <hyperlink ref="A99" location="'IV.2.4.Pagos x ARS 2'!A1" display="IV.2.4  Fondos Pagados a las ARS del SFS del RC"/>
    <hyperlink ref="A100" location="'IV.2.5.Pagos x ARS'!A1" display="IV.2.5  Fondos Pagados del RC a las ARS del SFS"/>
    <hyperlink ref="A101" location="'IV.2.6.INV_SFS x Entidad'!A1" display="IV.2.6 Distribución de las Inversiones de la Cuenta de la Salud por Instrumento"/>
    <hyperlink ref="A102" location="'IV.2.6.INV_SFS x Entidad'!A1" display="IV.2.7 Distribución de las Inversiones del SFS del RC"/>
    <hyperlink ref="A103" location="'IV.2.8.Aport. GOB. y Pagos RS'!A1" display="IV.2.8 Aportes del Gobierno Central y Pago a SENASA"/>
    <hyperlink ref="A104" location="'IV.2.9.Saldos RS mensual'!A1" display="IV.2.9 Aportes y Pagos Mensual del SFS en el RS"/>
    <hyperlink ref="A105" location="'IV.2.10 Pagos.SFS Pens.'!A1" display="IV.2.10 Pagos Anuales del SFSP Ley 1896-379"/>
    <hyperlink ref="A106" location="'IV.2.11.Pagos.SFS Pens.Mens.'!A1" display="IV.2.11 Pagos Mensuales del SFSP por ARS"/>
    <hyperlink ref="A110" location="IV.3.1.AnálisisIng.Eg.SVDS!A1" display="IV.3.1  Análisis de Ingresos y Egresos del SVDS"/>
    <hyperlink ref="A111" location="'IV.3.2.Pagos_ SVDS'!A1" display="IV.3.2 Dispersión Histórica del SVDS"/>
    <hyperlink ref="A112" location="'IV.3.3.Pagos anuales x cuentas'!A1" display="IV.3.3  Pago Anual al SVDS por Cuentas del SVDS"/>
    <hyperlink ref="A113" location="'IV.3.4.Pago Entidades'!A1" display="IV.3.4  Pagos a Entidades del Seguro de Vejez, Discapacidad y Sobrevivencia"/>
    <hyperlink ref="A114" location="'IV.3.5.Patrim. fp anual'!A1" display="IV.3.5  Patrimonio de los Fondos de Pensiones por Año"/>
    <hyperlink ref="A115" location="'IV.3.6.Cartera de inv fp'!A1" display="IV.3.6 Composición de la Cartera Total de Inversión de los Fondos de Pensiones por Tipo de Emisor"/>
    <hyperlink ref="A116" location="'IV.3.7. Comp. Cartera'!A1" display="IV.3.7 Composición de la Cartera Total de Inversión de los Fondos de Pensiones por Instrumento"/>
    <hyperlink ref="A117" location="'IV.3.8. Rent. nom. de los FP'!A1" display="IV.3.8  Rentabilidad Nominal Promedio de los Fondos de Pensiones"/>
    <hyperlink ref="A118" location="IV.3.9.Rentab.Real!A1" display="IV.3.9 Rentabilidad Promedio de los Fondos de Pensiones"/>
    <hyperlink ref="A122" location="'IV.4.1. Analisis '!A1" display="IV.4.1  Análisis del SRL"/>
    <hyperlink ref="A123" location="'IV.4.2.Pagos ARL A'!A1" display="IV.4.2 Pagos Anuales al ARL por Cuentas"/>
    <hyperlink ref="A124" location="'IV.4.3.Pagos_ARL M'!A1" display="IV.4.3 Pagos Mensuales por Cuentas al Seguro de Riesgo Laborales"/>
    <hyperlink ref="A129" location="'V.1b. Def. EI'!A1" display="V. 1.1  Definiciones EI"/>
    <hyperlink ref="A130" location="V.1.2.AnalisEI!A1" display="V. 1.2 Análisis de las Estancias Infantiles"/>
    <hyperlink ref="A131" location="V.1.3.Afil.EI!A1" display="V. 1.3 Niños Afiliados de las Estancias Infantiles del RC"/>
    <hyperlink ref="A132" location="V.1.4.Afil.EI!A1" display="V. 1.4 Pagos a las Estancias Infantiles"/>
    <hyperlink ref="A136" location="'V.2.1.SUBSIDIO_SFS Def.'!A1" display="V.2.1  Definiciones Subsidios"/>
    <hyperlink ref="A137" location="V.2.2.Análisis!A1" display="V.2.2 Análisis de Subsidio de Matenidad, Lactancia y Enfermedad Común"/>
    <hyperlink ref="A138" location="' V.2.3.Benef. subsid '!A1" display="V.2.3 Afiliados Beneficiarios por Subsidios de Maternidad, Lactancia y Enfermedad Común"/>
    <hyperlink ref="A139" location="'V.2.4. Monto subsid (2)'!A1" display="V.2.4 Montos Aprobados en Millones de RD$ por Concepto de Subsidios por Maternidad, Lactancia y Enfermedad Común"/>
    <hyperlink ref="A143" location="'V.3.1. Def-Análisis pens.'!A1" display="V.3.1  Definiciones Subsidios SVDS"/>
    <hyperlink ref="A144" location="'V.3.1. Def-Análisis pens.'!A1" display="V.3.2 Análisis de Subsidio de SVDS"/>
    <hyperlink ref="A145" location="'V.3.2 Pensiones por año'!A1" display="V.3.3 Pensiones Otorgadas por Año del SVDS"/>
    <hyperlink ref="A146" location="'V.3.3.Pens.Disc. AFP'!A1" display="V.3.4 Monto de Pensión Promedio por Tipo de Discapacidad Según AFP"/>
    <hyperlink ref="A147" location="'V.3.4.Pensiones Sob.Disc'!A1" display="V.3.5 Pensión Promedio de Sobrevivencia y Discapacidad (RD$) del SVDS"/>
    <hyperlink ref="A179" location="'VI.1.Analisis CMNR'!A1" display="VI.1 Análisis de CMNR"/>
    <hyperlink ref="A180" location="VI.2.Status!A1" display="VI.2  Solicitudes Recibidas en las Comisiones Médicas por Estatus"/>
    <hyperlink ref="A181" location="VI.3.Apelaciones1!A1" display="VI.3 Apelaciones de Dictamenes de la CMNR"/>
    <hyperlink ref="A182" location="'VI.4. Entidad Receptora Origen'!A1" display="VI.4 Apelaciones por Entidad Receptora y Orígen"/>
    <hyperlink ref="A193" location="Contenido!A1" display="VIII.1  Distribución de la Población Ocupada Formal por Rama de Actividad"/>
    <hyperlink ref="A194" location="'VIII.2 Pob. econ.'!Área_de_impresión" display="VIII.2 Población Total República Dominicana y por Tipo de Ocupación"/>
    <hyperlink ref="A151" location="'V.4.1.Def-Analisis   '!A1" display="V.4.1 Análisis de Beneficios de la Administradora de Riesgos Laborales"/>
    <hyperlink ref="A152" location="'V.4.2.NA. Reportes ARL'!A1" display="V.4.2 Reporte de Accidente Laborales y Enfermedades Profesionales"/>
    <hyperlink ref="A153" location="'V.4.3. NA.Cant. accid x región'!A1" display="V.4.3  Reporte de Accidente Laborales y Enfermedades Profesionales por Región"/>
    <hyperlink ref="A154" location="'V.4.4.NA.Cant. accid x Prov.)'!A1" display="V.4.4 Reporte de Accidentes Laborales y Enfermedades Profesionales por Provincia"/>
    <hyperlink ref="A155" location="'V.4.5.NA.Cant. accid x Proced.'!A1" display="V.4.5 Reporte de Accidentes Laborales y Enfermedades Profesionales por Zona de Procedencia"/>
    <hyperlink ref="A156" location="'V.4.6. NA.Cant. accid x sector'!A1" display="V.4.6 Reporte de Accidente Laborales y Enfermedades Profesionales por Tipo Sector"/>
    <hyperlink ref="A157" location="'V.4.7. Accid x sexo'!A1" display="V.4.7 Reporte de Accidentes Laborales y Enfermedades Profesionales por Sexo"/>
    <hyperlink ref="A158" location="'V.4.8. Accid x rango de edad'!A1" display="V.4.8 Reporte de Accidentes Laborales y Enfermedades Profesionales por Rango de Edad"/>
    <hyperlink ref="A159" location="'V.4.9.Accid x Escolaridad'!A1" display="V.4.9 Reporte de Accidentes Laborales y Enfermedades Profesionales por Nivel de Escolaridad"/>
    <hyperlink ref="A160" location="'V.4.10.Accid x sector '!A1" display="V.4.10 Comparación Reporte de Accidentes Laborales y Enfermedades Profesionales y Afiliación al SRL por Sector"/>
    <hyperlink ref="A161" location="'V.4.11.Accid x sexo'!A1" display="V.4.11 Comparación Reporte de Accidentes laborales y Enfermedades Profesionales y Afiliación al SRL por Sexo"/>
    <hyperlink ref="A162" location="'V.4.12.Accid x edad'!A1" display="V.4.12 Comparación  Reporte de Accidentes Laborales y Enfermedades Profesionales y Afiliación al SRL por Edad"/>
    <hyperlink ref="A163" location="'V.4.13.EC. Accid. Lab'!A1" display="V.4.13 Cantidad de Expedientes Calificados por la ARL Vs Casos Reportados"/>
    <hyperlink ref="A164" location="'V.4.14.EC. Accid. Lab.'!A1" display="V.4.14 Cantidad de Expedientes de Accidentes Laborales Calificados por la ARL "/>
    <hyperlink ref="A165" location="'V.4.15.EC. Accid. Lab x tipo'!A1" display="V.4.15 Cantidad de Expedientes Calificados por la ARL por Tipo de Accidente"/>
    <hyperlink ref="A166" location="'V.4.16. EC. Accid. Lab x Lesión'!A1" display="V.4.16 Cantidad de Expedientes Calificados por la ARL por Grado de Lesión"/>
    <hyperlink ref="A167" location="'V.4.17. Accid.Lab suceso'!A1" display="V.4.17 Cantidad de Expedientes Calificados por la ARL  Según Circunstancia del Suceso"/>
    <hyperlink ref="A168" location="'V.4.18. EC. x Agente daño'!A1" display="V.4.18 Cantidad de Expedientes Calificados por la ARL Según Agente Dañino"/>
    <hyperlink ref="A169" location="'V.4.19. EC. x  lugar de accid.'!A1" display="V.4.19 Cantidad de Expedientes Calificados por la ARL Según Lugar de Accidente"/>
    <hyperlink ref="A170" location="'V.4.20.EC. Accid incapac.'!A1" display="V.4.20 Cantidad de Expedientes Calificados por la ARL con Accidentes Laborales con Lesiones Discapacitantes"/>
    <hyperlink ref="A171" location="'V.4.21. EC. Enferm. Prof (R)'!A1" display="V.4.21 Cantidad de Expedientes de Enfermedades Profesionales Calificados en Proceso de Investigación"/>
    <hyperlink ref="A172" location="'V.4.22.EC. Accid Lab.(R)'!A1" display="V.4.22 Cantidad de Expedientes de Accidentes Laborales Calificados en Proceso de Reinvestigación"/>
    <hyperlink ref="A173" location="'V.4.23. Accid. Aprobxtipo'!A1" display="V.4.23 Casos Aprobados en Proceso de Reinvestigación por Tipo de Accidente"/>
    <hyperlink ref="A174" location="'V.4.24. Accid. Aprob xLesión '!A1" display="V.4.24 Casos Aprobados en Proceso de Reinvestigación por Grado de Lesión"/>
    <hyperlink ref="A175" location="'V.4.25.Accid.Aprob Según suc.'!A1" display="V.4.25 Casos Aprobados en Proceso de Reinvestigación por Circunstancia del Suceso"/>
    <hyperlink ref="A198" location="Contenido!A1" display="IX.1  Definiciones de Sistema Dominicano de Seguridad Social"/>
    <hyperlink ref="A199" location="'IX.2b. Logros1'!Área_de_impresión" display="IX.2 Logros del Sistema Dominicano de Seguridad Social"/>
    <hyperlink ref="A186" location="'VII.1. Analisis CBSS'!Área_de_impresión" display="VII.1 Analisis del Convenio Bilateral"/>
    <hyperlink ref="A187" location="'VII.2.CBSS Tram.'!Área_de_impresión" display="VII.2 Cantidad de Solicitudes por año y tipo de trámite"/>
    <hyperlink ref="A188" location="'VII.3.CBSS-Benef'!Área_de_impresión" display="VII.3 Cantidad de Solicitantes por Año y Tipo de Beneficio"/>
    <hyperlink ref="A189" location="'VII.4.CBSS-Tramit.'!Área_de_impresión" display="VII.4  Cantidad de Solicitudes y Tramitaciones Concluidas "/>
    <hyperlink ref="A184" location="VII.CBSS!Área_de_impresión" display="VII. Estadísticas del Convenio Bilateral de Seguridad Social entre España y la República Dominicana"/>
    <hyperlink ref="A1" location="'VIII.1 Ocup. formal'!Área_de_impresión" display="'VIII.1 Ocup. formal'!Área_de_impresión"/>
    <hyperlink ref="A193:XFD193" location="'VIII.1 Ocup. formal'!Área_de_impresión" display="VIII.1  Distribución de la Población Ocupada Formal por Rama de Actividad"/>
    <hyperlink ref="A198:XFD198" location="'IX.1.b  SDSS Definiciones '!Área_de_impresión" display="IX.1  Definiciones de Sistema Dominicano de Seguridad Social"/>
  </hyperlinks>
  <pageMargins left="0.7" right="0.7" top="0.75" bottom="0.75" header="0.3" footer="0.3"/>
  <pageSetup scale="73" fitToHeight="0" orientation="portrait" r:id="rId1"/>
  <rowBreaks count="5" manualBreakCount="5">
    <brk id="49" man="1"/>
    <brk id="92" man="1"/>
    <brk id="139" man="1"/>
    <brk id="183" man="1"/>
    <brk id="200" man="1"/>
  </row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3">
    <tabColor theme="9" tint="-0.249977111117893"/>
    <pageSetUpPr fitToPage="1"/>
  </sheetPr>
  <dimension ref="A1:Z58"/>
  <sheetViews>
    <sheetView showGridLines="0" view="pageBreakPreview" topLeftCell="B1" zoomScale="55" zoomScaleNormal="100" zoomScaleSheetLayoutView="55" zoomScalePageLayoutView="62" workbookViewId="0">
      <selection activeCell="S48" sqref="S48"/>
    </sheetView>
  </sheetViews>
  <sheetFormatPr baseColWidth="10" defaultColWidth="11.42578125" defaultRowHeight="15"/>
  <cols>
    <col min="1" max="1" width="0" style="748" hidden="1" customWidth="1"/>
    <col min="2" max="2" width="22" style="67" customWidth="1"/>
    <col min="3" max="4" width="17.42578125" style="67" customWidth="1"/>
    <col min="5" max="6" width="18.7109375" style="67" customWidth="1"/>
    <col min="7" max="8" width="18" style="67" customWidth="1"/>
    <col min="9" max="9" width="22.140625" style="67" customWidth="1"/>
    <col min="10" max="11" width="17.140625" style="67" customWidth="1"/>
    <col min="12" max="12" width="13.85546875" style="67" customWidth="1"/>
    <col min="13" max="16" width="26.85546875" style="67" customWidth="1"/>
    <col min="17" max="17" width="10.5703125" style="67" customWidth="1"/>
    <col min="18" max="18" width="14.85546875" style="67" customWidth="1"/>
    <col min="19" max="19" width="14.5703125" style="67" customWidth="1"/>
    <col min="20" max="20" width="24.7109375" style="67" customWidth="1"/>
    <col min="21" max="16384" width="11.42578125" style="67"/>
  </cols>
  <sheetData>
    <row r="1" spans="1:20" ht="102" customHeight="1">
      <c r="B1" s="2191"/>
      <c r="C1" s="2191"/>
      <c r="D1" s="2191"/>
      <c r="E1" s="2191"/>
      <c r="F1" s="2191"/>
      <c r="G1" s="2191"/>
      <c r="H1" s="2191"/>
      <c r="I1" s="2191"/>
      <c r="J1" s="2191"/>
      <c r="K1" s="2191"/>
      <c r="L1" s="2191"/>
      <c r="M1" s="2191"/>
      <c r="N1" s="2191"/>
      <c r="O1" s="2191"/>
      <c r="P1" s="2191"/>
      <c r="Q1" s="2191"/>
      <c r="R1" s="2191"/>
    </row>
    <row r="2" spans="1:20" ht="30.75" customHeight="1">
      <c r="B2" s="496"/>
      <c r="C2" s="498"/>
      <c r="D2" s="498"/>
      <c r="E2" s="498"/>
      <c r="F2" s="498"/>
      <c r="G2" s="496"/>
      <c r="H2" s="496"/>
      <c r="I2" s="498" t="s">
        <v>557</v>
      </c>
      <c r="J2" s="496"/>
      <c r="K2" s="496"/>
      <c r="L2" s="496"/>
      <c r="M2" s="496"/>
      <c r="N2" s="496"/>
      <c r="O2" s="496"/>
      <c r="P2" s="496"/>
      <c r="Q2" s="496"/>
    </row>
    <row r="3" spans="1:20" s="660" customFormat="1" ht="26.25">
      <c r="B3" s="2197" t="s">
        <v>207</v>
      </c>
      <c r="C3" s="2194" t="s">
        <v>555</v>
      </c>
      <c r="D3" s="2195"/>
      <c r="E3" s="2194" t="s">
        <v>556</v>
      </c>
      <c r="F3" s="2196"/>
      <c r="G3" s="2409" t="s">
        <v>558</v>
      </c>
      <c r="H3" s="2410"/>
      <c r="I3" s="2410"/>
      <c r="J3" s="2413" t="s">
        <v>1061</v>
      </c>
      <c r="K3" s="2411" t="s">
        <v>554</v>
      </c>
      <c r="L3" s="659"/>
      <c r="M3" s="659"/>
      <c r="N3" s="659"/>
      <c r="O3" s="659"/>
      <c r="P3" s="659"/>
      <c r="Q3" s="659"/>
    </row>
    <row r="4" spans="1:20" ht="28.5">
      <c r="B4" s="2198"/>
      <c r="C4" s="503" t="s">
        <v>111</v>
      </c>
      <c r="D4" s="242" t="s">
        <v>62</v>
      </c>
      <c r="E4" s="503" t="s">
        <v>111</v>
      </c>
      <c r="F4" s="243" t="s">
        <v>62</v>
      </c>
      <c r="G4" s="242" t="s">
        <v>111</v>
      </c>
      <c r="H4" s="242" t="s">
        <v>62</v>
      </c>
      <c r="I4" s="503" t="s">
        <v>17</v>
      </c>
      <c r="J4" s="2414"/>
      <c r="K4" s="2412"/>
      <c r="L4" s="639"/>
      <c r="M4" s="639"/>
      <c r="N4" s="639"/>
      <c r="O4" s="639"/>
      <c r="P4" s="639"/>
      <c r="R4" s="195"/>
      <c r="S4" s="195"/>
      <c r="T4" s="18"/>
    </row>
    <row r="5" spans="1:20" ht="22.5" customHeight="1">
      <c r="A5" s="748">
        <v>2007</v>
      </c>
      <c r="B5" s="504" t="s">
        <v>22</v>
      </c>
      <c r="C5" s="2416">
        <v>479821</v>
      </c>
      <c r="D5" s="2417">
        <v>602115</v>
      </c>
      <c r="E5" s="2416">
        <v>792515</v>
      </c>
      <c r="F5" s="2418">
        <v>684666</v>
      </c>
      <c r="G5" s="2419">
        <f>+E5+C5</f>
        <v>1272336</v>
      </c>
      <c r="H5" s="2417">
        <v>1286781</v>
      </c>
      <c r="I5" s="2420">
        <f t="shared" ref="I5:I17" si="0">G5+H5</f>
        <v>2559117</v>
      </c>
      <c r="J5" s="2421">
        <f>G5/I5</f>
        <v>0.49717773747741895</v>
      </c>
      <c r="K5" s="2422">
        <f>H5/I5</f>
        <v>0.502822262522581</v>
      </c>
      <c r="L5" s="639"/>
      <c r="M5" s="639"/>
      <c r="N5" s="639"/>
      <c r="O5" s="639"/>
      <c r="P5" s="639"/>
      <c r="R5" s="502"/>
      <c r="S5" s="194"/>
      <c r="T5" s="18"/>
    </row>
    <row r="6" spans="1:20" ht="22.5" customHeight="1">
      <c r="A6" s="748">
        <v>2008</v>
      </c>
      <c r="B6" s="271" t="s">
        <v>23</v>
      </c>
      <c r="C6" s="2423">
        <v>545438</v>
      </c>
      <c r="D6" s="2419">
        <v>679205</v>
      </c>
      <c r="E6" s="2423">
        <v>890402</v>
      </c>
      <c r="F6" s="2424">
        <v>801857</v>
      </c>
      <c r="G6" s="2419">
        <f t="shared" ref="G6:G11" si="1">+E6+C6</f>
        <v>1435840</v>
      </c>
      <c r="H6" s="2419">
        <f t="shared" ref="H6:H12" si="2">+F6+D6</f>
        <v>1481062</v>
      </c>
      <c r="I6" s="2425">
        <f t="shared" si="0"/>
        <v>2916902</v>
      </c>
      <c r="J6" s="2421">
        <f t="shared" ref="J6:J12" si="3">G6/I6</f>
        <v>0.49224828259571285</v>
      </c>
      <c r="K6" s="2422">
        <f t="shared" ref="K6:K12" si="4">H6/I6</f>
        <v>0.50775171740428715</v>
      </c>
      <c r="L6" s="639"/>
      <c r="M6" s="1838"/>
      <c r="N6" s="1839"/>
      <c r="O6" s="1839"/>
      <c r="P6" s="1838"/>
      <c r="R6" s="502"/>
      <c r="S6" s="194"/>
      <c r="T6" s="18"/>
    </row>
    <row r="7" spans="1:20" ht="22.5" customHeight="1">
      <c r="A7" s="748">
        <v>2009</v>
      </c>
      <c r="B7" s="271" t="s">
        <v>24</v>
      </c>
      <c r="C7" s="2423">
        <v>615631</v>
      </c>
      <c r="D7" s="2419">
        <v>788594</v>
      </c>
      <c r="E7" s="2423">
        <v>1078877</v>
      </c>
      <c r="F7" s="2424">
        <v>1009422</v>
      </c>
      <c r="G7" s="2419">
        <f t="shared" si="1"/>
        <v>1694508</v>
      </c>
      <c r="H7" s="2419">
        <f t="shared" si="2"/>
        <v>1798016</v>
      </c>
      <c r="I7" s="2425">
        <f t="shared" si="0"/>
        <v>3492524</v>
      </c>
      <c r="J7" s="2421">
        <f t="shared" si="3"/>
        <v>0.48518149052089549</v>
      </c>
      <c r="K7" s="2422">
        <f t="shared" si="4"/>
        <v>0.51481850947910446</v>
      </c>
      <c r="L7" s="639"/>
      <c r="M7" s="1838"/>
      <c r="N7" s="1839"/>
      <c r="O7" s="1839"/>
      <c r="P7" s="1838"/>
      <c r="R7" s="502"/>
      <c r="S7" s="194"/>
      <c r="T7" s="18"/>
    </row>
    <row r="8" spans="1:20" ht="22.5" customHeight="1">
      <c r="A8" s="748">
        <v>2010</v>
      </c>
      <c r="B8" s="271" t="s">
        <v>168</v>
      </c>
      <c r="C8" s="2423">
        <v>904636</v>
      </c>
      <c r="D8" s="2419">
        <v>1109150</v>
      </c>
      <c r="E8" s="2423">
        <v>1210182</v>
      </c>
      <c r="F8" s="2424">
        <v>1153901</v>
      </c>
      <c r="G8" s="2419">
        <f t="shared" si="1"/>
        <v>2114818</v>
      </c>
      <c r="H8" s="2419">
        <f t="shared" si="2"/>
        <v>2263051</v>
      </c>
      <c r="I8" s="2425">
        <f t="shared" si="0"/>
        <v>4377869</v>
      </c>
      <c r="J8" s="2421">
        <f t="shared" si="3"/>
        <v>0.48307018780141664</v>
      </c>
      <c r="K8" s="2422">
        <f t="shared" si="4"/>
        <v>0.51692981219858336</v>
      </c>
      <c r="L8" s="639"/>
      <c r="M8" s="1838"/>
      <c r="N8" s="1839"/>
      <c r="O8" s="1839"/>
      <c r="P8" s="1838"/>
      <c r="R8" s="502"/>
      <c r="S8" s="194"/>
      <c r="T8" s="18"/>
    </row>
    <row r="9" spans="1:20" ht="22.5" customHeight="1">
      <c r="A9" s="748">
        <v>2011</v>
      </c>
      <c r="B9" s="271" t="s">
        <v>203</v>
      </c>
      <c r="C9" s="2423">
        <v>899174</v>
      </c>
      <c r="D9" s="2419">
        <v>1104253</v>
      </c>
      <c r="E9" s="2423">
        <v>1279458</v>
      </c>
      <c r="F9" s="2424">
        <v>1237965</v>
      </c>
      <c r="G9" s="2419">
        <f t="shared" si="1"/>
        <v>2178632</v>
      </c>
      <c r="H9" s="2419">
        <f t="shared" si="2"/>
        <v>2342218</v>
      </c>
      <c r="I9" s="2425">
        <f t="shared" si="0"/>
        <v>4520850</v>
      </c>
      <c r="J9" s="2421">
        <f t="shared" si="3"/>
        <v>0.48190760587057746</v>
      </c>
      <c r="K9" s="2422">
        <f t="shared" si="4"/>
        <v>0.51809239412942254</v>
      </c>
      <c r="M9" s="1838"/>
      <c r="N9" s="1839"/>
      <c r="O9" s="1839"/>
      <c r="P9" s="1838"/>
      <c r="R9" s="502"/>
      <c r="S9" s="194"/>
      <c r="T9" s="18"/>
    </row>
    <row r="10" spans="1:20" ht="22.5" customHeight="1">
      <c r="A10" s="748">
        <v>2012</v>
      </c>
      <c r="B10" s="271" t="s">
        <v>424</v>
      </c>
      <c r="C10" s="2423">
        <v>1031326</v>
      </c>
      <c r="D10" s="2419">
        <v>1272025</v>
      </c>
      <c r="E10" s="2423">
        <v>1360788</v>
      </c>
      <c r="F10" s="2424">
        <v>1327623</v>
      </c>
      <c r="G10" s="2419">
        <f t="shared" si="1"/>
        <v>2392114</v>
      </c>
      <c r="H10" s="2419">
        <f t="shared" si="2"/>
        <v>2599648</v>
      </c>
      <c r="I10" s="2425">
        <f t="shared" si="0"/>
        <v>4991762</v>
      </c>
      <c r="J10" s="2421">
        <f t="shared" si="3"/>
        <v>0.47921235026830206</v>
      </c>
      <c r="K10" s="2422">
        <f t="shared" si="4"/>
        <v>0.520787649731698</v>
      </c>
      <c r="M10" s="1838"/>
      <c r="N10" s="1839"/>
      <c r="O10" s="1839"/>
      <c r="P10" s="1838"/>
      <c r="R10" s="502"/>
      <c r="S10" s="194"/>
      <c r="T10" s="18"/>
    </row>
    <row r="11" spans="1:20" ht="22.5" customHeight="1">
      <c r="A11" s="748">
        <v>2013</v>
      </c>
      <c r="B11" s="271" t="s">
        <v>488</v>
      </c>
      <c r="C11" s="2423">
        <v>1243431</v>
      </c>
      <c r="D11" s="2419">
        <v>1508322</v>
      </c>
      <c r="E11" s="2423">
        <v>1462398</v>
      </c>
      <c r="F11" s="2424">
        <v>1438578</v>
      </c>
      <c r="G11" s="2419">
        <f t="shared" si="1"/>
        <v>2705829</v>
      </c>
      <c r="H11" s="2419">
        <f t="shared" si="2"/>
        <v>2946900</v>
      </c>
      <c r="I11" s="2425">
        <f t="shared" si="0"/>
        <v>5652729</v>
      </c>
      <c r="J11" s="2421">
        <f t="shared" si="3"/>
        <v>0.47867658258515489</v>
      </c>
      <c r="K11" s="2422">
        <f t="shared" si="4"/>
        <v>0.52132341741484511</v>
      </c>
      <c r="M11" s="1838"/>
      <c r="N11" s="1839"/>
      <c r="O11" s="1839"/>
      <c r="P11" s="1838"/>
      <c r="R11" s="502"/>
      <c r="S11" s="194"/>
      <c r="T11" s="18"/>
    </row>
    <row r="12" spans="1:20" ht="22.5" customHeight="1">
      <c r="A12" s="748">
        <v>2014</v>
      </c>
      <c r="B12" s="271" t="s">
        <v>496</v>
      </c>
      <c r="C12" s="2423">
        <v>1400518</v>
      </c>
      <c r="D12" s="2419">
        <v>1615128</v>
      </c>
      <c r="E12" s="2423">
        <v>1578325</v>
      </c>
      <c r="F12" s="2424">
        <v>1563274</v>
      </c>
      <c r="G12" s="2419">
        <f>+E12+C12</f>
        <v>2978843</v>
      </c>
      <c r="H12" s="2419">
        <f t="shared" si="2"/>
        <v>3178402</v>
      </c>
      <c r="I12" s="2425">
        <f t="shared" si="0"/>
        <v>6157245</v>
      </c>
      <c r="J12" s="2421">
        <f t="shared" si="3"/>
        <v>0.48379478159469047</v>
      </c>
      <c r="K12" s="2422">
        <f t="shared" si="4"/>
        <v>0.51620521840530953</v>
      </c>
      <c r="M12" s="1838"/>
      <c r="N12" s="1839"/>
      <c r="O12" s="1839"/>
      <c r="P12" s="1838"/>
      <c r="R12" s="502"/>
      <c r="S12" s="194"/>
      <c r="T12" s="18"/>
    </row>
    <row r="13" spans="1:20" ht="22.5" customHeight="1">
      <c r="A13" s="748">
        <v>2015</v>
      </c>
      <c r="B13" s="271" t="s">
        <v>829</v>
      </c>
      <c r="C13" s="2426">
        <v>1572793</v>
      </c>
      <c r="D13" s="2427">
        <v>1744612</v>
      </c>
      <c r="E13" s="2426">
        <v>1674811</v>
      </c>
      <c r="F13" s="2428">
        <v>1665027</v>
      </c>
      <c r="G13" s="2427">
        <v>3247604</v>
      </c>
      <c r="H13" s="2419">
        <v>3409639</v>
      </c>
      <c r="I13" s="2425">
        <f t="shared" si="0"/>
        <v>6657243</v>
      </c>
      <c r="J13" s="2421">
        <f>G13/I13</f>
        <v>0.48783017234011139</v>
      </c>
      <c r="K13" s="2422">
        <f>H13/I13</f>
        <v>0.51216982765988861</v>
      </c>
      <c r="L13" s="748"/>
      <c r="M13" s="1838"/>
      <c r="N13" s="1839"/>
      <c r="O13" s="1839"/>
      <c r="P13" s="1838"/>
      <c r="R13" s="502"/>
      <c r="S13" s="194"/>
      <c r="T13" s="25"/>
    </row>
    <row r="14" spans="1:20" ht="22.5" customHeight="1">
      <c r="A14" s="748">
        <v>2016</v>
      </c>
      <c r="B14" s="271" t="s">
        <v>884</v>
      </c>
      <c r="C14" s="2426">
        <v>1575598</v>
      </c>
      <c r="D14" s="2427">
        <v>1771470</v>
      </c>
      <c r="E14" s="2426">
        <v>1809250</v>
      </c>
      <c r="F14" s="2428">
        <v>1782038</v>
      </c>
      <c r="G14" s="2427">
        <v>3384848</v>
      </c>
      <c r="H14" s="2419">
        <v>3553508</v>
      </c>
      <c r="I14" s="2425">
        <f t="shared" si="0"/>
        <v>6938356</v>
      </c>
      <c r="J14" s="2421">
        <f>G14/I14</f>
        <v>0.48784582399634724</v>
      </c>
      <c r="K14" s="2422">
        <f>H14/I14</f>
        <v>0.51215417600365276</v>
      </c>
      <c r="M14" s="1838"/>
      <c r="N14" s="1839"/>
      <c r="O14" s="1839"/>
      <c r="P14" s="1838"/>
      <c r="Q14" s="499"/>
      <c r="R14" s="52"/>
      <c r="S14" s="52"/>
      <c r="T14" s="25"/>
    </row>
    <row r="15" spans="1:20" ht="22.5" customHeight="1">
      <c r="B15" s="271" t="s">
        <v>949</v>
      </c>
      <c r="C15" s="2426">
        <v>1677875</v>
      </c>
      <c r="D15" s="2427">
        <v>1868813</v>
      </c>
      <c r="E15" s="2426">
        <v>1977166</v>
      </c>
      <c r="F15" s="2428">
        <v>1925426</v>
      </c>
      <c r="G15" s="2427">
        <v>3655041</v>
      </c>
      <c r="H15" s="2419">
        <v>3794239</v>
      </c>
      <c r="I15" s="2425">
        <f t="shared" si="0"/>
        <v>7449280</v>
      </c>
      <c r="J15" s="2421">
        <f>G15/I15</f>
        <v>0.49065694939645171</v>
      </c>
      <c r="K15" s="2422">
        <f>H15/I15</f>
        <v>0.50934305060354823</v>
      </c>
      <c r="L15" s="499"/>
      <c r="M15" s="1838"/>
      <c r="N15" s="1839"/>
      <c r="O15" s="1839"/>
      <c r="P15" s="1838"/>
      <c r="Q15" s="25"/>
      <c r="S15" s="52"/>
      <c r="T15" s="25"/>
    </row>
    <row r="16" spans="1:20" ht="24.75" customHeight="1">
      <c r="B16" s="271" t="s">
        <v>1025</v>
      </c>
      <c r="C16" s="2426">
        <v>1712181</v>
      </c>
      <c r="D16" s="2427">
        <v>1907969</v>
      </c>
      <c r="E16" s="2426">
        <v>2096180</v>
      </c>
      <c r="F16" s="2428">
        <v>2057807</v>
      </c>
      <c r="G16" s="2427">
        <v>3808361</v>
      </c>
      <c r="H16" s="2419">
        <v>3965776</v>
      </c>
      <c r="I16" s="2425">
        <f t="shared" si="0"/>
        <v>7774137</v>
      </c>
      <c r="J16" s="2421">
        <f>G16/I16</f>
        <v>0.48987572511263949</v>
      </c>
      <c r="K16" s="2422">
        <f>H16/I16</f>
        <v>0.51012427488736045</v>
      </c>
      <c r="L16" s="25"/>
      <c r="M16" s="1838"/>
      <c r="N16" s="1839"/>
      <c r="O16" s="1839"/>
      <c r="P16" s="1838"/>
      <c r="Q16" s="25"/>
      <c r="R16" s="25"/>
      <c r="S16" s="52"/>
      <c r="T16" s="25"/>
    </row>
    <row r="17" spans="2:26" ht="22.5" customHeight="1">
      <c r="B17" s="529" t="s">
        <v>1040</v>
      </c>
      <c r="C17" s="2429">
        <v>1713456</v>
      </c>
      <c r="D17" s="2430">
        <v>1908829</v>
      </c>
      <c r="E17" s="2429">
        <v>2097145</v>
      </c>
      <c r="F17" s="2431">
        <v>2058621</v>
      </c>
      <c r="G17" s="2430">
        <f>+C17+E17</f>
        <v>3810601</v>
      </c>
      <c r="H17" s="2430">
        <f>+F17+D17</f>
        <v>3967450</v>
      </c>
      <c r="I17" s="2432">
        <f t="shared" si="0"/>
        <v>7778051</v>
      </c>
      <c r="J17" s="2433">
        <f>G17/I17</f>
        <v>0.48991720419421264</v>
      </c>
      <c r="K17" s="2434">
        <f>H17/I17</f>
        <v>0.5100827958057873</v>
      </c>
      <c r="L17" s="25"/>
      <c r="M17" s="1838"/>
      <c r="N17" s="1840"/>
      <c r="O17" s="1840"/>
      <c r="P17" s="1838"/>
      <c r="Q17" s="25"/>
      <c r="R17" s="25"/>
      <c r="S17" s="52"/>
      <c r="T17" s="25"/>
      <c r="Z17" s="67" t="s">
        <v>25</v>
      </c>
    </row>
    <row r="18" spans="2:26" ht="55.5" customHeight="1">
      <c r="B18" s="2415" t="s">
        <v>1062</v>
      </c>
      <c r="C18" s="2415"/>
      <c r="D18" s="2415"/>
      <c r="E18" s="2415"/>
      <c r="F18" s="2415"/>
      <c r="G18" s="2415"/>
      <c r="H18" s="2415"/>
      <c r="I18" s="2415"/>
      <c r="J18" s="2415"/>
      <c r="K18" s="2415"/>
      <c r="L18" s="25"/>
      <c r="M18" s="25"/>
      <c r="N18" s="1841"/>
      <c r="O18" s="1841"/>
      <c r="P18" s="25"/>
      <c r="Q18" s="25"/>
      <c r="R18" s="25"/>
      <c r="S18" s="52"/>
      <c r="T18" s="25"/>
    </row>
    <row r="19" spans="2:26" ht="25.5" customHeight="1">
      <c r="B19" s="25"/>
      <c r="C19" s="25"/>
      <c r="D19" s="25"/>
      <c r="E19" s="25"/>
      <c r="F19" s="25"/>
      <c r="G19" s="25"/>
      <c r="H19" s="25"/>
      <c r="I19" s="25"/>
      <c r="J19" s="25"/>
      <c r="K19" s="25"/>
      <c r="L19" s="25"/>
      <c r="M19" s="25"/>
      <c r="N19" s="25"/>
      <c r="O19" s="25"/>
      <c r="P19" s="25"/>
      <c r="Q19" s="25"/>
      <c r="R19" s="25"/>
      <c r="S19" s="52"/>
      <c r="T19" s="25"/>
    </row>
    <row r="20" spans="2:26" ht="25.5" customHeight="1">
      <c r="B20" s="25"/>
      <c r="C20" s="25"/>
      <c r="D20" s="25"/>
      <c r="E20" s="25"/>
      <c r="F20" s="25"/>
      <c r="G20" s="25"/>
      <c r="H20" s="25"/>
      <c r="I20" s="25"/>
      <c r="J20" s="25"/>
      <c r="K20" s="25"/>
      <c r="L20" s="25"/>
      <c r="M20" s="25"/>
      <c r="N20" s="25"/>
      <c r="O20" s="25"/>
      <c r="P20" s="25"/>
      <c r="Q20" s="25"/>
      <c r="R20" s="25"/>
      <c r="S20" s="52"/>
      <c r="T20" s="25"/>
    </row>
    <row r="21" spans="2:26" ht="25.5" customHeight="1">
      <c r="B21" s="25"/>
      <c r="C21" s="25"/>
      <c r="D21" s="25"/>
      <c r="E21" s="25"/>
      <c r="F21" s="25"/>
      <c r="G21" s="25"/>
      <c r="H21" s="25"/>
      <c r="I21" s="25"/>
      <c r="J21" s="25"/>
      <c r="K21" s="25"/>
      <c r="L21" s="25"/>
      <c r="M21" s="25"/>
      <c r="N21" s="25"/>
      <c r="O21" s="25"/>
      <c r="P21" s="25"/>
      <c r="Q21" s="25"/>
      <c r="R21" s="25"/>
      <c r="S21" s="52"/>
      <c r="T21" s="25"/>
    </row>
    <row r="22" spans="2:26" ht="25.5" customHeight="1">
      <c r="B22" s="25"/>
      <c r="C22" s="25"/>
      <c r="D22" s="25"/>
      <c r="E22" s="25"/>
      <c r="F22" s="25"/>
      <c r="G22" s="25"/>
      <c r="H22" s="25"/>
      <c r="I22" s="25"/>
      <c r="J22" s="25"/>
      <c r="K22" s="25"/>
      <c r="L22" s="25"/>
      <c r="M22" s="25"/>
      <c r="N22" s="25"/>
      <c r="O22" s="25"/>
      <c r="P22" s="25"/>
      <c r="Q22" s="25"/>
      <c r="R22" s="25"/>
      <c r="S22" s="52"/>
      <c r="T22" s="25"/>
    </row>
    <row r="23" spans="2:26" ht="25.5" customHeight="1">
      <c r="B23" s="25"/>
      <c r="C23" s="25"/>
      <c r="D23" s="25"/>
      <c r="E23" s="25"/>
      <c r="F23" s="25"/>
      <c r="G23" s="25"/>
      <c r="H23" s="25"/>
      <c r="I23" s="25"/>
      <c r="J23" s="25"/>
      <c r="K23" s="25"/>
      <c r="L23" s="25"/>
      <c r="M23" s="25"/>
      <c r="N23" s="25"/>
      <c r="O23" s="25"/>
      <c r="P23" s="25"/>
      <c r="Q23" s="25"/>
      <c r="R23" s="25"/>
      <c r="S23" s="52"/>
      <c r="T23" s="25"/>
    </row>
    <row r="24" spans="2:26" ht="25.5" customHeight="1">
      <c r="B24" s="25"/>
      <c r="C24" s="25"/>
      <c r="D24" s="25"/>
      <c r="E24" s="25"/>
      <c r="F24" s="25"/>
      <c r="G24" s="25"/>
      <c r="H24" s="25"/>
      <c r="I24" s="25"/>
      <c r="J24" s="25"/>
      <c r="K24" s="25"/>
      <c r="L24" s="25"/>
      <c r="M24" s="25"/>
      <c r="N24" s="25"/>
      <c r="O24" s="25"/>
      <c r="P24" s="25"/>
      <c r="Q24" s="25"/>
      <c r="R24" s="25"/>
      <c r="S24" s="25"/>
      <c r="T24" s="25"/>
    </row>
    <row r="25" spans="2:26" ht="25.5" customHeight="1">
      <c r="B25" s="25"/>
      <c r="C25" s="25"/>
      <c r="D25" s="25"/>
      <c r="E25" s="25"/>
      <c r="F25" s="25"/>
      <c r="G25" s="25"/>
      <c r="H25" s="25"/>
      <c r="I25" s="25"/>
      <c r="J25" s="25"/>
      <c r="K25" s="25"/>
      <c r="L25" s="25"/>
      <c r="M25" s="25"/>
      <c r="N25" s="25"/>
      <c r="O25" s="25"/>
      <c r="P25" s="25"/>
      <c r="Q25" s="25"/>
      <c r="R25" s="25"/>
      <c r="S25" s="25"/>
      <c r="T25" s="25"/>
    </row>
    <row r="26" spans="2:26" ht="25.5" customHeight="1">
      <c r="B26" s="25"/>
      <c r="C26" s="25"/>
      <c r="D26" s="25"/>
      <c r="E26" s="25"/>
      <c r="F26" s="25"/>
      <c r="G26" s="25"/>
      <c r="H26" s="25"/>
      <c r="I26" s="25"/>
      <c r="J26" s="25"/>
      <c r="K26" s="25"/>
      <c r="L26" s="25"/>
      <c r="M26" s="25"/>
      <c r="N26" s="25"/>
      <c r="O26" s="25"/>
      <c r="P26" s="25"/>
      <c r="Q26" s="25"/>
      <c r="R26" s="25"/>
      <c r="S26" s="25"/>
      <c r="T26" s="25"/>
    </row>
    <row r="27" spans="2:26" ht="25.5" customHeight="1">
      <c r="B27" s="25"/>
      <c r="C27" s="25"/>
      <c r="D27" s="25"/>
      <c r="E27" s="25"/>
      <c r="F27" s="25"/>
      <c r="G27" s="25"/>
      <c r="H27" s="25"/>
      <c r="I27" s="25"/>
      <c r="J27" s="25"/>
      <c r="K27" s="25"/>
      <c r="L27" s="25"/>
      <c r="M27" s="25"/>
      <c r="N27" s="25"/>
      <c r="O27" s="25"/>
      <c r="P27" s="25"/>
      <c r="Q27" s="25"/>
      <c r="R27" s="25"/>
      <c r="S27" s="25"/>
      <c r="T27" s="25"/>
    </row>
    <row r="28" spans="2:26" ht="25.5" customHeight="1">
      <c r="B28" s="25"/>
      <c r="C28" s="25"/>
      <c r="D28" s="25"/>
      <c r="E28" s="25"/>
      <c r="F28" s="25"/>
      <c r="G28" s="25"/>
      <c r="H28" s="25"/>
      <c r="I28" s="25"/>
      <c r="J28" s="25"/>
      <c r="K28" s="25"/>
      <c r="L28" s="25"/>
      <c r="M28" s="25"/>
      <c r="N28" s="25"/>
      <c r="O28" s="25"/>
      <c r="P28" s="25"/>
      <c r="Q28" s="25"/>
      <c r="R28" s="25"/>
      <c r="S28" s="25"/>
      <c r="T28" s="25"/>
    </row>
    <row r="29" spans="2:26" ht="25.5" customHeight="1">
      <c r="B29" s="25"/>
      <c r="C29" s="25"/>
      <c r="D29" s="25"/>
      <c r="E29" s="25"/>
      <c r="F29" s="25"/>
      <c r="G29" s="25"/>
      <c r="H29" s="25"/>
      <c r="I29" s="25"/>
      <c r="J29" s="25"/>
      <c r="K29" s="25"/>
      <c r="L29" s="25"/>
      <c r="M29" s="25"/>
      <c r="N29" s="25"/>
      <c r="O29" s="25"/>
      <c r="P29" s="25"/>
      <c r="Q29" s="25"/>
      <c r="R29" s="25"/>
      <c r="S29" s="25"/>
      <c r="T29" s="25"/>
    </row>
    <row r="30" spans="2:26" ht="25.5" customHeight="1">
      <c r="B30" s="25"/>
      <c r="C30" s="25"/>
      <c r="D30" s="25"/>
      <c r="E30" s="25"/>
      <c r="F30" s="25"/>
      <c r="G30" s="25"/>
      <c r="H30" s="25"/>
      <c r="I30" s="25"/>
      <c r="J30" s="25"/>
      <c r="K30" s="25"/>
      <c r="L30" s="25"/>
      <c r="M30" s="25"/>
      <c r="N30" s="25"/>
      <c r="O30" s="25"/>
      <c r="P30" s="25"/>
      <c r="Q30" s="25"/>
      <c r="R30" s="25"/>
      <c r="S30" s="25"/>
      <c r="T30" s="25"/>
    </row>
    <row r="31" spans="2:26" ht="25.5" customHeight="1">
      <c r="B31" s="25"/>
      <c r="C31" s="25"/>
      <c r="D31" s="25"/>
      <c r="E31" s="25"/>
      <c r="F31" s="25"/>
      <c r="G31" s="25"/>
      <c r="H31" s="25"/>
      <c r="I31" s="25"/>
      <c r="J31" s="25"/>
      <c r="K31" s="25"/>
      <c r="L31" s="25"/>
      <c r="M31" s="25"/>
      <c r="N31" s="25"/>
      <c r="O31" s="25"/>
      <c r="P31" s="25"/>
      <c r="Q31" s="25"/>
      <c r="R31" s="25"/>
      <c r="S31" s="25"/>
      <c r="T31" s="25"/>
    </row>
    <row r="32" spans="2:26" ht="25.5" customHeight="1">
      <c r="B32" s="25"/>
      <c r="C32" s="25"/>
      <c r="D32" s="25"/>
      <c r="E32" s="25"/>
      <c r="F32" s="25"/>
      <c r="G32" s="25"/>
      <c r="H32" s="25"/>
      <c r="I32" s="25"/>
      <c r="J32" s="25"/>
      <c r="K32" s="25"/>
      <c r="L32" s="25"/>
      <c r="M32" s="25"/>
      <c r="N32" s="25"/>
      <c r="O32" s="25"/>
      <c r="P32" s="25"/>
      <c r="Q32" s="25"/>
      <c r="R32" s="25"/>
      <c r="S32" s="25"/>
      <c r="T32" s="25"/>
    </row>
    <row r="33" spans="2:23" ht="25.5" customHeight="1">
      <c r="B33" s="25"/>
      <c r="C33" s="25"/>
      <c r="D33" s="25"/>
      <c r="E33" s="25"/>
      <c r="F33" s="25"/>
      <c r="G33" s="25"/>
      <c r="H33" s="25"/>
      <c r="I33" s="25"/>
      <c r="J33" s="25"/>
      <c r="K33" s="25"/>
      <c r="L33" s="25"/>
      <c r="M33" s="25"/>
      <c r="N33" s="25"/>
      <c r="O33" s="25"/>
      <c r="P33" s="25"/>
      <c r="Q33" s="25"/>
      <c r="R33" s="25"/>
      <c r="S33" s="25"/>
      <c r="T33" s="25"/>
    </row>
    <row r="34" spans="2:23" ht="25.5" customHeight="1">
      <c r="B34" s="25"/>
      <c r="C34" s="25"/>
      <c r="D34" s="25"/>
      <c r="E34" s="25"/>
      <c r="F34" s="25"/>
      <c r="G34" s="25"/>
      <c r="H34" s="25"/>
      <c r="I34" s="25"/>
      <c r="J34" s="25"/>
      <c r="K34" s="25"/>
      <c r="L34" s="25"/>
      <c r="M34" s="25"/>
      <c r="N34" s="25"/>
      <c r="O34" s="25"/>
      <c r="P34" s="25"/>
      <c r="Q34" s="25"/>
      <c r="R34" s="25"/>
      <c r="S34" s="25"/>
      <c r="T34" s="82"/>
    </row>
    <row r="35" spans="2:23" ht="25.5" customHeight="1">
      <c r="B35" s="25"/>
      <c r="C35" s="25"/>
      <c r="D35" s="25"/>
      <c r="E35" s="25"/>
      <c r="F35" s="25"/>
      <c r="G35" s="25"/>
      <c r="H35" s="25"/>
      <c r="I35" s="25"/>
      <c r="J35" s="25"/>
      <c r="K35" s="25"/>
      <c r="L35" s="25"/>
      <c r="M35" s="25"/>
      <c r="N35" s="25"/>
      <c r="O35" s="25"/>
      <c r="P35" s="25"/>
      <c r="Q35" s="25"/>
      <c r="R35" s="25"/>
      <c r="S35" s="25"/>
      <c r="T35" s="82"/>
    </row>
    <row r="36" spans="2:23" ht="25.5" customHeight="1">
      <c r="B36" s="25"/>
      <c r="C36" s="25"/>
      <c r="D36" s="25"/>
      <c r="E36" s="25"/>
      <c r="F36" s="25"/>
      <c r="G36" s="25"/>
      <c r="H36" s="25"/>
      <c r="I36" s="25"/>
      <c r="J36" s="25"/>
      <c r="K36" s="25"/>
      <c r="L36" s="25"/>
      <c r="M36" s="25"/>
      <c r="N36" s="25"/>
      <c r="O36" s="25"/>
      <c r="P36" s="25"/>
      <c r="Q36" s="25"/>
      <c r="R36" s="25"/>
      <c r="S36" s="25"/>
      <c r="T36" s="82"/>
    </row>
    <row r="37" spans="2:23">
      <c r="B37" s="25"/>
      <c r="C37" s="25"/>
      <c r="D37" s="25"/>
      <c r="E37" s="25"/>
      <c r="F37" s="25"/>
      <c r="G37" s="25"/>
      <c r="H37" s="25"/>
      <c r="I37" s="25"/>
      <c r="J37" s="25"/>
      <c r="K37" s="25"/>
      <c r="L37" s="25"/>
      <c r="T37" s="82"/>
      <c r="U37" s="83"/>
    </row>
    <row r="38" spans="2:23">
      <c r="B38" s="25"/>
      <c r="C38" s="25"/>
      <c r="D38" s="25"/>
      <c r="E38" s="25"/>
      <c r="F38" s="25"/>
      <c r="G38" s="25"/>
      <c r="H38" s="25"/>
      <c r="I38" s="25"/>
      <c r="J38" s="25"/>
      <c r="K38" s="25"/>
      <c r="T38" s="82"/>
      <c r="U38" s="83"/>
    </row>
    <row r="39" spans="2:23" ht="23.25">
      <c r="B39" s="25"/>
      <c r="C39" s="25"/>
      <c r="D39" s="25"/>
      <c r="E39" s="25"/>
      <c r="F39" s="25"/>
      <c r="G39" s="25"/>
      <c r="H39" s="25"/>
      <c r="I39" s="25"/>
      <c r="J39" s="25"/>
      <c r="K39" s="25"/>
      <c r="T39" s="495"/>
      <c r="U39" s="83"/>
    </row>
    <row r="40" spans="2:23">
      <c r="B40" s="25"/>
      <c r="C40" s="25"/>
      <c r="D40" s="25"/>
      <c r="E40" s="25"/>
      <c r="F40" s="25"/>
      <c r="G40" s="25"/>
      <c r="H40" s="25"/>
      <c r="I40" s="25"/>
      <c r="J40" s="25"/>
      <c r="K40" s="25"/>
      <c r="T40" s="83"/>
      <c r="U40" s="83"/>
    </row>
    <row r="41" spans="2:23" ht="51" customHeight="1">
      <c r="T41" s="83"/>
      <c r="U41" s="83"/>
    </row>
    <row r="42" spans="2:23" ht="78" customHeight="1">
      <c r="M42" s="495"/>
      <c r="N42" s="495"/>
      <c r="O42" s="495"/>
      <c r="P42" s="495"/>
      <c r="Q42" s="495"/>
      <c r="R42" s="495"/>
      <c r="S42" s="495"/>
      <c r="T42" s="83"/>
      <c r="U42" s="83"/>
    </row>
    <row r="43" spans="2:23" ht="23.25">
      <c r="L43" s="495"/>
      <c r="T43" s="83"/>
    </row>
    <row r="44" spans="2:23">
      <c r="T44" s="83"/>
    </row>
    <row r="45" spans="2:23">
      <c r="T45" s="83"/>
    </row>
    <row r="46" spans="2:23" ht="23.25">
      <c r="B46" s="495"/>
      <c r="C46" s="497"/>
      <c r="D46" s="497"/>
      <c r="E46" s="497"/>
      <c r="F46" s="497"/>
      <c r="G46" s="495"/>
      <c r="H46" s="495"/>
      <c r="I46" s="495"/>
      <c r="J46" s="495"/>
      <c r="K46" s="495"/>
      <c r="T46" s="83"/>
    </row>
    <row r="47" spans="2:23">
      <c r="T47" s="83"/>
    </row>
    <row r="48" spans="2:23">
      <c r="T48" s="83"/>
      <c r="U48" s="83"/>
      <c r="V48" s="83"/>
      <c r="W48" s="83"/>
    </row>
    <row r="49" spans="7:23">
      <c r="T49" s="83"/>
      <c r="U49" s="83"/>
      <c r="V49" s="83"/>
      <c r="W49" s="83"/>
    </row>
    <row r="50" spans="7:23">
      <c r="T50" s="83"/>
      <c r="U50" s="83"/>
      <c r="V50" s="83"/>
      <c r="W50" s="83"/>
    </row>
    <row r="51" spans="7:23">
      <c r="T51" s="83"/>
      <c r="U51" s="83"/>
      <c r="V51" s="83"/>
      <c r="W51" s="83"/>
    </row>
    <row r="52" spans="7:23">
      <c r="U52" s="83"/>
      <c r="V52" s="83"/>
      <c r="W52" s="83"/>
    </row>
    <row r="53" spans="7:23">
      <c r="U53" s="83"/>
      <c r="V53" s="83"/>
      <c r="W53" s="83"/>
    </row>
    <row r="54" spans="7:23">
      <c r="M54" s="83"/>
      <c r="N54" s="83"/>
      <c r="O54" s="83"/>
      <c r="P54" s="83"/>
      <c r="Q54" s="83"/>
      <c r="R54" s="83"/>
      <c r="S54" s="83"/>
      <c r="U54" s="83"/>
      <c r="V54" s="83"/>
      <c r="W54" s="83"/>
    </row>
    <row r="55" spans="7:23">
      <c r="L55" s="83"/>
    </row>
    <row r="58" spans="7:23">
      <c r="G58" s="83"/>
      <c r="H58" s="83"/>
      <c r="I58" s="83"/>
      <c r="J58" s="83"/>
      <c r="K58" s="83"/>
    </row>
  </sheetData>
  <mergeCells count="8">
    <mergeCell ref="B1:R1"/>
    <mergeCell ref="B18:K18"/>
    <mergeCell ref="C3:D3"/>
    <mergeCell ref="E3:F3"/>
    <mergeCell ref="B3:B4"/>
    <mergeCell ref="G3:I3"/>
    <mergeCell ref="J3:J4"/>
    <mergeCell ref="K3:K4"/>
  </mergeCells>
  <conditionalFormatting sqref="G17:K17">
    <cfRule type="cellIs" dxfId="35" priority="2" operator="equal">
      <formula>0</formula>
    </cfRule>
  </conditionalFormatting>
  <conditionalFormatting sqref="C17:I17">
    <cfRule type="cellIs" dxfId="34"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40"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4">
    <tabColor theme="9" tint="-0.249977111117893"/>
  </sheetPr>
  <dimension ref="A1:AV97"/>
  <sheetViews>
    <sheetView showGridLines="0" view="pageBreakPreview" zoomScale="55" zoomScaleNormal="40" zoomScaleSheetLayoutView="55" workbookViewId="0">
      <pane ySplit="1" topLeftCell="A2" activePane="bottomLeft" state="frozen"/>
      <selection activeCell="M22" sqref="M22"/>
      <selection pane="bottomLeft" activeCell="G14" sqref="G14"/>
    </sheetView>
  </sheetViews>
  <sheetFormatPr baseColWidth="10" defaultColWidth="11.5703125" defaultRowHeight="15"/>
  <cols>
    <col min="1" max="1" width="14" style="67" customWidth="1"/>
    <col min="2" max="2" width="18.28515625" style="67" customWidth="1"/>
    <col min="3" max="3" width="21" style="67" customWidth="1"/>
    <col min="4" max="4" width="33" style="67" customWidth="1"/>
    <col min="5" max="5" width="17.5703125" style="39" bestFit="1" customWidth="1"/>
    <col min="6" max="6" width="21.85546875" style="39" customWidth="1"/>
    <col min="7" max="7" width="24.7109375" style="67" customWidth="1"/>
    <col min="8" max="8" width="18.85546875" style="67" bestFit="1" customWidth="1"/>
    <col min="9" max="9" width="27.5703125" style="67" customWidth="1"/>
    <col min="10" max="10" width="28.7109375" style="67" customWidth="1"/>
    <col min="11" max="11" width="12.140625" style="67" customWidth="1"/>
    <col min="12" max="12" width="39.28515625" style="67" customWidth="1"/>
    <col min="13" max="13" width="15.42578125" style="67" bestFit="1" customWidth="1"/>
    <col min="14" max="15" width="11.5703125" style="67"/>
    <col min="16" max="16" width="17.5703125" style="67" customWidth="1"/>
    <col min="17" max="17" width="11.5703125" style="67"/>
    <col min="18" max="46" width="11.5703125" style="39"/>
    <col min="47" max="16384" width="11.5703125" style="67"/>
  </cols>
  <sheetData>
    <row r="1" spans="1:16" ht="117.75" customHeight="1">
      <c r="A1" s="2199"/>
      <c r="B1" s="2199"/>
      <c r="C1" s="2199"/>
      <c r="D1" s="2199"/>
      <c r="E1" s="2199"/>
      <c r="F1" s="2199"/>
      <c r="G1" s="2199"/>
      <c r="H1" s="2199"/>
      <c r="I1" s="2199"/>
      <c r="J1" s="2199"/>
      <c r="K1" s="2199"/>
      <c r="L1" s="2199"/>
      <c r="M1" s="2199"/>
      <c r="N1" s="2199"/>
      <c r="O1" s="2199"/>
      <c r="P1" s="2199"/>
    </row>
    <row r="2" spans="1:16" ht="14.25" customHeight="1">
      <c r="A2" s="2200" t="s">
        <v>25</v>
      </c>
      <c r="B2" s="2200"/>
      <c r="C2" s="2200"/>
      <c r="D2" s="2200"/>
      <c r="E2" s="2200"/>
      <c r="F2" s="2200"/>
      <c r="G2" s="2200"/>
      <c r="H2" s="2200"/>
      <c r="I2" s="2200"/>
      <c r="J2" s="2200"/>
      <c r="K2" s="2200"/>
      <c r="L2" s="2200"/>
      <c r="M2" s="2200"/>
      <c r="N2" s="2200"/>
      <c r="O2" s="2200"/>
      <c r="P2" s="2200"/>
    </row>
    <row r="3" spans="1:16" ht="36.75" customHeight="1">
      <c r="A3" s="2201" t="s">
        <v>18</v>
      </c>
      <c r="B3" s="2201"/>
      <c r="C3" s="2201"/>
      <c r="D3" s="2201"/>
      <c r="E3" s="70"/>
      <c r="F3" s="696"/>
      <c r="G3" s="56"/>
      <c r="H3" s="696"/>
      <c r="I3" s="56"/>
      <c r="J3" s="696"/>
      <c r="K3" s="56"/>
      <c r="L3" s="56"/>
      <c r="M3" s="56"/>
      <c r="N3" s="56"/>
      <c r="O3" s="56"/>
    </row>
    <row r="4" spans="1:16" ht="54" customHeight="1">
      <c r="A4" s="1976" t="s">
        <v>19</v>
      </c>
      <c r="B4" s="849" t="s">
        <v>27</v>
      </c>
      <c r="C4" s="849" t="s">
        <v>26</v>
      </c>
      <c r="D4" s="850" t="s">
        <v>1027</v>
      </c>
      <c r="F4" s="696"/>
      <c r="G4" s="56"/>
      <c r="H4" s="696"/>
      <c r="I4" s="56"/>
      <c r="J4" s="696"/>
      <c r="K4" s="90"/>
      <c r="L4" s="56"/>
      <c r="M4" s="56"/>
      <c r="N4" s="56"/>
      <c r="O4" s="56"/>
    </row>
    <row r="5" spans="1:16" ht="18.75">
      <c r="A5" s="1967">
        <v>2005</v>
      </c>
      <c r="B5" s="1973">
        <v>9020226.0000000037</v>
      </c>
      <c r="C5" s="1968">
        <f>+III.1.3.Afil.SFSPob.Nac.!B4</f>
        <v>253374</v>
      </c>
      <c r="D5" s="1971">
        <f t="shared" ref="D5:D19" si="0">+C5/B5</f>
        <v>2.8089540106866491E-2</v>
      </c>
      <c r="F5" s="696"/>
      <c r="G5" s="56"/>
      <c r="H5" s="696"/>
      <c r="I5" s="56"/>
      <c r="J5" s="696"/>
      <c r="K5" s="90"/>
      <c r="L5" s="56"/>
      <c r="M5" s="56"/>
      <c r="N5" s="56"/>
      <c r="O5" s="56"/>
    </row>
    <row r="6" spans="1:16" ht="18.75">
      <c r="A6" s="1935">
        <v>2006</v>
      </c>
      <c r="B6" s="1974">
        <v>9123786.5</v>
      </c>
      <c r="C6" s="1969">
        <f>+III.1.3.Afil.SFSPob.Nac.!B5</f>
        <v>514040</v>
      </c>
      <c r="D6" s="1972">
        <f t="shared" si="0"/>
        <v>5.6340643218689958E-2</v>
      </c>
      <c r="F6" s="696"/>
      <c r="G6" s="56"/>
      <c r="H6" s="696"/>
      <c r="I6" s="56"/>
      <c r="J6" s="696"/>
      <c r="K6" s="90"/>
      <c r="L6" s="56"/>
      <c r="M6" s="56"/>
      <c r="N6" s="56"/>
      <c r="O6" s="56"/>
    </row>
    <row r="7" spans="1:16" ht="18.75">
      <c r="A7" s="1935">
        <v>2007</v>
      </c>
      <c r="B7" s="1974">
        <v>9226223</v>
      </c>
      <c r="C7" s="1969">
        <f>+III.1.3.Afil.SFSPob.Nac.!B6</f>
        <v>2559117</v>
      </c>
      <c r="D7" s="1972">
        <f t="shared" si="0"/>
        <v>0.27737428414639448</v>
      </c>
      <c r="F7" s="696"/>
      <c r="G7" s="56"/>
      <c r="H7" s="696"/>
      <c r="I7" s="56"/>
      <c r="J7" s="696"/>
      <c r="K7" s="90"/>
      <c r="L7" s="56"/>
      <c r="M7" s="56"/>
      <c r="N7" s="56"/>
      <c r="O7" s="56"/>
    </row>
    <row r="8" spans="1:16" ht="18.75">
      <c r="A8" s="1935">
        <v>2008</v>
      </c>
      <c r="B8" s="1974">
        <v>9327818</v>
      </c>
      <c r="C8" s="1969">
        <f>+III.1.3.Afil.SFSPob.Nac.!B7</f>
        <v>2917157</v>
      </c>
      <c r="D8" s="1972">
        <f t="shared" si="0"/>
        <v>0.31273734114452062</v>
      </c>
      <c r="F8" s="696"/>
      <c r="G8" s="56"/>
      <c r="H8" s="696"/>
      <c r="I8" s="56"/>
      <c r="J8" s="696"/>
      <c r="K8" s="90"/>
      <c r="L8" s="56"/>
      <c r="M8" s="56"/>
      <c r="N8" s="56"/>
      <c r="O8" s="56"/>
    </row>
    <row r="9" spans="1:16" ht="18.75">
      <c r="A9" s="1935">
        <v>2009</v>
      </c>
      <c r="B9" s="1974">
        <v>9428533.4999999963</v>
      </c>
      <c r="C9" s="1969">
        <f>+III.1.3.Afil.SFSPob.Nac.!B8</f>
        <v>3507428</v>
      </c>
      <c r="D9" s="1972">
        <f t="shared" si="0"/>
        <v>0.37200143585426104</v>
      </c>
      <c r="F9" s="696"/>
      <c r="G9" s="56"/>
      <c r="H9" s="696"/>
      <c r="I9" s="56"/>
      <c r="J9" s="696"/>
      <c r="K9" s="90"/>
      <c r="L9" s="56"/>
      <c r="M9" s="56"/>
      <c r="N9" s="56"/>
      <c r="O9" s="56"/>
    </row>
    <row r="10" spans="1:16" ht="18.75">
      <c r="A10" s="1935">
        <v>2010</v>
      </c>
      <c r="B10" s="1974">
        <v>9529297.5000000037</v>
      </c>
      <c r="C10" s="1969">
        <f>+III.1.3.Afil.SFSPob.Nac.!B9</f>
        <v>4405446</v>
      </c>
      <c r="D10" s="1972">
        <f t="shared" si="0"/>
        <v>0.46230543227347015</v>
      </c>
      <c r="F10" s="696"/>
      <c r="G10" s="56"/>
      <c r="H10" s="696"/>
      <c r="I10" s="56"/>
      <c r="J10" s="696"/>
      <c r="K10" s="90"/>
      <c r="L10" s="56"/>
      <c r="M10" s="56"/>
      <c r="N10" s="56"/>
      <c r="O10" s="56"/>
    </row>
    <row r="11" spans="1:16" ht="18.75">
      <c r="A11" s="1935">
        <v>2011</v>
      </c>
      <c r="B11" s="1974">
        <v>9630258.5</v>
      </c>
      <c r="C11" s="1969">
        <f>+III.1.3.Afil.SFSPob.Nac.!B10</f>
        <v>4550576</v>
      </c>
      <c r="D11" s="1972">
        <f t="shared" si="0"/>
        <v>0.47252895651762616</v>
      </c>
      <c r="F11" s="696"/>
      <c r="G11" s="56"/>
      <c r="H11" s="696"/>
      <c r="I11" s="56"/>
      <c r="J11" s="696"/>
      <c r="K11" s="90"/>
      <c r="L11" s="57"/>
      <c r="M11" s="57"/>
      <c r="N11" s="57"/>
      <c r="O11" s="57"/>
    </row>
    <row r="12" spans="1:16" ht="18.75">
      <c r="A12" s="1935">
        <v>2012</v>
      </c>
      <c r="B12" s="1974">
        <v>9730638.5</v>
      </c>
      <c r="C12" s="1969">
        <f>+III.1.3.Afil.SFSPob.Nac.!B11</f>
        <v>5022465</v>
      </c>
      <c r="D12" s="1972">
        <f t="shared" si="0"/>
        <v>0.51614958257877941</v>
      </c>
      <c r="F12" s="696"/>
      <c r="G12" s="56"/>
      <c r="H12" s="696"/>
      <c r="I12" s="56"/>
      <c r="J12" s="696"/>
      <c r="K12" s="90"/>
      <c r="L12" s="57"/>
      <c r="M12" s="57"/>
      <c r="N12" s="57"/>
      <c r="O12" s="57"/>
    </row>
    <row r="13" spans="1:16" ht="18.75">
      <c r="A13" s="1935">
        <v>2013</v>
      </c>
      <c r="B13" s="1974">
        <v>9830624</v>
      </c>
      <c r="C13" s="1969">
        <f>+III.1.3.Afil.SFSPob.Nac.!B12</f>
        <v>5638332</v>
      </c>
      <c r="D13" s="1972">
        <f t="shared" si="0"/>
        <v>0.57354772189435788</v>
      </c>
      <c r="F13" s="696"/>
      <c r="G13" s="56"/>
      <c r="H13" s="696"/>
      <c r="I13" s="56"/>
      <c r="J13" s="696"/>
      <c r="K13" s="90"/>
      <c r="L13" s="57"/>
      <c r="M13" s="57"/>
      <c r="N13" s="57"/>
      <c r="O13" s="57"/>
    </row>
    <row r="14" spans="1:16" ht="18.75">
      <c r="A14" s="1935">
        <v>2014</v>
      </c>
      <c r="B14" s="1974">
        <v>9930374</v>
      </c>
      <c r="C14" s="1969">
        <f>+III.1.3.Afil.SFSPob.Nac.!B13</f>
        <v>6187715</v>
      </c>
      <c r="D14" s="1972">
        <f t="shared" si="0"/>
        <v>0.6231099654454102</v>
      </c>
      <c r="F14" s="696"/>
      <c r="G14" s="56"/>
      <c r="H14" s="696"/>
      <c r="I14" s="56"/>
      <c r="J14" s="39"/>
      <c r="K14" s="90"/>
      <c r="L14" s="57"/>
      <c r="M14" s="57"/>
      <c r="N14" s="57"/>
      <c r="O14" s="57"/>
    </row>
    <row r="15" spans="1:16" ht="18.75">
      <c r="A15" s="1935">
        <v>2015</v>
      </c>
      <c r="B15" s="1974">
        <v>10028011.499999996</v>
      </c>
      <c r="C15" s="1969">
        <f>+III.1.3.Afil.SFSPob.Nac.!B14</f>
        <v>6687807</v>
      </c>
      <c r="D15" s="1972">
        <f t="shared" si="0"/>
        <v>0.66691257783260449</v>
      </c>
      <c r="F15" s="696"/>
      <c r="G15" s="56"/>
      <c r="H15" s="696"/>
      <c r="I15" s="56"/>
      <c r="J15" s="39"/>
      <c r="K15" s="90"/>
      <c r="L15" s="57"/>
      <c r="M15" s="57"/>
      <c r="N15" s="57"/>
      <c r="O15" s="57"/>
    </row>
    <row r="16" spans="1:16" ht="18.75">
      <c r="A16" s="1935">
        <v>2016</v>
      </c>
      <c r="B16" s="1974">
        <v>10123139</v>
      </c>
      <c r="C16" s="1969">
        <f>+III.1.3.Afil.SFSPob.Nac.!B15</f>
        <v>6981303</v>
      </c>
      <c r="D16" s="1972">
        <f t="shared" si="0"/>
        <v>0.68963816460487204</v>
      </c>
      <c r="F16" s="696"/>
      <c r="G16" s="56"/>
      <c r="H16" s="855"/>
      <c r="I16" s="57"/>
      <c r="J16" s="39"/>
      <c r="K16" s="57"/>
      <c r="L16" s="57"/>
      <c r="M16" s="57"/>
      <c r="N16" s="57"/>
      <c r="O16" s="57"/>
    </row>
    <row r="17" spans="1:46" ht="18.75">
      <c r="A17" s="1935">
        <v>2017</v>
      </c>
      <c r="B17" s="1974">
        <v>10217441</v>
      </c>
      <c r="C17" s="1969">
        <f>+III.1.3.Afil.SFSPob.Nac.!B16</f>
        <v>7523996</v>
      </c>
      <c r="D17" s="1977">
        <f t="shared" si="0"/>
        <v>0.73638751620880416</v>
      </c>
      <c r="F17" s="696"/>
      <c r="G17" s="56"/>
      <c r="H17" s="39"/>
      <c r="I17" s="57"/>
      <c r="J17" s="39"/>
      <c r="K17" s="57"/>
      <c r="L17" s="57"/>
      <c r="M17" s="57"/>
      <c r="N17" s="57"/>
      <c r="O17" s="57"/>
    </row>
    <row r="18" spans="1:46" ht="18.75">
      <c r="A18" s="1935">
        <v>2018</v>
      </c>
      <c r="B18" s="1974">
        <v>10310702.5</v>
      </c>
      <c r="C18" s="1969">
        <f>+III.1.3.Afil.SFSPob.Nac.!B18</f>
        <v>7876066.1819038643</v>
      </c>
      <c r="D18" s="1977">
        <f t="shared" si="0"/>
        <v>0.76387289633309319</v>
      </c>
      <c r="F18" s="696"/>
      <c r="G18" s="56"/>
      <c r="H18" s="39"/>
      <c r="I18" s="57"/>
      <c r="J18" s="39"/>
      <c r="K18" s="57"/>
      <c r="L18" s="57"/>
      <c r="M18" s="57"/>
      <c r="N18" s="57"/>
      <c r="O18" s="57"/>
    </row>
    <row r="19" spans="1:46" ht="18.75">
      <c r="A19" s="1935">
        <v>2019</v>
      </c>
      <c r="B19" s="1974">
        <v>10402759</v>
      </c>
      <c r="C19" s="1969">
        <f>C18*1.064</f>
        <v>8380134.4175457116</v>
      </c>
      <c r="D19" s="1977">
        <f t="shared" si="0"/>
        <v>0.80556844751913526</v>
      </c>
      <c r="F19" s="696"/>
      <c r="G19" s="56"/>
      <c r="H19" s="39"/>
      <c r="I19" s="57"/>
      <c r="J19" s="39"/>
      <c r="K19" s="57"/>
      <c r="L19" s="81"/>
    </row>
    <row r="20" spans="1:46" ht="18.75">
      <c r="A20" s="1935">
        <v>2020</v>
      </c>
      <c r="B20" s="1974">
        <v>10492689</v>
      </c>
      <c r="C20" s="1969">
        <f>C19*1.064</f>
        <v>8916463.0202686377</v>
      </c>
      <c r="D20" s="1977">
        <f>+C20/B20</f>
        <v>0.84977864304075323</v>
      </c>
      <c r="F20" s="696"/>
      <c r="G20" s="56"/>
      <c r="H20" s="695"/>
      <c r="I20" s="57"/>
      <c r="J20" s="695"/>
      <c r="K20" s="57"/>
      <c r="L20" s="81"/>
    </row>
    <row r="21" spans="1:46" s="748" customFormat="1" ht="18.75">
      <c r="A21" s="1935">
        <v>2021</v>
      </c>
      <c r="B21" s="1974">
        <v>10580623</v>
      </c>
      <c r="C21" s="1969">
        <f>C20*1.064</f>
        <v>9487116.6535658315</v>
      </c>
      <c r="D21" s="1977">
        <f>+C21/B21</f>
        <v>0.89665009835109255</v>
      </c>
      <c r="E21" s="39"/>
      <c r="F21" s="696"/>
      <c r="G21" s="56"/>
      <c r="H21" s="695"/>
      <c r="I21" s="57"/>
      <c r="J21" s="695"/>
      <c r="K21" s="57"/>
      <c r="L21" s="745"/>
      <c r="R21" s="39"/>
      <c r="S21" s="39"/>
      <c r="T21" s="39"/>
      <c r="U21" s="39"/>
      <c r="V21" s="39"/>
      <c r="W21" s="39"/>
      <c r="X21" s="39"/>
      <c r="Y21" s="39"/>
      <c r="Z21" s="39"/>
      <c r="AA21" s="39"/>
      <c r="AB21" s="39"/>
      <c r="AC21" s="39"/>
      <c r="AD21" s="39"/>
      <c r="AE21" s="39"/>
      <c r="AF21" s="39"/>
      <c r="AG21" s="39"/>
      <c r="AH21" s="39"/>
      <c r="AI21" s="39"/>
      <c r="AJ21" s="39"/>
      <c r="AK21" s="39"/>
      <c r="AL21" s="39"/>
      <c r="AM21" s="39"/>
      <c r="AN21" s="39"/>
      <c r="AO21" s="39"/>
      <c r="AP21" s="39"/>
      <c r="AQ21" s="39"/>
      <c r="AR21" s="39"/>
      <c r="AS21" s="39"/>
      <c r="AT21" s="39"/>
    </row>
    <row r="22" spans="1:46" s="748" customFormat="1" ht="18.75">
      <c r="A22" s="1935">
        <v>2022</v>
      </c>
      <c r="B22" s="1974">
        <v>10667525</v>
      </c>
      <c r="C22" s="1969">
        <f>C21*1.064</f>
        <v>10094292.119394045</v>
      </c>
      <c r="D22" s="1977">
        <f>+C22/B22</f>
        <v>0.94626374153274029</v>
      </c>
      <c r="E22" s="39"/>
      <c r="F22" s="696"/>
      <c r="G22" s="56"/>
      <c r="H22" s="695"/>
      <c r="I22" s="57"/>
      <c r="J22" s="695"/>
      <c r="K22" s="57"/>
      <c r="L22" s="745"/>
      <c r="R22" s="39"/>
      <c r="S22" s="39"/>
      <c r="T22" s="39"/>
      <c r="U22" s="39"/>
      <c r="V22" s="39"/>
      <c r="W22" s="39"/>
      <c r="X22" s="39"/>
      <c r="Y22" s="39"/>
      <c r="Z22" s="39"/>
      <c r="AA22" s="39"/>
      <c r="AB22" s="39"/>
      <c r="AC22" s="39"/>
      <c r="AD22" s="39"/>
      <c r="AE22" s="39"/>
      <c r="AF22" s="39"/>
      <c r="AG22" s="39"/>
      <c r="AH22" s="39"/>
      <c r="AI22" s="39"/>
      <c r="AJ22" s="39"/>
      <c r="AK22" s="39"/>
      <c r="AL22" s="39"/>
      <c r="AM22" s="39"/>
      <c r="AN22" s="39"/>
      <c r="AO22" s="39"/>
      <c r="AP22" s="39"/>
      <c r="AQ22" s="39"/>
      <c r="AR22" s="39"/>
      <c r="AS22" s="39"/>
      <c r="AT22" s="39"/>
    </row>
    <row r="23" spans="1:46" s="748" customFormat="1" ht="18.75">
      <c r="A23" s="1936">
        <v>2023</v>
      </c>
      <c r="B23" s="1975">
        <v>10753004</v>
      </c>
      <c r="C23" s="1970">
        <f>C22*1.064</f>
        <v>10740326.815035265</v>
      </c>
      <c r="D23" s="1978">
        <f>+C23/B23</f>
        <v>0.99882105642621033</v>
      </c>
      <c r="E23" s="39"/>
      <c r="F23" s="696"/>
      <c r="G23" s="56"/>
      <c r="H23" s="695"/>
      <c r="I23" s="57"/>
      <c r="J23" s="695"/>
      <c r="K23" s="57"/>
      <c r="L23" s="745"/>
      <c r="R23" s="39"/>
      <c r="S23" s="39"/>
      <c r="T23" s="39"/>
      <c r="U23" s="39"/>
      <c r="V23" s="39"/>
      <c r="W23" s="39"/>
      <c r="X23" s="39"/>
      <c r="Y23" s="39"/>
      <c r="Z23" s="39"/>
      <c r="AA23" s="39"/>
      <c r="AB23" s="39"/>
      <c r="AC23" s="39"/>
      <c r="AD23" s="39"/>
      <c r="AE23" s="39"/>
      <c r="AF23" s="39"/>
      <c r="AG23" s="39"/>
      <c r="AH23" s="39"/>
      <c r="AI23" s="39"/>
      <c r="AJ23" s="39"/>
      <c r="AK23" s="39"/>
      <c r="AL23" s="39"/>
      <c r="AM23" s="39"/>
      <c r="AN23" s="39"/>
      <c r="AO23" s="39"/>
      <c r="AP23" s="39"/>
      <c r="AQ23" s="39"/>
      <c r="AR23" s="39"/>
      <c r="AS23" s="39"/>
      <c r="AT23" s="39"/>
    </row>
    <row r="24" spans="1:46" s="39" customFormat="1" ht="34.5" customHeight="1">
      <c r="A24" s="2202" t="s">
        <v>844</v>
      </c>
      <c r="B24" s="2202"/>
      <c r="C24" s="2202"/>
      <c r="D24" s="2202"/>
      <c r="F24" s="694"/>
      <c r="G24" s="694"/>
      <c r="H24" s="694"/>
      <c r="I24" s="694"/>
      <c r="J24" s="694"/>
      <c r="K24" s="694"/>
    </row>
    <row r="25" spans="1:46" s="39" customFormat="1" ht="18.75">
      <c r="C25" s="695"/>
      <c r="F25" s="694"/>
      <c r="G25" s="694"/>
      <c r="H25" s="694"/>
      <c r="I25" s="694"/>
      <c r="J25" s="694"/>
      <c r="K25" s="694"/>
    </row>
    <row r="26" spans="1:46" s="39" customFormat="1">
      <c r="F26" s="694"/>
      <c r="G26" s="694"/>
      <c r="H26" s="694"/>
      <c r="I26" s="694"/>
      <c r="J26" s="694"/>
      <c r="K26" s="694"/>
    </row>
    <row r="27" spans="1:46" s="39" customFormat="1">
      <c r="F27" s="694"/>
      <c r="G27" s="694"/>
      <c r="H27" s="694"/>
      <c r="I27" s="694"/>
      <c r="J27" s="694"/>
      <c r="K27" s="694"/>
    </row>
    <row r="28" spans="1:46" s="39" customFormat="1">
      <c r="F28" s="694"/>
      <c r="G28" s="694"/>
      <c r="H28" s="694"/>
      <c r="I28" s="694"/>
      <c r="J28" s="694"/>
      <c r="K28" s="694"/>
    </row>
    <row r="29" spans="1:46" s="39" customFormat="1">
      <c r="F29" s="694"/>
      <c r="G29" s="694"/>
      <c r="H29" s="694"/>
      <c r="I29" s="694"/>
      <c r="J29" s="694"/>
      <c r="K29" s="694"/>
    </row>
    <row r="30" spans="1:46" s="39" customFormat="1">
      <c r="F30" s="694"/>
      <c r="G30" s="694"/>
      <c r="H30" s="694"/>
      <c r="I30" s="694"/>
      <c r="J30" s="694"/>
      <c r="K30" s="694"/>
    </row>
    <row r="31" spans="1:46" s="39" customFormat="1">
      <c r="F31" s="694"/>
      <c r="G31" s="694"/>
      <c r="H31" s="694"/>
      <c r="I31" s="694"/>
      <c r="J31" s="694"/>
      <c r="K31" s="694"/>
    </row>
    <row r="32" spans="1:46" s="39" customFormat="1">
      <c r="B32" s="694"/>
      <c r="C32" s="694"/>
      <c r="D32" s="694"/>
      <c r="E32" s="694"/>
      <c r="F32" s="694"/>
      <c r="G32" s="694"/>
      <c r="H32" s="694"/>
      <c r="I32" s="694"/>
      <c r="J32" s="694"/>
      <c r="K32" s="694"/>
    </row>
    <row r="33" spans="1:11" s="39" customFormat="1">
      <c r="B33" s="694"/>
      <c r="C33" s="694"/>
      <c r="D33" s="694"/>
      <c r="E33" s="694"/>
      <c r="F33" s="694"/>
      <c r="G33" s="694"/>
      <c r="H33" s="694"/>
      <c r="I33" s="694"/>
      <c r="J33" s="694"/>
      <c r="K33" s="694"/>
    </row>
    <row r="34" spans="1:11" s="39" customFormat="1">
      <c r="B34" s="694"/>
      <c r="C34" s="694"/>
      <c r="D34" s="694"/>
      <c r="E34" s="694"/>
      <c r="F34" s="694"/>
      <c r="G34" s="694"/>
      <c r="H34" s="694"/>
      <c r="I34" s="694"/>
      <c r="J34" s="694"/>
      <c r="K34" s="694"/>
    </row>
    <row r="35" spans="1:11" s="39" customFormat="1">
      <c r="B35" s="694"/>
      <c r="C35" s="694"/>
      <c r="D35" s="694"/>
      <c r="E35" s="694"/>
      <c r="F35" s="694"/>
      <c r="G35" s="694"/>
      <c r="H35" s="694"/>
      <c r="I35" s="694"/>
      <c r="J35" s="694"/>
      <c r="K35" s="694"/>
    </row>
    <row r="36" spans="1:11" s="39" customFormat="1">
      <c r="B36" s="694"/>
      <c r="C36" s="694"/>
      <c r="D36" s="694"/>
      <c r="E36" s="694"/>
      <c r="F36" s="694"/>
      <c r="G36" s="694"/>
      <c r="H36" s="694"/>
      <c r="I36" s="694"/>
      <c r="J36" s="694"/>
      <c r="K36" s="694"/>
    </row>
    <row r="37" spans="1:11" s="39" customFormat="1">
      <c r="B37" s="694"/>
      <c r="C37" s="694"/>
      <c r="D37" s="694"/>
      <c r="E37" s="694"/>
      <c r="F37" s="694"/>
      <c r="G37" s="694"/>
      <c r="H37" s="694"/>
      <c r="I37" s="694"/>
      <c r="J37" s="694"/>
      <c r="K37" s="694"/>
    </row>
    <row r="38" spans="1:11" s="39" customFormat="1">
      <c r="B38" s="694"/>
      <c r="C38" s="694"/>
      <c r="D38" s="694"/>
      <c r="E38" s="694"/>
      <c r="F38" s="694"/>
      <c r="G38" s="694"/>
      <c r="H38" s="694"/>
      <c r="I38" s="694"/>
      <c r="J38" s="694"/>
      <c r="K38" s="694"/>
    </row>
    <row r="39" spans="1:11" s="39" customFormat="1">
      <c r="B39" s="694"/>
      <c r="C39" s="694"/>
      <c r="D39" s="694"/>
      <c r="E39" s="694"/>
      <c r="F39" s="694"/>
      <c r="G39" s="694"/>
      <c r="H39" s="694"/>
      <c r="I39" s="694"/>
      <c r="J39" s="694"/>
      <c r="K39" s="694"/>
    </row>
    <row r="40" spans="1:11" s="39" customFormat="1">
      <c r="B40" s="694"/>
      <c r="C40" s="694"/>
      <c r="D40" s="694"/>
      <c r="E40" s="694"/>
      <c r="F40" s="694"/>
      <c r="G40" s="694"/>
      <c r="H40" s="694"/>
      <c r="I40" s="694"/>
      <c r="J40" s="694"/>
      <c r="K40" s="694"/>
    </row>
    <row r="41" spans="1:11" s="39" customFormat="1">
      <c r="B41" s="694"/>
      <c r="C41" s="694"/>
      <c r="D41" s="694"/>
      <c r="E41" s="694"/>
      <c r="F41" s="694"/>
      <c r="G41" s="694"/>
      <c r="H41" s="694"/>
      <c r="I41" s="694"/>
      <c r="J41" s="694"/>
      <c r="K41" s="694"/>
    </row>
    <row r="42" spans="1:11" s="39" customFormat="1">
      <c r="B42" s="694"/>
      <c r="C42" s="694"/>
      <c r="D42" s="694"/>
      <c r="F42" s="694"/>
      <c r="G42" s="694"/>
      <c r="H42" s="694"/>
      <c r="I42" s="694"/>
      <c r="J42" s="694"/>
      <c r="K42" s="694"/>
    </row>
    <row r="43" spans="1:11" s="39" customFormat="1">
      <c r="F43" s="694"/>
      <c r="G43" s="694"/>
      <c r="H43" s="694"/>
      <c r="I43" s="694"/>
      <c r="J43" s="694"/>
      <c r="K43" s="694"/>
    </row>
    <row r="44" spans="1:11" s="39" customFormat="1">
      <c r="G44" s="694"/>
      <c r="H44" s="694"/>
      <c r="I44" s="694"/>
      <c r="J44" s="694"/>
      <c r="K44" s="694"/>
    </row>
    <row r="45" spans="1:11" s="39" customFormat="1">
      <c r="G45" s="694"/>
      <c r="H45" s="694"/>
      <c r="I45" s="694"/>
      <c r="J45" s="694"/>
      <c r="K45" s="694"/>
    </row>
    <row r="46" spans="1:11" s="39" customFormat="1"/>
    <row r="47" spans="1:11" s="39" customFormat="1">
      <c r="A47" s="67"/>
      <c r="B47" s="67"/>
      <c r="C47" s="67"/>
      <c r="D47" s="67"/>
    </row>
    <row r="48" spans="1:11" s="39" customFormat="1">
      <c r="A48" s="67"/>
      <c r="B48" s="67"/>
      <c r="C48" s="67"/>
      <c r="D48" s="67"/>
    </row>
    <row r="49" spans="1:47" s="39" customFormat="1">
      <c r="A49" s="67"/>
      <c r="B49" s="67"/>
      <c r="C49" s="67"/>
      <c r="D49" s="67"/>
    </row>
    <row r="50" spans="1:47" s="39" customFormat="1">
      <c r="A50" s="67"/>
      <c r="B50" s="67"/>
      <c r="C50" s="67"/>
      <c r="D50" s="67"/>
    </row>
    <row r="51" spans="1:47" ht="36.75" customHeight="1">
      <c r="AU51" s="39"/>
    </row>
    <row r="52" spans="1:47" ht="15" customHeight="1"/>
    <row r="53" spans="1:47" ht="15" customHeight="1"/>
    <row r="69" spans="47:48">
      <c r="AU69" s="39"/>
      <c r="AV69" s="39"/>
    </row>
    <row r="70" spans="47:48">
      <c r="AU70" s="39"/>
      <c r="AV70" s="39"/>
    </row>
    <row r="71" spans="47:48">
      <c r="AU71" s="39"/>
      <c r="AV71" s="39"/>
    </row>
    <row r="72" spans="47:48">
      <c r="AU72" s="39"/>
    </row>
    <row r="73" spans="47:48">
      <c r="AU73" s="39"/>
    </row>
    <row r="74" spans="47:48">
      <c r="AU74" s="39"/>
    </row>
    <row r="75" spans="47:48">
      <c r="AU75" s="39"/>
    </row>
    <row r="76" spans="47:48">
      <c r="AU76" s="39"/>
      <c r="AV76" s="39"/>
    </row>
    <row r="77" spans="47:48">
      <c r="AU77" s="39"/>
      <c r="AV77" s="39"/>
    </row>
    <row r="78" spans="47:48">
      <c r="AU78" s="39"/>
      <c r="AV78" s="39"/>
    </row>
    <row r="79" spans="47:48">
      <c r="AU79" s="39"/>
      <c r="AV79" s="39"/>
    </row>
    <row r="80" spans="47:48">
      <c r="AU80" s="39"/>
      <c r="AV80" s="39"/>
    </row>
    <row r="81" spans="2:48">
      <c r="AU81" s="39"/>
      <c r="AV81" s="39"/>
    </row>
    <row r="82" spans="2:48">
      <c r="AU82" s="39"/>
      <c r="AV82" s="39"/>
    </row>
    <row r="83" spans="2:48">
      <c r="AU83" s="39"/>
      <c r="AV83" s="39"/>
    </row>
    <row r="84" spans="2:48">
      <c r="AU84" s="39"/>
      <c r="AV84" s="39"/>
    </row>
    <row r="85" spans="2:48">
      <c r="AU85" s="39"/>
      <c r="AV85" s="39"/>
    </row>
    <row r="86" spans="2:48">
      <c r="AU86" s="39"/>
      <c r="AV86" s="39"/>
    </row>
    <row r="87" spans="2:48">
      <c r="AU87" s="39"/>
      <c r="AV87" s="39"/>
    </row>
    <row r="88" spans="2:48">
      <c r="AU88" s="39"/>
    </row>
    <row r="90" spans="2:48" ht="120" customHeight="1">
      <c r="K90" s="748"/>
    </row>
    <row r="91" spans="2:48">
      <c r="K91" s="748"/>
    </row>
    <row r="92" spans="2:48" ht="276" customHeight="1">
      <c r="K92" s="748"/>
    </row>
    <row r="95" spans="2:48" ht="18.75">
      <c r="B95" s="538"/>
      <c r="C95" s="538"/>
      <c r="D95" s="538"/>
    </row>
    <row r="96" spans="2:48" ht="18.75">
      <c r="B96" s="538"/>
      <c r="C96" s="538"/>
      <c r="D96" s="538"/>
    </row>
    <row r="97" spans="2:4" ht="18.75">
      <c r="B97" s="538"/>
      <c r="C97" s="538"/>
      <c r="D97" s="538"/>
    </row>
  </sheetData>
  <mergeCells count="4">
    <mergeCell ref="A1:P1"/>
    <mergeCell ref="A2:P2"/>
    <mergeCell ref="A3:D3"/>
    <mergeCell ref="A24:D24"/>
  </mergeCells>
  <printOptions horizontalCentered="1" verticalCentered="1"/>
  <pageMargins left="0.39370078740157483" right="0.39370078740157483" top="0.23622047244094491" bottom="0.19" header="0.24" footer="0.18"/>
  <pageSetup scale="39" orientation="landscape"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5">
    <tabColor theme="9" tint="-0.249977111117893"/>
  </sheetPr>
  <dimension ref="A1"/>
  <sheetViews>
    <sheetView showGridLines="0" showRowColHeaders="0" view="pageBreakPreview" zoomScale="85" zoomScaleNormal="100" zoomScaleSheetLayoutView="85" workbookViewId="0">
      <selection activeCell="N39" sqref="N39"/>
    </sheetView>
  </sheetViews>
  <sheetFormatPr baseColWidth="10" defaultColWidth="11.42578125" defaultRowHeight="15"/>
  <cols>
    <col min="1" max="6" width="11.42578125" style="67"/>
    <col min="7" max="7" width="35.7109375" style="67" customWidth="1"/>
    <col min="8" max="16384" width="11.42578125" style="67"/>
  </cols>
  <sheetData/>
  <pageMargins left="0.7" right="0.7" top="0.75" bottom="0.75" header="0.3" footer="0.3"/>
  <pageSetup scale="77" orientation="landscape"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6">
    <tabColor theme="9" tint="-0.249977111117893"/>
    <pageSetUpPr fitToPage="1"/>
  </sheetPr>
  <dimension ref="D6:O53"/>
  <sheetViews>
    <sheetView showGridLines="0" view="pageBreakPreview" zoomScale="85" zoomScaleNormal="100" zoomScaleSheetLayoutView="85" workbookViewId="0">
      <selection activeCell="N1" sqref="N1:Q1048576"/>
    </sheetView>
  </sheetViews>
  <sheetFormatPr baseColWidth="10" defaultColWidth="11.42578125" defaultRowHeight="15"/>
  <cols>
    <col min="1" max="8" width="12.85546875" style="67" customWidth="1"/>
    <col min="9" max="9" width="18.7109375" style="67" customWidth="1"/>
    <col min="10" max="10" width="18.85546875" style="67" customWidth="1"/>
    <col min="11" max="11" width="18.5703125" style="67" customWidth="1"/>
    <col min="12" max="12" width="26.42578125" style="67" customWidth="1"/>
    <col min="13" max="13" width="8.7109375" style="748" customWidth="1"/>
    <col min="14" max="16384" width="11.42578125" style="67"/>
  </cols>
  <sheetData>
    <row r="6" spans="14:15" ht="11.25" customHeight="1"/>
    <row r="15" spans="14:15">
      <c r="N15" s="217"/>
    </row>
    <row r="16" spans="14:15">
      <c r="N16" s="217"/>
      <c r="O16" s="321"/>
    </row>
    <row r="17" spans="14:14">
      <c r="N17" s="217"/>
    </row>
    <row r="22" spans="14:14">
      <c r="N22" s="145"/>
    </row>
    <row r="23" spans="14:14">
      <c r="N23" s="145"/>
    </row>
    <row r="24" spans="14:14">
      <c r="N24" s="145"/>
    </row>
    <row r="25" spans="14:14">
      <c r="N25" s="145"/>
    </row>
    <row r="27" spans="14:14">
      <c r="N27" s="67" t="s">
        <v>987</v>
      </c>
    </row>
    <row r="39" spans="4:5" s="748" customFormat="1"/>
    <row r="47" spans="4:5" ht="20.25" customHeight="1"/>
    <row r="48" spans="4:5">
      <c r="D48" s="145"/>
      <c r="E48" s="145"/>
    </row>
    <row r="49" spans="4:8">
      <c r="D49" s="145"/>
      <c r="E49" s="145"/>
      <c r="G49" s="133"/>
      <c r="H49" s="145"/>
    </row>
    <row r="50" spans="4:8">
      <c r="F50" s="145"/>
      <c r="G50" s="145"/>
      <c r="H50" s="145"/>
    </row>
    <row r="51" spans="4:8">
      <c r="D51" s="145"/>
      <c r="F51" s="145"/>
      <c r="G51" s="145"/>
      <c r="H51" s="145"/>
    </row>
    <row r="52" spans="4:8">
      <c r="D52" s="145"/>
      <c r="F52" s="145"/>
      <c r="G52" s="145"/>
      <c r="H52" s="145"/>
    </row>
    <row r="53" spans="4:8">
      <c r="F53" s="145"/>
      <c r="G53" s="145"/>
      <c r="H53" s="145"/>
    </row>
  </sheetData>
  <pageMargins left="0.70866141732283472" right="0.70866141732283472" top="0.74803149606299213" bottom="0.74803149606299213" header="0.31496062992125984" footer="0.31496062992125984"/>
  <pageSetup scale="65" orientation="landscape"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7">
    <tabColor rgb="FFFFFF00"/>
  </sheetPr>
  <dimension ref="A1:AA135"/>
  <sheetViews>
    <sheetView showGridLines="0" view="pageBreakPreview" zoomScale="55" zoomScaleNormal="100" zoomScaleSheetLayoutView="55" zoomScalePageLayoutView="62" workbookViewId="0">
      <selection activeCell="U20" sqref="U20"/>
    </sheetView>
  </sheetViews>
  <sheetFormatPr baseColWidth="10" defaultColWidth="11.42578125" defaultRowHeight="15"/>
  <cols>
    <col min="1" max="1" width="21.85546875" style="67" customWidth="1"/>
    <col min="2" max="2" width="20.5703125" style="67" customWidth="1"/>
    <col min="3" max="3" width="23.28515625" style="67" customWidth="1"/>
    <col min="4" max="4" width="20.7109375" style="67" customWidth="1"/>
    <col min="5" max="5" width="21.42578125" style="67" customWidth="1"/>
    <col min="6" max="6" width="25" style="67" customWidth="1"/>
    <col min="7" max="7" width="26.5703125" style="67" customWidth="1"/>
    <col min="8" max="8" width="26.42578125" style="67" customWidth="1"/>
    <col min="9" max="9" width="23" style="67" customWidth="1"/>
    <col min="10" max="10" width="30.28515625" style="67" customWidth="1"/>
    <col min="11" max="11" width="21.140625" style="67" customWidth="1"/>
    <col min="12" max="12" width="22.85546875" style="67" customWidth="1"/>
    <col min="13" max="13" width="17.28515625" style="67" customWidth="1"/>
    <col min="14" max="14" width="17" style="67" customWidth="1"/>
    <col min="15" max="15" width="12.5703125" style="67" customWidth="1"/>
    <col min="16" max="16" width="13.28515625" style="67" customWidth="1"/>
    <col min="17" max="20" width="11.42578125" style="67"/>
    <col min="21" max="21" width="18.7109375" style="67" bestFit="1" customWidth="1"/>
    <col min="22" max="16384" width="11.42578125" style="67"/>
  </cols>
  <sheetData>
    <row r="1" spans="1:27" ht="120" customHeight="1">
      <c r="A1" s="2203"/>
      <c r="B1" s="2203"/>
      <c r="C1" s="2203"/>
      <c r="D1" s="2203"/>
      <c r="E1" s="2203"/>
      <c r="F1" s="2203"/>
      <c r="G1" s="2203"/>
      <c r="H1" s="2203"/>
      <c r="I1" s="2203"/>
      <c r="J1" s="2203"/>
      <c r="K1" s="2203"/>
      <c r="L1" s="2203"/>
      <c r="M1" s="2203"/>
      <c r="N1" s="2203"/>
      <c r="O1" s="2203"/>
      <c r="P1" s="2203"/>
    </row>
    <row r="2" spans="1:27" s="545" customFormat="1" ht="54" customHeight="1">
      <c r="A2" s="1262" t="s">
        <v>207</v>
      </c>
      <c r="B2" s="1263" t="s">
        <v>480</v>
      </c>
      <c r="C2" s="1263" t="s">
        <v>499</v>
      </c>
      <c r="D2" s="1263" t="s">
        <v>481</v>
      </c>
      <c r="E2" s="1263" t="s">
        <v>482</v>
      </c>
      <c r="F2" s="1264" t="s">
        <v>483</v>
      </c>
      <c r="G2" s="1263" t="s">
        <v>533</v>
      </c>
      <c r="H2" s="1263" t="s">
        <v>637</v>
      </c>
      <c r="I2" s="1264" t="s">
        <v>487</v>
      </c>
      <c r="J2" s="1265"/>
      <c r="K2" s="1265"/>
      <c r="L2" s="1265"/>
      <c r="M2" s="1265"/>
      <c r="N2" s="1265"/>
      <c r="O2" s="1265"/>
      <c r="P2" s="1265"/>
    </row>
    <row r="3" spans="1:27" ht="23.25" customHeight="1">
      <c r="A3" s="268" t="s">
        <v>428</v>
      </c>
      <c r="B3" s="692">
        <v>919911</v>
      </c>
      <c r="C3" s="691">
        <f>D3+E3</f>
        <v>557270</v>
      </c>
      <c r="D3" s="692">
        <v>553015</v>
      </c>
      <c r="E3" s="692">
        <v>4255</v>
      </c>
      <c r="F3" s="740">
        <f>+B3+D3+E3</f>
        <v>1477181</v>
      </c>
      <c r="G3" s="1727">
        <f t="shared" ref="G3:G8" si="0">B3/F3</f>
        <v>0.62274765245423547</v>
      </c>
      <c r="H3" s="1727">
        <f t="shared" ref="H3:H8" si="1">C3/F3</f>
        <v>0.37725234754576453</v>
      </c>
      <c r="I3" s="1752">
        <f>+C3/B3</f>
        <v>0.60578686416403327</v>
      </c>
      <c r="J3" s="52"/>
      <c r="K3" s="508"/>
      <c r="L3" s="52"/>
      <c r="M3" s="52"/>
      <c r="N3" s="52"/>
      <c r="O3" s="52"/>
      <c r="P3" s="52"/>
    </row>
    <row r="4" spans="1:27" ht="23.25" customHeight="1">
      <c r="A4" s="268" t="s">
        <v>429</v>
      </c>
      <c r="B4" s="692">
        <v>966146</v>
      </c>
      <c r="C4" s="691">
        <f t="shared" ref="C4:C15" si="2">+D4+E4</f>
        <v>726113</v>
      </c>
      <c r="D4" s="692">
        <v>707328</v>
      </c>
      <c r="E4" s="692">
        <v>18785</v>
      </c>
      <c r="F4" s="740">
        <f>+B4+D4+E4</f>
        <v>1692259</v>
      </c>
      <c r="G4" s="1727">
        <f t="shared" si="0"/>
        <v>0.57092088149627218</v>
      </c>
      <c r="H4" s="1727">
        <f t="shared" si="1"/>
        <v>0.42907911850372787</v>
      </c>
      <c r="I4" s="1752">
        <f t="shared" ref="I4:I12" si="3">+C4/B4</f>
        <v>0.75155618301995764</v>
      </c>
      <c r="J4" s="52"/>
      <c r="K4" s="599"/>
      <c r="L4" s="52"/>
      <c r="M4" s="52"/>
      <c r="N4" s="52"/>
      <c r="O4" s="52"/>
      <c r="P4" s="52"/>
    </row>
    <row r="5" spans="1:27" ht="23.25" customHeight="1">
      <c r="A5" s="268" t="s">
        <v>171</v>
      </c>
      <c r="B5" s="692">
        <v>1079602</v>
      </c>
      <c r="C5" s="691">
        <f t="shared" si="2"/>
        <v>1008697</v>
      </c>
      <c r="D5" s="692">
        <v>962409</v>
      </c>
      <c r="E5" s="692">
        <v>46288</v>
      </c>
      <c r="F5" s="740">
        <f t="shared" ref="F5:F15" si="4">+B5+D5+E5</f>
        <v>2088299</v>
      </c>
      <c r="G5" s="1727">
        <f t="shared" si="0"/>
        <v>0.51697673561113611</v>
      </c>
      <c r="H5" s="1727">
        <f t="shared" si="1"/>
        <v>0.48302326438886384</v>
      </c>
      <c r="I5" s="1752">
        <f t="shared" si="3"/>
        <v>0.93432301903849757</v>
      </c>
      <c r="J5" s="600"/>
      <c r="K5" s="583"/>
      <c r="L5" s="601"/>
      <c r="M5" s="598"/>
      <c r="N5" s="598"/>
      <c r="O5" s="598"/>
      <c r="P5" s="598"/>
    </row>
    <row r="6" spans="1:27" ht="23.25" customHeight="1">
      <c r="A6" s="268" t="s">
        <v>172</v>
      </c>
      <c r="B6" s="692">
        <v>1152861</v>
      </c>
      <c r="C6" s="691">
        <f t="shared" si="2"/>
        <v>1211222</v>
      </c>
      <c r="D6" s="692">
        <v>1140803</v>
      </c>
      <c r="E6" s="692">
        <v>70419</v>
      </c>
      <c r="F6" s="740">
        <f t="shared" si="4"/>
        <v>2364083</v>
      </c>
      <c r="G6" s="1727">
        <f t="shared" si="0"/>
        <v>0.487656736248262</v>
      </c>
      <c r="H6" s="1727">
        <f t="shared" si="1"/>
        <v>0.512343263751738</v>
      </c>
      <c r="I6" s="1752">
        <f t="shared" si="3"/>
        <v>1.0506227550415879</v>
      </c>
      <c r="J6" s="606"/>
      <c r="K6" s="729"/>
      <c r="L6" s="602"/>
      <c r="M6" s="603"/>
      <c r="N6" s="598"/>
      <c r="O6" s="604"/>
      <c r="P6" s="598"/>
    </row>
    <row r="7" spans="1:27" ht="23.25" customHeight="1">
      <c r="A7" s="268" t="s">
        <v>430</v>
      </c>
      <c r="B7" s="692">
        <v>1188345</v>
      </c>
      <c r="C7" s="691">
        <f t="shared" si="2"/>
        <v>1329078</v>
      </c>
      <c r="D7" s="692">
        <v>1234019</v>
      </c>
      <c r="E7" s="692">
        <v>95059</v>
      </c>
      <c r="F7" s="740">
        <f t="shared" si="4"/>
        <v>2517423</v>
      </c>
      <c r="G7" s="1727">
        <f t="shared" si="0"/>
        <v>0.47204820167290124</v>
      </c>
      <c r="H7" s="1727">
        <f t="shared" si="1"/>
        <v>0.52795179832709882</v>
      </c>
      <c r="I7" s="1752">
        <f t="shared" si="3"/>
        <v>1.1184277293210305</v>
      </c>
      <c r="J7" s="1230"/>
      <c r="K7" s="604"/>
      <c r="L7" s="440"/>
      <c r="M7" s="604"/>
      <c r="N7" s="598"/>
      <c r="O7" s="604"/>
      <c r="P7" s="598"/>
    </row>
    <row r="8" spans="1:27" ht="23.25" customHeight="1">
      <c r="A8" s="268" t="s">
        <v>431</v>
      </c>
      <c r="B8" s="692">
        <v>1242830</v>
      </c>
      <c r="C8" s="691">
        <f t="shared" si="2"/>
        <v>1445581</v>
      </c>
      <c r="D8" s="692">
        <v>1332478</v>
      </c>
      <c r="E8" s="692">
        <v>113103</v>
      </c>
      <c r="F8" s="740">
        <f t="shared" si="4"/>
        <v>2688411</v>
      </c>
      <c r="G8" s="1727">
        <f t="shared" si="0"/>
        <v>0.46229166596922866</v>
      </c>
      <c r="H8" s="1727">
        <f t="shared" si="1"/>
        <v>0.53770833403077134</v>
      </c>
      <c r="I8" s="1752">
        <f t="shared" si="3"/>
        <v>1.1631365512580161</v>
      </c>
      <c r="J8" s="121"/>
      <c r="K8" s="602"/>
      <c r="L8" s="602"/>
      <c r="M8" s="605"/>
      <c r="N8" s="598"/>
      <c r="O8" s="604"/>
      <c r="P8" s="598"/>
    </row>
    <row r="9" spans="1:27" ht="23.25" customHeight="1">
      <c r="A9" s="268" t="s">
        <v>484</v>
      </c>
      <c r="B9" s="692">
        <v>1297821</v>
      </c>
      <c r="C9" s="691">
        <f t="shared" si="2"/>
        <v>1561485</v>
      </c>
      <c r="D9" s="692">
        <v>1429474</v>
      </c>
      <c r="E9" s="692">
        <v>132011</v>
      </c>
      <c r="F9" s="740">
        <f t="shared" si="4"/>
        <v>2859306</v>
      </c>
      <c r="G9" s="1727">
        <f>B9/F9</f>
        <v>0.45389370707437399</v>
      </c>
      <c r="H9" s="1727">
        <f>C9/F9</f>
        <v>0.54610629292562596</v>
      </c>
      <c r="I9" s="1752">
        <f t="shared" si="3"/>
        <v>1.203158987256332</v>
      </c>
      <c r="J9" s="730"/>
      <c r="K9" s="604"/>
      <c r="L9" s="604"/>
      <c r="M9" s="598"/>
      <c r="N9" s="598"/>
      <c r="O9" s="604"/>
      <c r="P9" s="598"/>
    </row>
    <row r="10" spans="1:27" ht="23.25" customHeight="1">
      <c r="A10" s="268" t="s">
        <v>498</v>
      </c>
      <c r="B10" s="692">
        <v>1422986</v>
      </c>
      <c r="C10" s="691">
        <f t="shared" si="2"/>
        <v>1718613</v>
      </c>
      <c r="D10" s="692">
        <v>1568541</v>
      </c>
      <c r="E10" s="692">
        <v>150072</v>
      </c>
      <c r="F10" s="740">
        <f t="shared" si="4"/>
        <v>3141599</v>
      </c>
      <c r="G10" s="1727">
        <f>B10/F10</f>
        <v>0.45294959668627344</v>
      </c>
      <c r="H10" s="1727">
        <f>C10/F10</f>
        <v>0.54705040331372656</v>
      </c>
      <c r="I10" s="1752">
        <f t="shared" si="3"/>
        <v>1.2077511655068989</v>
      </c>
      <c r="J10" s="630"/>
      <c r="K10" s="604"/>
      <c r="L10" s="601"/>
      <c r="M10" s="39"/>
      <c r="N10" s="598"/>
      <c r="O10" s="598"/>
      <c r="P10" s="598"/>
    </row>
    <row r="11" spans="1:27" ht="23.25" customHeight="1">
      <c r="A11" s="268" t="s">
        <v>830</v>
      </c>
      <c r="B11" s="692">
        <v>1513634</v>
      </c>
      <c r="C11" s="691">
        <f t="shared" si="2"/>
        <v>1826204</v>
      </c>
      <c r="D11" s="692">
        <v>1649407</v>
      </c>
      <c r="E11" s="692">
        <v>176797</v>
      </c>
      <c r="F11" s="740">
        <f t="shared" si="4"/>
        <v>3339838</v>
      </c>
      <c r="G11" s="1727">
        <f>B11/F11</f>
        <v>0.4532058141742204</v>
      </c>
      <c r="H11" s="1727">
        <f>C11/F11</f>
        <v>0.54679418582577954</v>
      </c>
      <c r="I11" s="1752">
        <f t="shared" si="3"/>
        <v>1.2065030251698892</v>
      </c>
      <c r="J11" s="917"/>
      <c r="K11" s="699"/>
      <c r="L11" s="598"/>
      <c r="M11" s="39"/>
      <c r="N11" s="598"/>
      <c r="O11" s="598"/>
      <c r="P11" s="598"/>
    </row>
    <row r="12" spans="1:27" s="689" customFormat="1" ht="23.25" customHeight="1">
      <c r="A12" s="268" t="s">
        <v>885</v>
      </c>
      <c r="B12" s="692">
        <v>1619670</v>
      </c>
      <c r="C12" s="691">
        <f t="shared" si="2"/>
        <v>1971618</v>
      </c>
      <c r="D12" s="692">
        <v>1781414</v>
      </c>
      <c r="E12" s="692">
        <v>190204</v>
      </c>
      <c r="F12" s="740">
        <f t="shared" si="4"/>
        <v>3591288</v>
      </c>
      <c r="G12" s="1727">
        <v>0.45099975273495191</v>
      </c>
      <c r="H12" s="1727">
        <v>0.54900024726504804</v>
      </c>
      <c r="I12" s="1752">
        <f t="shared" si="3"/>
        <v>1.2172961158754561</v>
      </c>
      <c r="J12" s="801"/>
      <c r="K12" s="688"/>
      <c r="L12" s="688"/>
      <c r="N12" s="688"/>
      <c r="O12" s="688"/>
      <c r="P12" s="688"/>
    </row>
    <row r="13" spans="1:27" ht="23.25" customHeight="1">
      <c r="A13" s="268" t="s">
        <v>950</v>
      </c>
      <c r="B13" s="692">
        <v>1766077</v>
      </c>
      <c r="C13" s="691">
        <f>+D13+E13</f>
        <v>2136515</v>
      </c>
      <c r="D13" s="692">
        <v>1932996</v>
      </c>
      <c r="E13" s="692">
        <v>203519</v>
      </c>
      <c r="F13" s="740">
        <f t="shared" si="4"/>
        <v>3902592</v>
      </c>
      <c r="G13" s="1727">
        <v>0.45099975273495191</v>
      </c>
      <c r="H13" s="1727">
        <v>0.54900024726504804</v>
      </c>
      <c r="I13" s="1752">
        <f>+C13/B13</f>
        <v>1.2097518964348666</v>
      </c>
      <c r="J13" s="598"/>
      <c r="K13" s="598"/>
      <c r="L13" s="598"/>
      <c r="M13" s="39"/>
      <c r="N13" s="598"/>
      <c r="O13" s="598"/>
      <c r="P13" s="598"/>
    </row>
    <row r="14" spans="1:27" s="553" customFormat="1" ht="23.25">
      <c r="A14" s="268" t="s">
        <v>1028</v>
      </c>
      <c r="B14" s="692">
        <v>1859359</v>
      </c>
      <c r="C14" s="691">
        <v>2294628</v>
      </c>
      <c r="D14" s="692">
        <v>2074903</v>
      </c>
      <c r="E14" s="692">
        <v>219725</v>
      </c>
      <c r="F14" s="740">
        <v>4153987</v>
      </c>
      <c r="G14" s="1727">
        <v>0.45099975273495191</v>
      </c>
      <c r="H14" s="1727">
        <v>0.54900024726504804</v>
      </c>
      <c r="I14" s="1752">
        <f>+C14/B14</f>
        <v>1.2340962665090496</v>
      </c>
      <c r="J14" s="688"/>
      <c r="K14" s="688"/>
      <c r="L14" s="688"/>
      <c r="M14" s="688"/>
      <c r="N14" s="688"/>
      <c r="O14" s="688"/>
      <c r="P14" s="688"/>
    </row>
    <row r="15" spans="1:27" ht="25.5" customHeight="1">
      <c r="A15" s="1756" t="s">
        <v>1040</v>
      </c>
      <c r="B15" s="1149">
        <v>1860590</v>
      </c>
      <c r="C15" s="691">
        <f t="shared" si="2"/>
        <v>2295176</v>
      </c>
      <c r="D15" s="1149">
        <v>2074865</v>
      </c>
      <c r="E15" s="1149">
        <v>220311</v>
      </c>
      <c r="F15" s="740">
        <f t="shared" si="4"/>
        <v>4155766</v>
      </c>
      <c r="G15" s="1757">
        <f>B15/F15</f>
        <v>0.44771288855051028</v>
      </c>
      <c r="H15" s="1757">
        <f>C15/F15</f>
        <v>0.55228711144948972</v>
      </c>
      <c r="I15" s="1758">
        <f>+C15/B15</f>
        <v>1.2335742963253591</v>
      </c>
      <c r="J15" s="25"/>
      <c r="K15" s="25"/>
      <c r="L15" s="25"/>
      <c r="M15" s="25"/>
      <c r="N15" s="25"/>
      <c r="O15" s="25"/>
      <c r="P15" s="25"/>
    </row>
    <row r="16" spans="1:27" ht="25.5" customHeight="1">
      <c r="A16" s="2204" t="s">
        <v>632</v>
      </c>
      <c r="B16" s="2204"/>
      <c r="C16" s="2204"/>
      <c r="D16" s="2204"/>
      <c r="E16" s="2204"/>
      <c r="F16" s="2204"/>
      <c r="G16" s="2204"/>
      <c r="H16" s="2204"/>
      <c r="I16" s="2204"/>
      <c r="J16" s="25"/>
      <c r="K16" s="25"/>
      <c r="L16" s="25"/>
      <c r="M16" s="25"/>
      <c r="N16" s="25"/>
      <c r="O16" s="25"/>
      <c r="P16" s="25"/>
      <c r="AA16" s="67" t="s">
        <v>25</v>
      </c>
    </row>
    <row r="17" spans="1:17" ht="25.5" customHeight="1">
      <c r="A17" s="598"/>
      <c r="B17" s="598"/>
      <c r="C17" s="598"/>
      <c r="D17" s="602"/>
      <c r="E17" s="602"/>
      <c r="F17" s="598"/>
      <c r="G17" s="598"/>
      <c r="H17" s="598"/>
      <c r="I17" s="25"/>
      <c r="J17" s="25"/>
      <c r="K17" s="25"/>
      <c r="L17" s="25"/>
      <c r="M17" s="25"/>
      <c r="N17" s="25"/>
      <c r="O17" s="25"/>
      <c r="P17" s="25"/>
    </row>
    <row r="18" spans="1:17" ht="25.5" customHeight="1">
      <c r="A18" s="598"/>
      <c r="B18" s="598"/>
      <c r="C18" s="598"/>
      <c r="D18" s="605"/>
      <c r="E18" s="605"/>
      <c r="F18" s="598"/>
      <c r="G18" s="598"/>
      <c r="H18" s="598"/>
      <c r="I18" s="25"/>
      <c r="J18" s="25"/>
      <c r="K18" s="25"/>
      <c r="L18" s="25"/>
      <c r="M18" s="25"/>
      <c r="N18" s="25"/>
      <c r="O18" s="25"/>
      <c r="P18" s="25"/>
    </row>
    <row r="19" spans="1:17" ht="25.5" customHeight="1">
      <c r="A19" s="598"/>
      <c r="B19" s="598"/>
      <c r="C19" s="598"/>
      <c r="D19" s="598"/>
      <c r="E19" s="598"/>
      <c r="F19" s="598"/>
      <c r="G19" s="598"/>
      <c r="H19" s="598"/>
      <c r="I19" s="25"/>
      <c r="J19" s="25"/>
      <c r="K19" s="25"/>
      <c r="L19" s="25"/>
      <c r="M19" s="25"/>
      <c r="N19" s="25"/>
      <c r="O19" s="25"/>
      <c r="P19" s="25"/>
    </row>
    <row r="20" spans="1:17" ht="25.5" customHeight="1">
      <c r="A20" s="598"/>
      <c r="B20" s="598"/>
      <c r="C20" s="598"/>
      <c r="D20" s="598"/>
      <c r="E20" s="598"/>
      <c r="F20" s="598"/>
      <c r="G20" s="598"/>
      <c r="H20" s="598"/>
      <c r="I20" s="25"/>
      <c r="J20" s="25"/>
      <c r="K20" s="25"/>
      <c r="L20" s="25"/>
      <c r="M20" s="25"/>
      <c r="N20" s="25"/>
      <c r="O20" s="25"/>
      <c r="P20" s="25"/>
    </row>
    <row r="21" spans="1:17" ht="25.5" customHeight="1">
      <c r="A21" s="598"/>
      <c r="B21" s="598"/>
      <c r="C21" s="598"/>
      <c r="D21" s="598"/>
      <c r="E21" s="598"/>
      <c r="F21" s="598"/>
      <c r="G21" s="598"/>
      <c r="H21" s="598"/>
      <c r="I21" s="25"/>
      <c r="J21" s="25"/>
      <c r="K21" s="25"/>
      <c r="L21" s="25"/>
      <c r="M21" s="25"/>
      <c r="N21" s="25"/>
      <c r="O21" s="25"/>
      <c r="P21" s="25"/>
    </row>
    <row r="22" spans="1:17" ht="25.5" customHeight="1">
      <c r="A22" s="25"/>
      <c r="B22" s="25"/>
      <c r="C22" s="25"/>
      <c r="D22" s="25"/>
      <c r="E22" s="25"/>
      <c r="F22" s="25"/>
      <c r="G22" s="25"/>
      <c r="H22" s="25"/>
      <c r="I22" s="25"/>
      <c r="J22" s="25"/>
      <c r="K22" s="25"/>
      <c r="L22" s="25"/>
      <c r="M22" s="25"/>
      <c r="N22" s="25"/>
      <c r="O22" s="25"/>
      <c r="P22" s="25"/>
    </row>
    <row r="23" spans="1:17" ht="25.5" customHeight="1">
      <c r="A23" s="25"/>
      <c r="B23" s="25"/>
      <c r="C23" s="25"/>
      <c r="D23" s="25"/>
      <c r="E23" s="25"/>
      <c r="F23" s="25"/>
      <c r="G23" s="25"/>
      <c r="H23" s="25"/>
      <c r="I23" s="25"/>
      <c r="J23" s="25"/>
      <c r="K23" s="25"/>
      <c r="L23" s="25"/>
      <c r="M23" s="25"/>
      <c r="N23" s="25"/>
      <c r="O23" s="25"/>
      <c r="P23" s="25"/>
    </row>
    <row r="24" spans="1:17" ht="25.5" customHeight="1">
      <c r="A24" s="25"/>
      <c r="B24" s="25"/>
      <c r="C24" s="25"/>
      <c r="D24" s="25"/>
      <c r="E24" s="25"/>
      <c r="F24" s="25"/>
      <c r="G24" s="25"/>
      <c r="H24" s="25"/>
      <c r="I24" s="25"/>
      <c r="J24" s="25"/>
      <c r="K24" s="25"/>
      <c r="L24" s="25"/>
      <c r="M24" s="25"/>
      <c r="N24" s="25"/>
      <c r="O24" s="25"/>
      <c r="P24" s="25"/>
    </row>
    <row r="25" spans="1:17" ht="25.5" customHeight="1">
      <c r="A25" s="25"/>
      <c r="B25" s="25"/>
      <c r="C25" s="25"/>
      <c r="D25" s="25"/>
      <c r="E25" s="25"/>
      <c r="F25" s="25"/>
      <c r="G25" s="25"/>
      <c r="H25" s="25"/>
      <c r="I25" s="25"/>
      <c r="J25" s="25"/>
      <c r="K25" s="25"/>
      <c r="L25" s="25"/>
      <c r="M25" s="25"/>
      <c r="N25" s="25"/>
      <c r="O25" s="25"/>
      <c r="P25" s="25"/>
    </row>
    <row r="26" spans="1:17" ht="25.5" customHeight="1">
      <c r="A26" s="25"/>
      <c r="B26" s="25"/>
      <c r="C26" s="25"/>
      <c r="D26" s="25"/>
      <c r="E26" s="25"/>
      <c r="F26" s="25"/>
      <c r="G26" s="25"/>
      <c r="H26" s="25"/>
      <c r="I26" s="25"/>
      <c r="J26" s="25"/>
      <c r="K26" s="25"/>
      <c r="L26" s="25"/>
      <c r="M26" s="25"/>
      <c r="N26" s="25"/>
      <c r="O26" s="25"/>
      <c r="P26" s="25"/>
    </row>
    <row r="27" spans="1:17" ht="25.5" customHeight="1">
      <c r="A27" s="25"/>
      <c r="B27" s="25"/>
      <c r="C27" s="25"/>
      <c r="D27" s="25"/>
      <c r="E27" s="25"/>
      <c r="F27" s="25"/>
      <c r="G27" s="25"/>
      <c r="H27" s="25"/>
      <c r="I27" s="25"/>
    </row>
    <row r="28" spans="1:17" ht="25.5" customHeight="1">
      <c r="A28" s="25"/>
      <c r="B28" s="25"/>
      <c r="C28" s="25"/>
      <c r="D28" s="25"/>
      <c r="E28" s="25"/>
      <c r="F28" s="25"/>
      <c r="G28" s="25"/>
      <c r="H28" s="25"/>
      <c r="I28" s="25"/>
      <c r="Q28" s="67" t="s">
        <v>25</v>
      </c>
    </row>
    <row r="29" spans="1:17" ht="25.5" customHeight="1">
      <c r="A29" s="25"/>
      <c r="B29" s="25"/>
      <c r="C29" s="25"/>
      <c r="D29" s="25"/>
      <c r="E29" s="25"/>
      <c r="F29" s="25"/>
      <c r="G29" s="25"/>
      <c r="H29" s="25"/>
      <c r="I29" s="25"/>
    </row>
    <row r="30" spans="1:17" ht="25.5" customHeight="1">
      <c r="A30" s="25"/>
      <c r="B30" s="25"/>
      <c r="C30" s="25"/>
      <c r="D30" s="25"/>
      <c r="E30" s="25"/>
      <c r="F30" s="25"/>
      <c r="G30" s="25"/>
      <c r="H30" s="25"/>
      <c r="I30" s="25"/>
    </row>
    <row r="31" spans="1:17" ht="25.5" customHeight="1">
      <c r="A31" s="25"/>
      <c r="B31" s="25"/>
      <c r="C31" s="25"/>
      <c r="D31" s="25"/>
      <c r="E31" s="25"/>
      <c r="F31" s="25"/>
      <c r="G31" s="25"/>
      <c r="H31" s="25"/>
    </row>
    <row r="32" spans="1:17" ht="25.5" customHeight="1">
      <c r="A32" s="25"/>
      <c r="B32" s="25"/>
      <c r="C32" s="25"/>
      <c r="D32" s="25"/>
      <c r="E32" s="25"/>
      <c r="F32" s="25"/>
      <c r="G32" s="25"/>
      <c r="H32" s="25"/>
      <c r="J32" s="430"/>
      <c r="K32" s="430"/>
      <c r="L32" s="430"/>
      <c r="M32" s="430"/>
      <c r="N32" s="430"/>
      <c r="O32" s="430"/>
      <c r="P32" s="430"/>
    </row>
    <row r="33" spans="1:24" ht="25.5" customHeight="1">
      <c r="A33" s="25"/>
      <c r="B33" s="25"/>
      <c r="C33" s="25"/>
      <c r="D33" s="25"/>
      <c r="E33" s="25"/>
      <c r="F33" s="25"/>
      <c r="G33" s="25"/>
      <c r="H33" s="25"/>
    </row>
    <row r="34" spans="1:24" ht="25.5" customHeight="1">
      <c r="A34" s="25"/>
      <c r="B34" s="25"/>
      <c r="C34" s="25"/>
      <c r="D34" s="25"/>
      <c r="E34" s="25"/>
      <c r="F34" s="25"/>
      <c r="G34" s="25"/>
      <c r="H34" s="25"/>
    </row>
    <row r="35" spans="1:24" ht="25.5" customHeight="1">
      <c r="A35" s="25"/>
      <c r="B35" s="25"/>
      <c r="C35" s="25"/>
      <c r="D35" s="25"/>
      <c r="E35" s="25"/>
      <c r="F35" s="25"/>
      <c r="G35" s="25"/>
      <c r="H35" s="25"/>
    </row>
    <row r="36" spans="1:24" ht="23.25">
      <c r="A36" s="25"/>
      <c r="B36" s="25"/>
      <c r="C36" s="25"/>
      <c r="D36" s="25"/>
      <c r="E36" s="25"/>
      <c r="F36" s="25"/>
      <c r="G36" s="25"/>
      <c r="H36" s="25"/>
      <c r="I36" s="430"/>
      <c r="Q36" s="83"/>
      <c r="R36" s="83"/>
      <c r="S36" s="83"/>
      <c r="T36" s="83"/>
      <c r="U36" s="83"/>
      <c r="V36" s="83"/>
    </row>
    <row r="37" spans="1:24">
      <c r="A37" s="25"/>
      <c r="B37" s="25"/>
      <c r="C37" s="25"/>
      <c r="D37" s="25"/>
      <c r="E37" s="25"/>
      <c r="F37" s="25"/>
      <c r="G37" s="25"/>
      <c r="H37" s="25"/>
      <c r="Q37" s="83"/>
      <c r="R37" s="83"/>
      <c r="S37" s="83"/>
      <c r="T37" s="83"/>
      <c r="U37" s="83"/>
      <c r="V37" s="83"/>
    </row>
    <row r="38" spans="1:24">
      <c r="A38" s="25"/>
      <c r="B38" s="25"/>
      <c r="C38" s="25"/>
      <c r="D38" s="25"/>
      <c r="E38" s="25"/>
      <c r="F38" s="25"/>
      <c r="G38" s="25"/>
      <c r="H38" s="25"/>
      <c r="Q38" s="83"/>
      <c r="R38" s="83"/>
      <c r="S38" s="83"/>
      <c r="T38" s="83"/>
      <c r="U38" s="83"/>
      <c r="V38" s="83"/>
    </row>
    <row r="39" spans="1:24">
      <c r="A39" s="25"/>
      <c r="B39" s="25"/>
      <c r="C39" s="25"/>
      <c r="D39" s="25"/>
      <c r="E39" s="25"/>
      <c r="F39" s="25"/>
      <c r="G39" s="25"/>
      <c r="H39" s="25"/>
      <c r="Q39" s="83"/>
      <c r="R39" s="83"/>
      <c r="S39" s="83"/>
      <c r="T39" s="83"/>
      <c r="U39" s="83"/>
      <c r="V39" s="83"/>
    </row>
    <row r="40" spans="1:24" ht="51" customHeight="1">
      <c r="Q40" s="83"/>
      <c r="R40" s="83"/>
      <c r="S40" s="83"/>
      <c r="T40" s="83"/>
      <c r="U40" s="83"/>
      <c r="V40" s="83"/>
    </row>
    <row r="41" spans="1:24" ht="78" customHeight="1">
      <c r="Q41" s="430"/>
      <c r="R41" s="430"/>
      <c r="S41" s="430"/>
      <c r="T41" s="83"/>
      <c r="U41" s="83"/>
      <c r="V41" s="83"/>
    </row>
    <row r="42" spans="1:24">
      <c r="Q42" s="83"/>
    </row>
    <row r="43" spans="1:24">
      <c r="Q43" s="83"/>
    </row>
    <row r="44" spans="1:24">
      <c r="J44" s="83"/>
      <c r="K44" s="83"/>
      <c r="L44" s="83"/>
      <c r="M44" s="83"/>
      <c r="N44" s="83"/>
      <c r="O44" s="83"/>
      <c r="P44" s="83"/>
      <c r="Q44" s="83"/>
    </row>
    <row r="45" spans="1:24" ht="23.25">
      <c r="A45" s="430"/>
      <c r="B45" s="430"/>
      <c r="C45" s="430"/>
      <c r="D45" s="430"/>
      <c r="E45" s="430"/>
      <c r="F45" s="430"/>
      <c r="G45" s="430"/>
      <c r="H45" s="430"/>
      <c r="Q45" s="83"/>
    </row>
    <row r="46" spans="1:24">
      <c r="Q46" s="83"/>
    </row>
    <row r="47" spans="1:24">
      <c r="Q47" s="83"/>
      <c r="R47" s="83"/>
      <c r="S47" s="83"/>
      <c r="T47" s="83"/>
      <c r="U47" s="83"/>
      <c r="V47" s="83"/>
      <c r="W47" s="83"/>
      <c r="X47" s="83"/>
    </row>
    <row r="48" spans="1:24">
      <c r="I48" s="83"/>
      <c r="Q48" s="83"/>
      <c r="R48" s="83"/>
      <c r="S48" s="83"/>
      <c r="T48" s="83"/>
      <c r="U48" s="83"/>
      <c r="V48" s="83"/>
      <c r="W48" s="83"/>
      <c r="X48" s="83"/>
    </row>
    <row r="49" spans="2:24">
      <c r="Q49" s="83"/>
      <c r="R49" s="83"/>
      <c r="S49" s="83"/>
      <c r="T49" s="83"/>
      <c r="U49" s="83"/>
      <c r="V49" s="83"/>
      <c r="W49" s="83"/>
      <c r="X49" s="83"/>
    </row>
    <row r="50" spans="2:24">
      <c r="Q50" s="83"/>
      <c r="R50" s="83"/>
      <c r="S50" s="83"/>
      <c r="T50" s="83"/>
      <c r="U50" s="83"/>
      <c r="V50" s="83"/>
      <c r="W50" s="83"/>
      <c r="X50" s="83"/>
    </row>
    <row r="51" spans="2:24">
      <c r="Q51" s="83"/>
      <c r="R51" s="83"/>
      <c r="S51" s="83"/>
      <c r="T51" s="83"/>
      <c r="U51" s="83"/>
      <c r="V51" s="83"/>
      <c r="W51" s="83"/>
      <c r="X51" s="83"/>
    </row>
    <row r="52" spans="2:24">
      <c r="Q52" s="83"/>
      <c r="R52" s="83"/>
      <c r="S52" s="83"/>
      <c r="T52" s="83"/>
      <c r="U52" s="83"/>
      <c r="V52" s="83"/>
      <c r="W52" s="83"/>
      <c r="X52" s="83"/>
    </row>
    <row r="53" spans="2:24">
      <c r="Q53" s="83"/>
      <c r="R53" s="83"/>
      <c r="S53" s="83"/>
      <c r="T53" s="83"/>
      <c r="U53" s="83"/>
      <c r="V53" s="83"/>
      <c r="W53" s="83"/>
      <c r="X53" s="83"/>
    </row>
    <row r="57" spans="2:24">
      <c r="B57" s="83"/>
      <c r="C57" s="83"/>
      <c r="D57" s="83"/>
      <c r="E57" s="83"/>
      <c r="F57" s="83"/>
      <c r="G57" s="83"/>
      <c r="H57" s="83"/>
    </row>
    <row r="72" spans="18:18">
      <c r="R72" s="83"/>
    </row>
    <row r="73" spans="18:18">
      <c r="R73" s="83"/>
    </row>
    <row r="74" spans="18:18">
      <c r="R74" s="83"/>
    </row>
    <row r="75" spans="18:18">
      <c r="R75" s="83"/>
    </row>
    <row r="76" spans="18:18">
      <c r="R76" s="83"/>
    </row>
    <row r="77" spans="18:18">
      <c r="R77" s="83"/>
    </row>
    <row r="78" spans="18:18">
      <c r="R78" s="83"/>
    </row>
    <row r="79" spans="18:18">
      <c r="R79" s="83"/>
    </row>
    <row r="89" spans="18:18">
      <c r="R89" s="83"/>
    </row>
    <row r="90" spans="18:18">
      <c r="R90" s="83"/>
    </row>
    <row r="91" spans="18:18">
      <c r="R91" s="83"/>
    </row>
    <row r="92" spans="18:18">
      <c r="R92" s="83"/>
    </row>
    <row r="135" spans="3:3">
      <c r="C135" s="67">
        <f>C133</f>
        <v>0</v>
      </c>
    </row>
  </sheetData>
  <mergeCells count="2">
    <mergeCell ref="A1:P1"/>
    <mergeCell ref="A16:I16"/>
  </mergeCells>
  <conditionalFormatting sqref="B15:F15">
    <cfRule type="cellIs" dxfId="33" priority="1" operator="equal">
      <formula>0</formula>
    </cfRule>
    <cfRule type="cellIs" dxfId="32" priority="4" operator="equal">
      <formula>0</formula>
    </cfRule>
  </conditionalFormatting>
  <conditionalFormatting sqref="C15:F15">
    <cfRule type="cellIs" dxfId="31" priority="2" operator="equal">
      <formula>0</formula>
    </cfRule>
    <cfRule type="cellIs" dxfId="30" priority="3"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37" orientation="landscape"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8">
    <tabColor theme="9" tint="-0.249977111117893"/>
    <pageSetUpPr fitToPage="1"/>
  </sheetPr>
  <dimension ref="A1:Q49"/>
  <sheetViews>
    <sheetView showGridLines="0" view="pageBreakPreview" zoomScale="55" zoomScaleNormal="100" zoomScaleSheetLayoutView="55" zoomScalePageLayoutView="62" workbookViewId="0">
      <pane ySplit="1" topLeftCell="A2" activePane="bottomLeft" state="frozen"/>
      <selection activeCell="M22" sqref="M22"/>
      <selection pane="bottomLeft" activeCell="S33" sqref="S33"/>
    </sheetView>
  </sheetViews>
  <sheetFormatPr baseColWidth="10" defaultColWidth="11.42578125" defaultRowHeight="15"/>
  <cols>
    <col min="1" max="1" width="17.28515625" style="67" customWidth="1"/>
    <col min="2" max="2" width="21.85546875" style="67" customWidth="1"/>
    <col min="3" max="3" width="23.28515625" style="67" customWidth="1"/>
    <col min="4" max="4" width="22.7109375" style="67" customWidth="1"/>
    <col min="5" max="5" width="27.28515625" style="67" customWidth="1"/>
    <col min="6" max="6" width="19.140625" style="67" customWidth="1"/>
    <col min="7" max="7" width="22.42578125" style="67" customWidth="1"/>
    <col min="8" max="8" width="14.5703125" style="67" customWidth="1"/>
    <col min="9" max="9" width="20" style="67" customWidth="1"/>
    <col min="10" max="10" width="21" style="67" customWidth="1"/>
    <col min="11" max="11" width="14.85546875" style="67" customWidth="1"/>
    <col min="12" max="12" width="16.140625" style="67" customWidth="1"/>
    <col min="13" max="13" width="10.5703125" style="67" customWidth="1"/>
    <col min="14" max="14" width="24.28515625" style="67" customWidth="1"/>
    <col min="15" max="15" width="11.85546875" style="67" customWidth="1"/>
    <col min="16" max="16" width="20.140625" style="67" customWidth="1"/>
    <col min="17" max="17" width="18.7109375" style="67" bestFit="1" customWidth="1"/>
    <col min="18" max="16384" width="11.42578125" style="67"/>
  </cols>
  <sheetData>
    <row r="1" spans="1:16" ht="114.75" customHeight="1">
      <c r="A1" s="2205"/>
      <c r="B1" s="2205"/>
      <c r="C1" s="2205"/>
      <c r="D1" s="2205"/>
      <c r="E1" s="2205"/>
      <c r="F1" s="2205"/>
      <c r="G1" s="2205"/>
      <c r="H1" s="2205"/>
      <c r="I1" s="2205"/>
      <c r="J1" s="2205"/>
      <c r="K1" s="2205"/>
      <c r="L1" s="2205"/>
      <c r="M1" s="2205"/>
      <c r="N1" s="2205"/>
      <c r="O1" s="2205"/>
      <c r="P1" s="2205"/>
    </row>
    <row r="2" spans="1:16" ht="6.75" customHeight="1">
      <c r="A2" s="500"/>
      <c r="B2" s="500"/>
      <c r="C2" s="500"/>
      <c r="D2" s="500"/>
      <c r="E2" s="500"/>
      <c r="F2" s="500"/>
      <c r="G2" s="500"/>
      <c r="H2" s="500"/>
      <c r="I2" s="500"/>
      <c r="J2" s="500"/>
      <c r="K2" s="500"/>
      <c r="L2" s="500"/>
      <c r="M2" s="500"/>
      <c r="N2" s="500"/>
      <c r="O2" s="500"/>
      <c r="P2" s="500"/>
    </row>
    <row r="3" spans="1:16" s="42" customFormat="1" ht="59.25" customHeight="1">
      <c r="A3" s="1799" t="s">
        <v>33</v>
      </c>
      <c r="B3" s="1767" t="s">
        <v>480</v>
      </c>
      <c r="C3" s="1767" t="s">
        <v>499</v>
      </c>
      <c r="D3" s="1767" t="s">
        <v>481</v>
      </c>
      <c r="E3" s="1767" t="s">
        <v>482</v>
      </c>
      <c r="F3" s="1798" t="s">
        <v>483</v>
      </c>
      <c r="G3" s="1759" t="s">
        <v>487</v>
      </c>
      <c r="H3" s="67"/>
      <c r="I3" s="67"/>
      <c r="J3" s="67"/>
      <c r="K3" s="67"/>
      <c r="L3" s="67"/>
      <c r="M3" s="67"/>
      <c r="N3" s="67"/>
      <c r="O3" s="67"/>
      <c r="P3" s="67"/>
    </row>
    <row r="4" spans="1:16" s="748" customFormat="1" ht="19.5" customHeight="1">
      <c r="A4" s="1799" t="s">
        <v>957</v>
      </c>
      <c r="B4" s="736">
        <v>1757392</v>
      </c>
      <c r="C4" s="862">
        <v>2143676</v>
      </c>
      <c r="D4" s="736">
        <v>1939385</v>
      </c>
      <c r="E4" s="736">
        <v>204291</v>
      </c>
      <c r="F4" s="738">
        <v>3901068</v>
      </c>
      <c r="G4" s="1763">
        <v>1.2198052568806503</v>
      </c>
    </row>
    <row r="5" spans="1:16" s="748" customFormat="1" ht="19.5" customHeight="1">
      <c r="A5" s="507" t="s">
        <v>964</v>
      </c>
      <c r="B5" s="692">
        <v>1757543</v>
      </c>
      <c r="C5" s="691">
        <v>2151685</v>
      </c>
      <c r="D5" s="692">
        <v>1946851</v>
      </c>
      <c r="E5" s="692">
        <v>204834</v>
      </c>
      <c r="F5" s="740">
        <v>3909228</v>
      </c>
      <c r="G5" s="1764">
        <v>1.2242573865902571</v>
      </c>
    </row>
    <row r="6" spans="1:16" ht="19.5" customHeight="1">
      <c r="A6" s="507" t="s">
        <v>978</v>
      </c>
      <c r="B6" s="692">
        <v>1762821</v>
      </c>
      <c r="C6" s="691">
        <v>2155138</v>
      </c>
      <c r="D6" s="692">
        <v>1947816</v>
      </c>
      <c r="E6" s="692">
        <v>207322</v>
      </c>
      <c r="F6" s="740">
        <v>3917959</v>
      </c>
      <c r="G6" s="1764">
        <v>1.2225506730405413</v>
      </c>
      <c r="H6" s="133"/>
      <c r="I6" s="133" t="s">
        <v>850</v>
      </c>
    </row>
    <row r="7" spans="1:16" s="748" customFormat="1" ht="19.5" customHeight="1">
      <c r="A7" s="507" t="s">
        <v>981</v>
      </c>
      <c r="B7" s="692">
        <v>1792641</v>
      </c>
      <c r="C7" s="691">
        <v>2194057</v>
      </c>
      <c r="D7" s="692">
        <v>1984530</v>
      </c>
      <c r="E7" s="692">
        <v>209527</v>
      </c>
      <c r="F7" s="740">
        <v>3986698</v>
      </c>
      <c r="G7" s="1764">
        <v>1.2239243663399419</v>
      </c>
      <c r="H7" s="133"/>
      <c r="I7" s="133"/>
    </row>
    <row r="8" spans="1:16" ht="19.5" customHeight="1">
      <c r="A8" s="507" t="s">
        <v>986</v>
      </c>
      <c r="B8" s="692">
        <v>1794351</v>
      </c>
      <c r="C8" s="691">
        <v>2202220</v>
      </c>
      <c r="D8" s="692">
        <v>1991668</v>
      </c>
      <c r="E8" s="692">
        <v>210552</v>
      </c>
      <c r="F8" s="740">
        <v>3996571</v>
      </c>
      <c r="G8" s="1764">
        <v>1.2273072548236104</v>
      </c>
      <c r="H8" s="742"/>
      <c r="I8" s="25"/>
      <c r="J8" s="25"/>
      <c r="K8" s="25"/>
      <c r="L8" s="25"/>
      <c r="M8" s="25"/>
      <c r="N8" s="25"/>
      <c r="O8" s="25"/>
      <c r="P8" s="25"/>
    </row>
    <row r="9" spans="1:16" s="748" customFormat="1" ht="19.5" customHeight="1">
      <c r="A9" s="507" t="s">
        <v>989</v>
      </c>
      <c r="B9" s="692">
        <v>1810133</v>
      </c>
      <c r="C9" s="691">
        <v>2221990</v>
      </c>
      <c r="D9" s="692">
        <v>2009831</v>
      </c>
      <c r="E9" s="692">
        <v>212159</v>
      </c>
      <c r="F9" s="740">
        <v>4032123</v>
      </c>
      <c r="G9" s="1764">
        <v>1.2275285849161359</v>
      </c>
      <c r="H9" s="742"/>
      <c r="I9" s="25"/>
      <c r="J9" s="25"/>
      <c r="K9" s="25"/>
      <c r="L9" s="25"/>
      <c r="M9" s="25"/>
      <c r="N9" s="25"/>
      <c r="O9" s="25"/>
      <c r="P9" s="25"/>
    </row>
    <row r="10" spans="1:16" s="748" customFormat="1" ht="19.5" customHeight="1">
      <c r="A10" s="1157" t="s">
        <v>996</v>
      </c>
      <c r="B10" s="692">
        <v>1818444</v>
      </c>
      <c r="C10" s="691">
        <v>2235714</v>
      </c>
      <c r="D10" s="692">
        <v>2021938</v>
      </c>
      <c r="E10" s="692">
        <v>213776</v>
      </c>
      <c r="F10" s="740">
        <v>4054158</v>
      </c>
      <c r="G10" s="1764">
        <v>1.2294654110877212</v>
      </c>
      <c r="H10" s="742"/>
      <c r="I10" s="25"/>
      <c r="J10" s="25"/>
      <c r="K10" s="25"/>
      <c r="L10" s="25"/>
      <c r="M10" s="25"/>
      <c r="N10" s="25"/>
      <c r="O10" s="25"/>
      <c r="P10" s="25"/>
    </row>
    <row r="11" spans="1:16" s="748" customFormat="1" ht="19.5" customHeight="1">
      <c r="A11" s="1157" t="s">
        <v>1003</v>
      </c>
      <c r="B11" s="692">
        <v>1805061</v>
      </c>
      <c r="C11" s="691">
        <v>2229839</v>
      </c>
      <c r="D11" s="692">
        <v>2015451</v>
      </c>
      <c r="E11" s="692">
        <v>214388</v>
      </c>
      <c r="F11" s="740">
        <v>4034900</v>
      </c>
      <c r="G11" s="1764">
        <v>1.2353261191727039</v>
      </c>
      <c r="H11" s="742"/>
      <c r="I11" s="25"/>
      <c r="J11" s="25"/>
      <c r="K11" s="25"/>
      <c r="L11" s="25"/>
      <c r="M11" s="25"/>
      <c r="N11" s="25"/>
      <c r="O11" s="25"/>
      <c r="P11" s="25"/>
    </row>
    <row r="12" spans="1:16" s="748" customFormat="1" ht="19.5" customHeight="1">
      <c r="A12" s="1157" t="s">
        <v>1004</v>
      </c>
      <c r="B12" s="692">
        <v>1831317</v>
      </c>
      <c r="C12" s="691">
        <v>2252569</v>
      </c>
      <c r="D12" s="692">
        <v>2036617</v>
      </c>
      <c r="E12" s="692">
        <v>215952</v>
      </c>
      <c r="F12" s="740">
        <v>4083886</v>
      </c>
      <c r="G12" s="1764">
        <v>1.2300268058451922</v>
      </c>
      <c r="H12" s="742"/>
      <c r="I12" s="25"/>
      <c r="J12" s="25"/>
      <c r="K12" s="25"/>
      <c r="L12" s="25"/>
      <c r="M12" s="25"/>
      <c r="N12" s="25"/>
      <c r="O12" s="25"/>
      <c r="P12" s="25"/>
    </row>
    <row r="13" spans="1:16" s="748" customFormat="1" ht="19.5" customHeight="1">
      <c r="A13" s="1157" t="s">
        <v>1011</v>
      </c>
      <c r="B13" s="692">
        <v>1830176</v>
      </c>
      <c r="C13" s="691">
        <v>2265452</v>
      </c>
      <c r="D13" s="692">
        <v>2048439</v>
      </c>
      <c r="E13" s="692">
        <v>217013</v>
      </c>
      <c r="F13" s="740">
        <v>4095628</v>
      </c>
      <c r="G13" s="1764">
        <v>1.237832864161698</v>
      </c>
      <c r="H13" s="742"/>
      <c r="I13" s="25"/>
      <c r="J13" s="25"/>
      <c r="K13" s="25"/>
      <c r="L13" s="25"/>
      <c r="M13" s="25"/>
      <c r="N13" s="25"/>
      <c r="O13" s="25"/>
      <c r="P13" s="25"/>
    </row>
    <row r="14" spans="1:16" s="748" customFormat="1" ht="19.5" customHeight="1">
      <c r="A14" s="1157" t="s">
        <v>1020</v>
      </c>
      <c r="B14" s="692">
        <v>1849764</v>
      </c>
      <c r="C14" s="691">
        <v>2286791</v>
      </c>
      <c r="D14" s="692">
        <v>2068204</v>
      </c>
      <c r="E14" s="692">
        <v>218587</v>
      </c>
      <c r="F14" s="740">
        <v>4136555</v>
      </c>
      <c r="G14" s="1764">
        <v>1.2362609500455193</v>
      </c>
      <c r="H14" s="742"/>
      <c r="I14" s="25"/>
      <c r="J14" s="25"/>
      <c r="K14" s="25"/>
      <c r="L14" s="25"/>
      <c r="M14" s="25"/>
      <c r="N14" s="25"/>
      <c r="O14" s="25"/>
      <c r="P14" s="25"/>
    </row>
    <row r="15" spans="1:16" s="748" customFormat="1" ht="19.5" customHeight="1">
      <c r="A15" s="1157" t="s">
        <v>1024</v>
      </c>
      <c r="B15" s="692">
        <v>1859359</v>
      </c>
      <c r="C15" s="691">
        <v>2294628</v>
      </c>
      <c r="D15" s="692">
        <v>2074903</v>
      </c>
      <c r="E15" s="692">
        <v>219725</v>
      </c>
      <c r="F15" s="740">
        <v>4153987</v>
      </c>
      <c r="G15" s="1764">
        <v>1.2340962665090496</v>
      </c>
      <c r="H15" s="742"/>
      <c r="I15" s="25"/>
      <c r="J15" s="25"/>
      <c r="K15" s="25"/>
      <c r="L15" s="25"/>
      <c r="M15" s="25"/>
      <c r="N15" s="25"/>
      <c r="O15" s="25"/>
      <c r="P15" s="25"/>
    </row>
    <row r="16" spans="1:16" s="748" customFormat="1" ht="19.5" customHeight="1">
      <c r="A16" s="1607" t="s">
        <v>1039</v>
      </c>
      <c r="B16" s="1149">
        <v>1860590</v>
      </c>
      <c r="C16" s="1003">
        <f>+D16+E16</f>
        <v>2295176</v>
      </c>
      <c r="D16" s="1149">
        <v>2074865</v>
      </c>
      <c r="E16" s="1149">
        <v>220311</v>
      </c>
      <c r="F16" s="1138">
        <f>+C16+B16</f>
        <v>4155766</v>
      </c>
      <c r="G16" s="1765">
        <f>+C16/B16</f>
        <v>1.2335742963253591</v>
      </c>
      <c r="H16" s="742"/>
      <c r="I16" s="25"/>
      <c r="J16" s="25"/>
      <c r="K16" s="25"/>
      <c r="L16" s="25"/>
      <c r="M16" s="25"/>
      <c r="N16" s="25"/>
      <c r="O16" s="25"/>
      <c r="P16" s="25"/>
    </row>
    <row r="17" spans="1:17" ht="25.5" customHeight="1">
      <c r="A17" s="2206" t="s">
        <v>890</v>
      </c>
      <c r="B17" s="2206"/>
      <c r="C17" s="2206"/>
      <c r="D17" s="2206"/>
      <c r="E17" s="2206"/>
      <c r="F17" s="2206"/>
      <c r="G17" s="2206"/>
      <c r="H17" s="25"/>
      <c r="I17" s="25"/>
      <c r="J17" s="25"/>
      <c r="K17" s="25"/>
      <c r="L17" s="25"/>
      <c r="M17" s="25"/>
      <c r="N17" s="25"/>
      <c r="O17" s="25"/>
      <c r="P17" s="25"/>
    </row>
    <row r="18" spans="1:17" ht="25.5" customHeight="1">
      <c r="A18" s="25"/>
      <c r="B18" s="25"/>
      <c r="C18" s="25"/>
      <c r="D18" s="25"/>
      <c r="E18" s="25"/>
      <c r="F18" s="25"/>
      <c r="G18" s="25"/>
      <c r="H18" s="25"/>
      <c r="I18" s="25"/>
      <c r="J18" s="25"/>
      <c r="K18" s="25"/>
      <c r="L18" s="25"/>
      <c r="M18" s="25"/>
      <c r="N18" s="25"/>
      <c r="O18" s="25"/>
      <c r="P18" s="25"/>
    </row>
    <row r="19" spans="1:17" ht="25.5" customHeight="1">
      <c r="A19" s="25"/>
      <c r="B19" s="25"/>
      <c r="C19" s="25"/>
      <c r="D19" s="25"/>
      <c r="E19" s="25"/>
      <c r="F19" s="25"/>
      <c r="G19" s="25"/>
      <c r="H19" s="25"/>
      <c r="I19" s="25"/>
      <c r="J19" s="25"/>
      <c r="K19" s="25"/>
      <c r="L19" s="25"/>
      <c r="M19" s="25"/>
      <c r="N19" s="25"/>
      <c r="O19" s="25"/>
      <c r="P19" s="25"/>
    </row>
    <row r="20" spans="1:17" ht="25.5" customHeight="1">
      <c r="A20" s="25"/>
      <c r="B20" s="25"/>
      <c r="C20" s="25"/>
      <c r="D20" s="25"/>
      <c r="E20" s="25"/>
      <c r="F20" s="25"/>
      <c r="G20" s="25"/>
      <c r="H20" s="25"/>
      <c r="I20" s="25"/>
      <c r="J20" s="25"/>
      <c r="K20" s="25"/>
      <c r="L20" s="25"/>
      <c r="M20" s="25"/>
      <c r="N20" s="25"/>
      <c r="O20" s="25"/>
      <c r="P20" s="25"/>
    </row>
    <row r="21" spans="1:17" ht="25.5" customHeight="1">
      <c r="A21" s="25"/>
      <c r="B21" s="25"/>
      <c r="C21" s="25"/>
      <c r="D21" s="25"/>
      <c r="E21" s="25"/>
      <c r="F21" s="25"/>
      <c r="G21" s="25"/>
      <c r="H21" s="25"/>
      <c r="I21" s="25"/>
      <c r="J21" s="25"/>
      <c r="K21" s="25"/>
      <c r="L21" s="25"/>
      <c r="M21" s="25"/>
      <c r="N21" s="25"/>
      <c r="O21" s="25"/>
      <c r="P21" s="25"/>
    </row>
    <row r="22" spans="1:17" ht="25.5" customHeight="1">
      <c r="A22" s="25"/>
      <c r="B22" s="25"/>
      <c r="C22" s="25"/>
      <c r="D22" s="25"/>
      <c r="E22" s="25"/>
      <c r="F22" s="25"/>
      <c r="G22" s="25"/>
      <c r="H22" s="25"/>
      <c r="I22" s="25"/>
      <c r="J22" s="25"/>
      <c r="K22" s="25"/>
      <c r="L22" s="25"/>
      <c r="M22" s="25"/>
      <c r="N22" s="25"/>
      <c r="O22" s="25"/>
      <c r="P22" s="25"/>
    </row>
    <row r="23" spans="1:17" ht="25.5" customHeight="1">
      <c r="A23" s="25"/>
      <c r="B23" s="25"/>
      <c r="C23" s="25"/>
      <c r="D23" s="25"/>
      <c r="E23" s="25"/>
      <c r="F23" s="25"/>
      <c r="G23" s="25"/>
      <c r="H23" s="25"/>
      <c r="I23" s="25"/>
      <c r="J23" s="25"/>
      <c r="K23" s="25"/>
      <c r="L23" s="25"/>
      <c r="M23" s="25"/>
      <c r="N23" s="25"/>
      <c r="O23" s="25"/>
      <c r="P23" s="25"/>
    </row>
    <row r="24" spans="1:17" ht="25.5" customHeight="1">
      <c r="A24" s="25"/>
      <c r="B24" s="25"/>
      <c r="C24" s="25"/>
      <c r="D24" s="25"/>
      <c r="E24" s="25"/>
      <c r="F24" s="25"/>
      <c r="G24" s="25"/>
      <c r="H24" s="25"/>
      <c r="I24" s="25"/>
      <c r="J24" s="25"/>
      <c r="K24" s="25"/>
      <c r="L24" s="25"/>
      <c r="M24" s="25"/>
      <c r="N24" s="25"/>
      <c r="O24" s="25"/>
      <c r="P24" s="25"/>
    </row>
    <row r="25" spans="1:17" ht="25.5" customHeight="1">
      <c r="A25" s="25"/>
      <c r="B25" s="25"/>
      <c r="C25" s="25"/>
      <c r="D25" s="25"/>
      <c r="E25" s="25"/>
      <c r="F25" s="25"/>
      <c r="G25" s="25"/>
      <c r="H25" s="25"/>
      <c r="I25" s="25"/>
      <c r="J25" s="25"/>
      <c r="K25" s="25"/>
      <c r="L25" s="25"/>
      <c r="M25" s="25"/>
      <c r="N25" s="25"/>
      <c r="O25" s="25"/>
      <c r="P25" s="25"/>
    </row>
    <row r="26" spans="1:17" ht="25.5" customHeight="1">
      <c r="A26" s="25"/>
      <c r="B26" s="25"/>
      <c r="C26" s="25"/>
      <c r="D26" s="25"/>
      <c r="E26" s="25"/>
      <c r="F26" s="25"/>
      <c r="G26" s="25"/>
      <c r="H26" s="25"/>
      <c r="I26" s="25"/>
      <c r="J26" s="25"/>
      <c r="K26" s="25"/>
      <c r="L26" s="25"/>
      <c r="M26" s="25"/>
      <c r="N26" s="25"/>
      <c r="O26" s="25"/>
      <c r="P26" s="25"/>
    </row>
    <row r="27" spans="1:17" ht="25.5" customHeight="1">
      <c r="A27" s="25"/>
      <c r="B27" s="25"/>
      <c r="C27" s="25"/>
      <c r="D27" s="25"/>
      <c r="E27" s="25"/>
      <c r="F27" s="25"/>
      <c r="G27" s="25"/>
      <c r="H27" s="25"/>
      <c r="I27" s="25"/>
      <c r="J27" s="25"/>
      <c r="K27" s="25"/>
      <c r="L27" s="25"/>
      <c r="M27" s="25"/>
      <c r="N27" s="25"/>
      <c r="O27" s="25"/>
      <c r="P27" s="25"/>
    </row>
    <row r="28" spans="1:17" ht="25.5" customHeight="1">
      <c r="A28" s="25"/>
      <c r="B28" s="25"/>
      <c r="C28" s="25"/>
      <c r="D28" s="25"/>
      <c r="E28" s="25"/>
      <c r="F28" s="25"/>
      <c r="G28" s="25"/>
      <c r="H28" s="25"/>
      <c r="I28" s="25"/>
      <c r="J28" s="25"/>
      <c r="K28" s="25"/>
      <c r="L28" s="25"/>
      <c r="M28" s="25"/>
      <c r="N28" s="25"/>
      <c r="O28" s="25"/>
      <c r="P28" s="25"/>
    </row>
    <row r="29" spans="1:17" ht="25.5" customHeight="1">
      <c r="A29" s="25"/>
      <c r="B29" s="25"/>
      <c r="C29" s="25"/>
      <c r="D29" s="25"/>
      <c r="E29" s="25"/>
      <c r="F29" s="25"/>
      <c r="G29" s="25"/>
      <c r="H29" s="25"/>
      <c r="I29" s="25"/>
      <c r="J29" s="25"/>
      <c r="K29" s="25"/>
      <c r="L29" s="25"/>
      <c r="M29" s="25"/>
      <c r="N29" s="25"/>
      <c r="O29" s="25"/>
      <c r="P29" s="25"/>
    </row>
    <row r="30" spans="1:17">
      <c r="A30" s="25"/>
      <c r="B30" s="25"/>
      <c r="C30" s="25"/>
      <c r="D30" s="25"/>
      <c r="E30" s="25"/>
      <c r="F30" s="25"/>
      <c r="G30" s="25"/>
      <c r="O30" s="82"/>
      <c r="P30" s="82"/>
      <c r="Q30" s="83"/>
    </row>
    <row r="31" spans="1:17">
      <c r="A31" s="25"/>
      <c r="B31" s="25"/>
      <c r="C31" s="25"/>
      <c r="D31" s="25"/>
      <c r="E31" s="25"/>
      <c r="F31" s="25"/>
      <c r="G31" s="25"/>
      <c r="O31" s="82"/>
      <c r="P31" s="82"/>
      <c r="Q31" s="83"/>
    </row>
    <row r="32" spans="1:17">
      <c r="O32" s="82"/>
      <c r="P32" s="82"/>
      <c r="Q32" s="83"/>
    </row>
    <row r="33" spans="1:17">
      <c r="O33" s="82"/>
      <c r="P33" s="82"/>
      <c r="Q33" s="83"/>
    </row>
    <row r="34" spans="1:17" ht="51" customHeight="1">
      <c r="O34" s="82"/>
      <c r="P34" s="82"/>
      <c r="Q34" s="83"/>
    </row>
    <row r="35" spans="1:17" ht="78" customHeight="1">
      <c r="H35" s="856"/>
      <c r="I35" s="856"/>
      <c r="J35" s="856"/>
      <c r="K35" s="856"/>
      <c r="L35" s="856"/>
      <c r="M35" s="856"/>
      <c r="N35" s="856"/>
      <c r="O35" s="856"/>
      <c r="P35" s="856"/>
      <c r="Q35" s="83"/>
    </row>
    <row r="36" spans="1:17">
      <c r="O36" s="83"/>
      <c r="P36" s="83"/>
    </row>
    <row r="37" spans="1:17" ht="23.25">
      <c r="A37" s="856"/>
      <c r="B37" s="856"/>
      <c r="C37" s="856"/>
      <c r="D37" s="856"/>
      <c r="E37" s="856"/>
      <c r="F37" s="856"/>
      <c r="G37" s="856"/>
      <c r="O37" s="83"/>
      <c r="P37" s="83"/>
    </row>
    <row r="38" spans="1:17">
      <c r="O38" s="83"/>
      <c r="P38" s="83"/>
    </row>
    <row r="39" spans="1:17">
      <c r="O39" s="83"/>
      <c r="P39" s="83"/>
    </row>
    <row r="40" spans="1:17">
      <c r="O40" s="83"/>
      <c r="P40" s="83"/>
    </row>
    <row r="41" spans="1:17">
      <c r="O41" s="83"/>
      <c r="P41" s="83"/>
      <c r="Q41" s="83"/>
    </row>
    <row r="42" spans="1:17">
      <c r="O42" s="83"/>
      <c r="P42" s="83"/>
      <c r="Q42" s="83"/>
    </row>
    <row r="43" spans="1:17">
      <c r="O43" s="83"/>
      <c r="P43" s="83"/>
      <c r="Q43" s="83"/>
    </row>
    <row r="44" spans="1:17">
      <c r="O44" s="83"/>
      <c r="P44" s="83"/>
      <c r="Q44" s="83"/>
    </row>
    <row r="45" spans="1:17">
      <c r="O45" s="83"/>
      <c r="P45" s="83"/>
      <c r="Q45" s="83"/>
    </row>
    <row r="46" spans="1:17">
      <c r="O46" s="83"/>
      <c r="P46" s="83"/>
      <c r="Q46" s="83"/>
    </row>
    <row r="47" spans="1:17">
      <c r="H47" s="83"/>
      <c r="I47" s="83"/>
      <c r="J47" s="83"/>
      <c r="K47" s="83"/>
      <c r="L47" s="83"/>
      <c r="M47" s="83"/>
      <c r="N47" s="83"/>
      <c r="O47" s="83"/>
      <c r="P47" s="83"/>
      <c r="Q47" s="83"/>
    </row>
    <row r="49" spans="2:7">
      <c r="B49" s="83"/>
      <c r="C49" s="83"/>
      <c r="D49" s="83"/>
      <c r="E49" s="83"/>
      <c r="F49" s="83"/>
      <c r="G49" s="83"/>
    </row>
  </sheetData>
  <mergeCells count="2">
    <mergeCell ref="A1:P1"/>
    <mergeCell ref="A17:G17"/>
  </mergeCells>
  <conditionalFormatting sqref="B16:G16">
    <cfRule type="cellIs" dxfId="29"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paperSize="10023" scale="42" orientation="landscape"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9">
    <tabColor theme="9" tint="-0.249977111117893"/>
  </sheetPr>
  <dimension ref="A1:AB92"/>
  <sheetViews>
    <sheetView showGridLines="0" view="pageBreakPreview" zoomScale="55" zoomScaleNormal="100" zoomScaleSheetLayoutView="55" zoomScalePageLayoutView="62" workbookViewId="0">
      <pane xSplit="1" ySplit="3" topLeftCell="B4" activePane="bottomRight" state="frozen"/>
      <selection pane="topRight" activeCell="B1" sqref="B1"/>
      <selection pane="bottomLeft" activeCell="A4" sqref="A4"/>
      <selection pane="bottomRight" activeCell="I3" sqref="I3"/>
    </sheetView>
  </sheetViews>
  <sheetFormatPr baseColWidth="10" defaultColWidth="11.42578125" defaultRowHeight="15"/>
  <cols>
    <col min="1" max="1" width="19.85546875" style="166" customWidth="1"/>
    <col min="2" max="2" width="32.28515625" style="754" customWidth="1"/>
    <col min="3" max="3" width="32.42578125" style="754" customWidth="1"/>
    <col min="4" max="4" width="34.7109375" style="754" customWidth="1"/>
    <col min="5" max="5" width="36.5703125" style="754" customWidth="1"/>
    <col min="6" max="6" width="26.28515625" style="67" customWidth="1"/>
    <col min="7" max="7" width="23.85546875" style="67" customWidth="1"/>
    <col min="8" max="8" width="17.7109375" style="67" customWidth="1"/>
    <col min="9" max="9" width="20.7109375" style="67" customWidth="1"/>
    <col min="10" max="10" width="16.85546875" style="67" customWidth="1"/>
    <col min="11" max="11" width="14.5703125" style="67" customWidth="1"/>
    <col min="12" max="12" width="15" style="67" customWidth="1"/>
    <col min="13" max="13" width="17.28515625" style="67" customWidth="1"/>
    <col min="14" max="14" width="25.28515625" style="67" customWidth="1"/>
    <col min="15" max="15" width="20.42578125" style="67" customWidth="1"/>
    <col min="16" max="16" width="14.7109375" style="67" customWidth="1"/>
    <col min="17" max="17" width="13" style="67" customWidth="1"/>
    <col min="18" max="21" width="11.42578125" style="67"/>
    <col min="22" max="22" width="18.7109375" style="67" bestFit="1" customWidth="1"/>
    <col min="23" max="16384" width="11.42578125" style="67"/>
  </cols>
  <sheetData>
    <row r="1" spans="1:28" ht="104.25" customHeight="1">
      <c r="A1" s="2185"/>
      <c r="B1" s="2185"/>
      <c r="C1" s="2185"/>
      <c r="D1" s="2185"/>
      <c r="E1" s="2185"/>
      <c r="F1" s="2185"/>
      <c r="G1" s="2185"/>
      <c r="H1" s="2185"/>
      <c r="I1" s="2185"/>
      <c r="J1" s="2185"/>
      <c r="K1" s="2185"/>
      <c r="L1" s="2185"/>
      <c r="M1" s="2185"/>
    </row>
    <row r="2" spans="1:28" s="32" customFormat="1" ht="8.25" customHeight="1">
      <c r="A2" s="805"/>
      <c r="B2" s="678"/>
      <c r="C2" s="678"/>
      <c r="D2" s="678"/>
      <c r="E2" s="678"/>
      <c r="F2" s="441"/>
      <c r="G2" s="441"/>
      <c r="H2" s="152"/>
      <c r="I2" s="152"/>
      <c r="J2" s="152"/>
      <c r="K2" s="152"/>
      <c r="L2" s="152"/>
      <c r="M2" s="152"/>
    </row>
    <row r="3" spans="1:28" ht="73.5" customHeight="1">
      <c r="A3" s="800" t="s">
        <v>207</v>
      </c>
      <c r="B3" s="267" t="s">
        <v>620</v>
      </c>
      <c r="C3" s="266" t="s">
        <v>559</v>
      </c>
      <c r="D3" s="266" t="s">
        <v>560</v>
      </c>
      <c r="E3" s="266" t="s">
        <v>561</v>
      </c>
      <c r="F3" s="267" t="s">
        <v>562</v>
      </c>
      <c r="G3" s="1608" t="s">
        <v>487</v>
      </c>
      <c r="H3"/>
      <c r="I3"/>
      <c r="J3"/>
      <c r="K3"/>
      <c r="L3"/>
      <c r="M3"/>
      <c r="N3" s="18"/>
      <c r="O3" s="18"/>
      <c r="P3" s="18"/>
      <c r="Q3" s="18"/>
    </row>
    <row r="4" spans="1:28" s="661" customFormat="1" ht="18.75">
      <c r="A4" s="857" t="s">
        <v>428</v>
      </c>
      <c r="B4" s="755">
        <v>1005990</v>
      </c>
      <c r="C4" s="584">
        <f t="shared" ref="C4:C9" si="0">D4+E4</f>
        <v>593477</v>
      </c>
      <c r="D4" s="583">
        <v>586713</v>
      </c>
      <c r="E4" s="583">
        <v>6764</v>
      </c>
      <c r="F4" s="802">
        <f t="shared" ref="F4:F11" si="1">+B4+D4+E4</f>
        <v>1599467</v>
      </c>
      <c r="G4" s="1609">
        <f t="shared" ref="G4:G13" si="2">+C4/B4</f>
        <v>0.58994323999244525</v>
      </c>
      <c r="O4" s="219"/>
      <c r="P4" s="219"/>
      <c r="Q4" s="219"/>
    </row>
    <row r="5" spans="1:28" s="661" customFormat="1" ht="18.75">
      <c r="A5" s="857" t="s">
        <v>429</v>
      </c>
      <c r="B5" s="755">
        <v>992746</v>
      </c>
      <c r="C5" s="584">
        <f t="shared" si="0"/>
        <v>736925</v>
      </c>
      <c r="D5" s="583">
        <v>718099</v>
      </c>
      <c r="E5" s="583">
        <v>18826</v>
      </c>
      <c r="F5" s="802">
        <f t="shared" si="1"/>
        <v>1729671</v>
      </c>
      <c r="G5" s="1609">
        <f t="shared" si="2"/>
        <v>0.74230971467021778</v>
      </c>
      <c r="N5" s="803"/>
      <c r="O5" s="219"/>
      <c r="P5" s="219"/>
      <c r="Q5" s="219"/>
    </row>
    <row r="6" spans="1:28" s="661" customFormat="1" ht="18.75">
      <c r="A6" s="857" t="s">
        <v>171</v>
      </c>
      <c r="B6" s="755">
        <v>1084705</v>
      </c>
      <c r="C6" s="584">
        <f t="shared" si="0"/>
        <v>1011527</v>
      </c>
      <c r="D6" s="583">
        <v>965195</v>
      </c>
      <c r="E6" s="583">
        <v>46332</v>
      </c>
      <c r="F6" s="802">
        <f t="shared" si="1"/>
        <v>2096232</v>
      </c>
      <c r="G6" s="1609">
        <f t="shared" si="2"/>
        <v>0.93253649609801748</v>
      </c>
      <c r="N6" s="803"/>
      <c r="O6" s="219"/>
      <c r="P6" s="219"/>
      <c r="Q6" s="219"/>
    </row>
    <row r="7" spans="1:28" s="661" customFormat="1" ht="20.25" customHeight="1">
      <c r="A7" s="857" t="s">
        <v>172</v>
      </c>
      <c r="B7" s="755">
        <v>1183463</v>
      </c>
      <c r="C7" s="584">
        <f t="shared" si="0"/>
        <v>1234529</v>
      </c>
      <c r="D7" s="583">
        <v>1163938</v>
      </c>
      <c r="E7" s="583">
        <v>70591</v>
      </c>
      <c r="F7" s="802">
        <f t="shared" si="1"/>
        <v>2417992</v>
      </c>
      <c r="G7" s="1609">
        <f t="shared" si="2"/>
        <v>1.043149637969248</v>
      </c>
      <c r="N7" s="803"/>
      <c r="O7" s="219"/>
      <c r="P7" s="219"/>
      <c r="Q7" s="219"/>
    </row>
    <row r="8" spans="1:28" s="661" customFormat="1" ht="20.25" customHeight="1">
      <c r="A8" s="857" t="s">
        <v>430</v>
      </c>
      <c r="B8" s="755">
        <v>1224959</v>
      </c>
      <c r="C8" s="584">
        <f t="shared" si="0"/>
        <v>1361984</v>
      </c>
      <c r="D8" s="583">
        <v>1266038</v>
      </c>
      <c r="E8" s="583">
        <v>95946</v>
      </c>
      <c r="F8" s="802">
        <f t="shared" si="1"/>
        <v>2586943</v>
      </c>
      <c r="G8" s="1609">
        <f t="shared" si="2"/>
        <v>1.1118608867725368</v>
      </c>
      <c r="N8" s="803"/>
      <c r="O8" s="219"/>
      <c r="P8" s="219"/>
      <c r="Q8" s="219"/>
    </row>
    <row r="9" spans="1:28" s="661" customFormat="1" ht="20.25" customHeight="1">
      <c r="A9" s="857" t="s">
        <v>431</v>
      </c>
      <c r="B9" s="755">
        <v>1270865</v>
      </c>
      <c r="C9" s="584">
        <f t="shared" si="0"/>
        <v>1476870</v>
      </c>
      <c r="D9" s="583">
        <v>1362366</v>
      </c>
      <c r="E9" s="583">
        <v>114504</v>
      </c>
      <c r="F9" s="802">
        <f t="shared" si="1"/>
        <v>2747735</v>
      </c>
      <c r="G9" s="1609">
        <f t="shared" si="2"/>
        <v>1.1620982559123116</v>
      </c>
      <c r="N9" s="803"/>
      <c r="O9" s="219"/>
      <c r="P9" s="219"/>
      <c r="Q9" s="219"/>
    </row>
    <row r="10" spans="1:28" s="661" customFormat="1" ht="20.25" customHeight="1">
      <c r="A10" s="857" t="s">
        <v>484</v>
      </c>
      <c r="B10" s="755">
        <v>1353109</v>
      </c>
      <c r="C10" s="584">
        <f>D10+E10</f>
        <v>1612217</v>
      </c>
      <c r="D10" s="583">
        <v>1478208</v>
      </c>
      <c r="E10" s="583">
        <v>134009</v>
      </c>
      <c r="F10" s="802">
        <f t="shared" si="1"/>
        <v>2965326</v>
      </c>
      <c r="G10" s="1609">
        <f t="shared" si="2"/>
        <v>1.1914908555038803</v>
      </c>
      <c r="N10" s="803"/>
      <c r="O10" s="219"/>
      <c r="P10" s="219"/>
      <c r="Q10" s="219"/>
    </row>
    <row r="11" spans="1:28" s="661" customFormat="1" ht="20.25" customHeight="1">
      <c r="A11" s="857" t="s">
        <v>498</v>
      </c>
      <c r="B11" s="755">
        <v>1451773</v>
      </c>
      <c r="C11" s="584">
        <f>D11+E11</f>
        <v>1773174</v>
      </c>
      <c r="D11" s="583">
        <v>1621827</v>
      </c>
      <c r="E11" s="583">
        <v>151347</v>
      </c>
      <c r="F11" s="802">
        <f t="shared" si="1"/>
        <v>3224947</v>
      </c>
      <c r="G11" s="1609">
        <f t="shared" si="2"/>
        <v>1.2213851614543045</v>
      </c>
      <c r="K11" s="804"/>
      <c r="L11" s="804"/>
      <c r="M11" s="804"/>
      <c r="N11" s="803"/>
      <c r="O11" s="219"/>
      <c r="P11" s="219"/>
      <c r="Q11" s="219"/>
    </row>
    <row r="12" spans="1:28" s="661" customFormat="1" ht="20.25" customHeight="1">
      <c r="A12" s="975" t="s">
        <v>830</v>
      </c>
      <c r="B12" s="976">
        <v>1544927</v>
      </c>
      <c r="C12" s="977">
        <v>1862134</v>
      </c>
      <c r="D12" s="978">
        <v>1683703</v>
      </c>
      <c r="E12" s="978">
        <v>178431</v>
      </c>
      <c r="F12" s="979">
        <f>+B12+D12+E12</f>
        <v>3407061</v>
      </c>
      <c r="G12" s="1609">
        <f t="shared" si="2"/>
        <v>1.2053216753930769</v>
      </c>
      <c r="J12" s="804"/>
      <c r="K12" s="804"/>
      <c r="L12" s="804"/>
      <c r="M12" s="804"/>
      <c r="N12" s="219"/>
      <c r="O12" s="219"/>
      <c r="P12" s="219"/>
      <c r="Q12" s="219"/>
    </row>
    <row r="13" spans="1:28" s="661" customFormat="1" ht="20.25" customHeight="1">
      <c r="A13" s="975" t="s">
        <v>885</v>
      </c>
      <c r="B13" s="976">
        <v>1668163</v>
      </c>
      <c r="C13" s="977">
        <v>2031653</v>
      </c>
      <c r="D13" s="978">
        <v>1839469</v>
      </c>
      <c r="E13" s="978">
        <v>192184</v>
      </c>
      <c r="F13" s="979">
        <v>3699816</v>
      </c>
      <c r="G13" s="1609">
        <f t="shared" si="2"/>
        <v>1.2178983708426574</v>
      </c>
      <c r="J13" s="804"/>
      <c r="K13" s="804"/>
      <c r="L13" s="804"/>
      <c r="M13" s="804"/>
      <c r="N13" s="219"/>
      <c r="O13" s="219"/>
      <c r="P13" s="219"/>
      <c r="Q13" s="219"/>
    </row>
    <row r="14" spans="1:28" s="661" customFormat="1" ht="20.25" customHeight="1">
      <c r="A14" s="975" t="s">
        <v>950</v>
      </c>
      <c r="B14" s="976">
        <v>1819118</v>
      </c>
      <c r="C14" s="977">
        <v>2031653</v>
      </c>
      <c r="D14" s="978">
        <v>1995239</v>
      </c>
      <c r="E14" s="978">
        <v>205942</v>
      </c>
      <c r="F14" s="979">
        <v>3699816</v>
      </c>
      <c r="G14" s="1609">
        <f>+C14/B14</f>
        <v>1.1168340921259643</v>
      </c>
      <c r="J14" s="804"/>
      <c r="K14" s="804"/>
      <c r="L14" s="804"/>
      <c r="M14" s="804"/>
      <c r="N14" s="219"/>
      <c r="O14" s="219"/>
      <c r="P14" s="219"/>
      <c r="Q14" s="219"/>
    </row>
    <row r="15" spans="1:28" ht="20.25" customHeight="1">
      <c r="A15" s="975" t="s">
        <v>1028</v>
      </c>
      <c r="B15" s="976">
        <v>1896154</v>
      </c>
      <c r="C15" s="977">
        <v>2344315</v>
      </c>
      <c r="D15" s="978">
        <v>2123086</v>
      </c>
      <c r="E15" s="978">
        <v>221229</v>
      </c>
      <c r="F15" s="979">
        <v>3699816</v>
      </c>
      <c r="G15" s="1609">
        <f>+C15/B15</f>
        <v>1.2363526380241268</v>
      </c>
      <c r="H15" s="25"/>
      <c r="I15" s="25"/>
      <c r="J15" s="25"/>
      <c r="K15" s="25"/>
      <c r="L15" s="25"/>
      <c r="M15" s="25"/>
      <c r="N15" s="25"/>
      <c r="O15" s="25"/>
      <c r="P15" s="25"/>
      <c r="Q15" s="25"/>
    </row>
    <row r="16" spans="1:28" ht="18.75">
      <c r="A16" s="1781" t="s">
        <v>1040</v>
      </c>
      <c r="B16" s="1785">
        <v>1901979</v>
      </c>
      <c r="C16" s="1784">
        <f>D16+E16</f>
        <v>2344921</v>
      </c>
      <c r="D16" s="1786">
        <v>2122879</v>
      </c>
      <c r="E16" s="1786">
        <v>222042</v>
      </c>
      <c r="F16" s="1782">
        <f>+B16+D16+E16</f>
        <v>4246900</v>
      </c>
      <c r="G16" s="1783">
        <f>C16/B16</f>
        <v>1.2328848005156734</v>
      </c>
      <c r="H16" s="25"/>
      <c r="I16" s="25"/>
      <c r="J16" s="25"/>
      <c r="K16" s="25"/>
      <c r="L16" s="25"/>
      <c r="M16" s="25"/>
      <c r="N16" s="25"/>
      <c r="O16" s="25"/>
      <c r="P16" s="25"/>
      <c r="Q16" s="25"/>
      <c r="AB16" s="67" t="s">
        <v>25</v>
      </c>
    </row>
    <row r="17" spans="1:18" ht="25.5" customHeight="1">
      <c r="A17" s="916" t="s">
        <v>845</v>
      </c>
      <c r="B17" s="756"/>
      <c r="C17" s="756"/>
      <c r="D17" s="756"/>
      <c r="E17" s="756"/>
      <c r="F17" s="25"/>
      <c r="G17" s="25"/>
      <c r="H17" s="25"/>
      <c r="I17" s="25"/>
      <c r="J17" s="25"/>
      <c r="K17" s="25"/>
      <c r="L17" s="25"/>
      <c r="M17" s="25"/>
      <c r="N17" s="25"/>
      <c r="O17" s="25"/>
      <c r="P17" s="25"/>
      <c r="Q17" s="25"/>
    </row>
    <row r="18" spans="1:18" ht="25.5" customHeight="1">
      <c r="A18" s="25"/>
      <c r="B18" s="756"/>
      <c r="C18" s="756"/>
      <c r="D18" s="756"/>
      <c r="E18" s="756"/>
      <c r="F18" s="25"/>
      <c r="G18" s="25"/>
      <c r="H18" s="25"/>
      <c r="I18" s="25"/>
      <c r="J18" s="25"/>
      <c r="K18" s="25"/>
      <c r="L18" s="25"/>
      <c r="M18" s="25"/>
      <c r="N18" s="25"/>
      <c r="O18" s="25"/>
      <c r="P18" s="25"/>
      <c r="Q18" s="25"/>
    </row>
    <row r="19" spans="1:18" ht="25.5" customHeight="1">
      <c r="A19" s="25"/>
      <c r="B19" s="756"/>
      <c r="C19" s="756"/>
      <c r="D19" s="756"/>
      <c r="E19" s="756"/>
      <c r="F19" s="25"/>
      <c r="G19" s="25"/>
      <c r="H19" s="25"/>
      <c r="I19" s="25"/>
      <c r="J19" s="25"/>
      <c r="K19" s="25"/>
      <c r="L19" s="25"/>
      <c r="M19" s="25"/>
      <c r="N19" s="25"/>
      <c r="O19" s="25"/>
      <c r="P19" s="25"/>
      <c r="Q19" s="25"/>
    </row>
    <row r="20" spans="1:18" ht="25.5" customHeight="1">
      <c r="A20" s="25"/>
      <c r="B20" s="756"/>
      <c r="C20" s="756"/>
      <c r="D20" s="756"/>
      <c r="E20" s="756"/>
      <c r="F20" s="25"/>
      <c r="G20" s="25"/>
      <c r="H20" s="25"/>
      <c r="I20" s="25"/>
      <c r="J20" s="25"/>
      <c r="K20" s="25"/>
      <c r="L20" s="25"/>
      <c r="M20" s="25"/>
      <c r="N20" s="25"/>
      <c r="O20" s="25"/>
      <c r="P20" s="25"/>
      <c r="Q20" s="25"/>
    </row>
    <row r="21" spans="1:18" ht="25.5" customHeight="1">
      <c r="A21" s="25"/>
      <c r="B21" s="756"/>
      <c r="C21" s="756"/>
      <c r="D21" s="756"/>
      <c r="E21" s="756"/>
      <c r="F21" s="25"/>
      <c r="G21" s="25"/>
      <c r="H21" s="25"/>
      <c r="I21" s="25"/>
      <c r="J21" s="25"/>
      <c r="K21" s="25"/>
      <c r="L21" s="25"/>
      <c r="M21" s="25"/>
      <c r="N21" s="25"/>
      <c r="O21" s="25"/>
      <c r="P21" s="25"/>
      <c r="Q21" s="25"/>
    </row>
    <row r="22" spans="1:18" ht="25.5" customHeight="1">
      <c r="A22" s="25"/>
      <c r="B22" s="756"/>
      <c r="C22" s="756"/>
      <c r="D22" s="756"/>
      <c r="E22" s="756"/>
      <c r="F22" s="25"/>
      <c r="G22" s="25"/>
      <c r="H22" s="25"/>
      <c r="I22" s="25"/>
      <c r="J22" s="25"/>
      <c r="K22" s="25"/>
      <c r="L22" s="25"/>
      <c r="M22" s="25"/>
      <c r="N22" s="25"/>
      <c r="O22" s="25"/>
      <c r="P22" s="25"/>
      <c r="Q22" s="25"/>
    </row>
    <row r="23" spans="1:18" ht="25.5" customHeight="1">
      <c r="A23" s="25"/>
      <c r="B23" s="756"/>
      <c r="C23" s="756"/>
      <c r="D23" s="756"/>
      <c r="E23" s="756"/>
      <c r="F23" s="25"/>
      <c r="G23" s="25"/>
      <c r="H23" s="25"/>
      <c r="I23" s="25"/>
      <c r="J23" s="25"/>
      <c r="K23" s="25"/>
      <c r="L23" s="25"/>
      <c r="M23" s="25"/>
      <c r="N23" s="25"/>
      <c r="O23" s="25"/>
      <c r="P23" s="25"/>
      <c r="Q23" s="25"/>
    </row>
    <row r="24" spans="1:18" ht="25.5" customHeight="1">
      <c r="A24" s="25"/>
      <c r="B24" s="756"/>
      <c r="C24" s="756"/>
      <c r="D24" s="756"/>
      <c r="E24" s="756"/>
      <c r="F24" s="25"/>
      <c r="G24" s="25"/>
      <c r="H24" s="25"/>
      <c r="I24" s="25"/>
      <c r="J24" s="25"/>
      <c r="K24" s="25"/>
      <c r="L24" s="25"/>
      <c r="M24" s="25"/>
      <c r="N24" s="25"/>
      <c r="O24" s="25"/>
      <c r="P24" s="25"/>
      <c r="Q24" s="25"/>
    </row>
    <row r="25" spans="1:18" ht="25.5" customHeight="1">
      <c r="A25" s="25"/>
      <c r="B25" s="756"/>
      <c r="C25" s="756"/>
      <c r="D25" s="756"/>
      <c r="E25" s="756"/>
      <c r="F25" s="25"/>
      <c r="G25" s="25"/>
      <c r="H25" s="25"/>
      <c r="I25" s="25"/>
      <c r="J25" s="25"/>
      <c r="K25" s="25"/>
      <c r="L25" s="25"/>
      <c r="M25" s="25"/>
      <c r="N25" s="25"/>
      <c r="O25" s="25"/>
      <c r="P25" s="25"/>
      <c r="Q25" s="25"/>
    </row>
    <row r="26" spans="1:18" ht="25.5" customHeight="1">
      <c r="A26" s="25"/>
      <c r="B26" s="756"/>
      <c r="C26" s="756"/>
      <c r="D26" s="756"/>
      <c r="E26" s="756"/>
      <c r="F26" s="25"/>
      <c r="G26" s="25"/>
      <c r="H26" s="25"/>
      <c r="I26" s="25"/>
      <c r="J26" s="25"/>
      <c r="K26" s="25"/>
      <c r="L26" s="25"/>
      <c r="M26" s="25"/>
      <c r="N26" s="25"/>
      <c r="O26" s="25"/>
      <c r="P26" s="25"/>
      <c r="Q26" s="25"/>
    </row>
    <row r="27" spans="1:18" ht="25.5" customHeight="1">
      <c r="A27" s="25"/>
      <c r="B27" s="756"/>
      <c r="C27" s="756"/>
      <c r="D27" s="756"/>
      <c r="E27" s="756"/>
      <c r="F27" s="25"/>
      <c r="G27" s="25"/>
      <c r="H27" s="25"/>
      <c r="I27" s="25"/>
      <c r="J27" s="25"/>
      <c r="K27" s="25"/>
      <c r="L27" s="25"/>
      <c r="M27" s="25"/>
      <c r="N27" s="25"/>
      <c r="O27" s="25"/>
      <c r="P27" s="25"/>
      <c r="Q27" s="25"/>
    </row>
    <row r="28" spans="1:18" ht="25.5" customHeight="1">
      <c r="A28" s="25"/>
      <c r="B28" s="756"/>
      <c r="C28" s="756"/>
      <c r="D28" s="756"/>
      <c r="E28" s="756"/>
      <c r="F28" s="25"/>
      <c r="G28" s="25"/>
      <c r="H28" s="25"/>
      <c r="I28" s="25"/>
      <c r="J28" s="25"/>
      <c r="K28" s="25"/>
      <c r="L28" s="25"/>
      <c r="M28" s="25"/>
      <c r="N28" s="25"/>
      <c r="O28" s="25"/>
      <c r="P28" s="25"/>
      <c r="Q28" s="25"/>
      <c r="R28" s="67" t="s">
        <v>25</v>
      </c>
    </row>
    <row r="29" spans="1:18" ht="25.5" customHeight="1">
      <c r="A29" s="25"/>
      <c r="B29" s="756"/>
      <c r="C29" s="756"/>
      <c r="D29" s="756"/>
      <c r="E29" s="756"/>
      <c r="F29" s="25"/>
      <c r="G29" s="25"/>
      <c r="H29" s="25"/>
      <c r="I29" s="25"/>
      <c r="J29" s="25"/>
      <c r="K29" s="25"/>
      <c r="L29" s="25"/>
      <c r="M29" s="25"/>
      <c r="N29" s="25"/>
      <c r="O29" s="25"/>
      <c r="P29" s="25"/>
      <c r="Q29" s="25"/>
    </row>
    <row r="30" spans="1:18" ht="25.5" customHeight="1">
      <c r="A30" s="25"/>
      <c r="B30" s="756"/>
      <c r="C30" s="756"/>
      <c r="D30" s="756"/>
      <c r="E30" s="756"/>
      <c r="F30" s="25"/>
      <c r="G30" s="25"/>
      <c r="H30" s="25"/>
      <c r="I30" s="25"/>
      <c r="J30" s="25"/>
      <c r="K30" s="25"/>
      <c r="L30" s="25"/>
      <c r="M30" s="25"/>
      <c r="N30" s="25"/>
      <c r="O30" s="25"/>
      <c r="P30" s="25"/>
      <c r="Q30" s="25"/>
    </row>
    <row r="31" spans="1:18" ht="25.5" customHeight="1">
      <c r="A31" s="25"/>
      <c r="B31" s="756"/>
      <c r="C31" s="756"/>
      <c r="D31" s="756"/>
      <c r="E31" s="756"/>
      <c r="F31" s="25"/>
      <c r="G31" s="25"/>
      <c r="H31" s="25"/>
      <c r="I31" s="25"/>
      <c r="J31" s="25"/>
      <c r="K31" s="25"/>
      <c r="L31" s="25"/>
      <c r="M31" s="25"/>
      <c r="N31" s="25"/>
      <c r="O31" s="25"/>
      <c r="P31" s="25"/>
      <c r="Q31" s="25"/>
    </row>
    <row r="32" spans="1:18" ht="25.5" customHeight="1">
      <c r="A32" s="25"/>
      <c r="B32" s="756"/>
      <c r="C32" s="756"/>
      <c r="D32" s="756"/>
      <c r="E32" s="756"/>
      <c r="F32" s="25"/>
      <c r="G32" s="25"/>
      <c r="H32" s="25"/>
      <c r="I32" s="25"/>
      <c r="J32" s="25"/>
      <c r="K32" s="25"/>
      <c r="L32" s="25"/>
      <c r="M32" s="25"/>
      <c r="N32" s="25"/>
      <c r="O32" s="25"/>
      <c r="P32" s="25"/>
      <c r="Q32" s="25"/>
    </row>
    <row r="33" spans="1:25" ht="25.5" customHeight="1">
      <c r="A33" s="25"/>
      <c r="B33" s="756"/>
      <c r="C33" s="756"/>
      <c r="D33" s="756"/>
      <c r="E33" s="756"/>
      <c r="F33" s="25"/>
      <c r="G33" s="25"/>
      <c r="H33" s="25"/>
      <c r="I33" s="25"/>
      <c r="J33" s="25"/>
      <c r="K33" s="25"/>
      <c r="L33" s="25"/>
      <c r="M33" s="25"/>
      <c r="N33" s="25" t="s">
        <v>154</v>
      </c>
      <c r="O33" s="25"/>
      <c r="P33" s="25"/>
      <c r="Q33" s="25"/>
    </row>
    <row r="34" spans="1:25" ht="25.5" customHeight="1">
      <c r="A34" s="25"/>
      <c r="B34" s="756"/>
      <c r="C34" s="756"/>
      <c r="D34" s="756"/>
      <c r="E34" s="756"/>
      <c r="F34" s="25"/>
      <c r="G34" s="25"/>
      <c r="H34" s="25"/>
      <c r="I34" s="25"/>
      <c r="J34" s="25"/>
      <c r="K34" s="25"/>
      <c r="L34" s="25"/>
      <c r="M34" s="25"/>
      <c r="N34" s="25"/>
      <c r="O34" s="25"/>
      <c r="P34" s="25"/>
      <c r="Q34" s="25"/>
    </row>
    <row r="35" spans="1:25" ht="25.5" customHeight="1">
      <c r="A35" s="25"/>
      <c r="B35" s="756"/>
      <c r="C35" s="756"/>
      <c r="D35" s="756"/>
      <c r="E35" s="756"/>
      <c r="F35" s="25"/>
      <c r="G35" s="25"/>
      <c r="H35" s="25"/>
      <c r="I35" s="25"/>
      <c r="J35" s="25"/>
      <c r="K35" s="25"/>
      <c r="L35" s="25"/>
      <c r="M35" s="25"/>
      <c r="N35" s="25"/>
      <c r="O35" s="25"/>
      <c r="P35" s="25"/>
      <c r="Q35" s="25"/>
    </row>
    <row r="36" spans="1:25">
      <c r="A36" s="25"/>
      <c r="B36" s="756"/>
      <c r="C36" s="756"/>
      <c r="D36" s="756"/>
      <c r="E36" s="756"/>
      <c r="F36" s="25"/>
      <c r="G36" s="25"/>
      <c r="N36" s="82"/>
      <c r="O36" s="82"/>
      <c r="P36" s="82"/>
      <c r="Q36" s="82"/>
      <c r="R36" s="83"/>
      <c r="S36" s="83"/>
      <c r="T36" s="83"/>
      <c r="U36" s="83"/>
      <c r="V36" s="83"/>
      <c r="W36" s="83"/>
    </row>
    <row r="37" spans="1:25">
      <c r="A37" s="25"/>
      <c r="B37" s="756"/>
      <c r="C37" s="756"/>
      <c r="D37" s="756"/>
      <c r="E37" s="756"/>
      <c r="F37" s="25"/>
      <c r="G37" s="25"/>
      <c r="N37" s="82"/>
      <c r="O37" s="82"/>
      <c r="P37" s="82"/>
      <c r="Q37" s="82"/>
      <c r="R37" s="83"/>
      <c r="S37" s="83"/>
      <c r="T37" s="83"/>
      <c r="U37" s="83"/>
      <c r="V37" s="83"/>
      <c r="W37" s="83"/>
    </row>
    <row r="38" spans="1:25">
      <c r="N38" s="82"/>
      <c r="O38" s="82"/>
      <c r="P38" s="82"/>
      <c r="Q38" s="82"/>
      <c r="R38" s="83"/>
      <c r="S38" s="83"/>
      <c r="T38" s="83"/>
      <c r="U38" s="83"/>
      <c r="V38" s="83"/>
      <c r="W38" s="83"/>
    </row>
    <row r="39" spans="1:25">
      <c r="N39" s="82"/>
      <c r="O39" s="82"/>
      <c r="P39" s="82"/>
      <c r="Q39" s="82"/>
      <c r="R39" s="83"/>
      <c r="S39" s="83"/>
      <c r="T39" s="83"/>
      <c r="U39" s="83"/>
      <c r="V39" s="83"/>
      <c r="W39" s="83"/>
    </row>
    <row r="40" spans="1:25" ht="51" customHeight="1">
      <c r="N40" s="82"/>
      <c r="O40" s="82"/>
      <c r="P40" s="82"/>
      <c r="Q40" s="82"/>
      <c r="R40" s="83"/>
      <c r="S40" s="83"/>
      <c r="T40" s="83"/>
      <c r="U40" s="83"/>
      <c r="V40" s="83"/>
      <c r="W40" s="83"/>
    </row>
    <row r="41" spans="1:25" ht="78" customHeight="1">
      <c r="H41" s="856"/>
      <c r="I41" s="856"/>
      <c r="J41" s="856"/>
      <c r="K41" s="856"/>
      <c r="L41" s="856"/>
      <c r="M41" s="856"/>
      <c r="N41" s="856"/>
      <c r="O41" s="856"/>
      <c r="P41" s="856"/>
      <c r="Q41" s="856"/>
      <c r="R41" s="856"/>
      <c r="S41" s="856"/>
      <c r="T41" s="856"/>
      <c r="U41" s="83"/>
      <c r="V41" s="83"/>
      <c r="W41" s="83"/>
    </row>
    <row r="42" spans="1:25">
      <c r="N42" s="83"/>
      <c r="O42" s="83"/>
      <c r="P42" s="83"/>
      <c r="Q42" s="83"/>
      <c r="R42" s="83"/>
    </row>
    <row r="43" spans="1:25" ht="23.25">
      <c r="A43" s="856"/>
      <c r="B43" s="856"/>
      <c r="C43" s="856"/>
      <c r="D43" s="856"/>
      <c r="E43" s="856"/>
      <c r="F43" s="856"/>
      <c r="G43" s="856"/>
      <c r="N43" s="83"/>
      <c r="O43" s="83"/>
      <c r="P43" s="83"/>
      <c r="Q43" s="83"/>
      <c r="R43" s="83"/>
    </row>
    <row r="44" spans="1:25">
      <c r="N44" s="83"/>
      <c r="O44" s="83"/>
      <c r="P44" s="83"/>
      <c r="Q44" s="83"/>
      <c r="R44" s="83"/>
    </row>
    <row r="45" spans="1:25">
      <c r="N45" s="83"/>
      <c r="O45" s="83"/>
      <c r="P45" s="83"/>
      <c r="Q45" s="83"/>
      <c r="R45" s="83"/>
    </row>
    <row r="46" spans="1:25">
      <c r="N46" s="83"/>
      <c r="O46" s="83"/>
      <c r="P46" s="83"/>
      <c r="Q46" s="83"/>
      <c r="R46" s="83"/>
    </row>
    <row r="47" spans="1:25">
      <c r="N47" s="83"/>
      <c r="O47" s="83"/>
      <c r="P47" s="83"/>
      <c r="Q47" s="83"/>
      <c r="R47" s="83"/>
      <c r="S47" s="83"/>
      <c r="T47" s="83"/>
      <c r="U47" s="83"/>
      <c r="V47" s="83"/>
      <c r="W47" s="83"/>
      <c r="X47" s="83"/>
      <c r="Y47" s="83"/>
    </row>
    <row r="48" spans="1:25">
      <c r="N48" s="83"/>
      <c r="O48" s="83"/>
      <c r="P48" s="83"/>
      <c r="Q48" s="83"/>
      <c r="R48" s="83"/>
      <c r="S48" s="83"/>
      <c r="T48" s="83"/>
      <c r="U48" s="83"/>
      <c r="V48" s="83"/>
      <c r="W48" s="83"/>
      <c r="X48" s="83"/>
      <c r="Y48" s="83"/>
    </row>
    <row r="49" spans="2:25">
      <c r="N49" s="83"/>
      <c r="O49" s="83"/>
      <c r="P49" s="83"/>
      <c r="Q49" s="83"/>
      <c r="R49" s="83"/>
      <c r="S49" s="83"/>
      <c r="T49" s="83"/>
      <c r="U49" s="83"/>
      <c r="V49" s="83"/>
      <c r="W49" s="83"/>
      <c r="X49" s="83"/>
      <c r="Y49" s="83"/>
    </row>
    <row r="50" spans="2:25">
      <c r="N50" s="83"/>
      <c r="O50" s="83"/>
      <c r="P50" s="83"/>
      <c r="Q50" s="83"/>
      <c r="R50" s="83"/>
      <c r="S50" s="83"/>
      <c r="T50" s="83"/>
      <c r="U50" s="83"/>
      <c r="V50" s="83"/>
      <c r="W50" s="83"/>
      <c r="X50" s="83"/>
      <c r="Y50" s="83"/>
    </row>
    <row r="51" spans="2:25">
      <c r="N51" s="83"/>
      <c r="O51" s="83"/>
      <c r="P51" s="83"/>
      <c r="Q51" s="83"/>
      <c r="R51" s="83"/>
      <c r="S51" s="83"/>
      <c r="T51" s="83"/>
      <c r="U51" s="83"/>
      <c r="V51" s="83"/>
      <c r="W51" s="83"/>
      <c r="X51" s="83"/>
      <c r="Y51" s="83"/>
    </row>
    <row r="52" spans="2:25">
      <c r="N52" s="83"/>
      <c r="O52" s="83"/>
      <c r="P52" s="83"/>
      <c r="Q52" s="83"/>
      <c r="R52" s="83"/>
      <c r="S52" s="83"/>
      <c r="T52" s="83"/>
      <c r="U52" s="83"/>
      <c r="V52" s="83"/>
      <c r="W52" s="83"/>
      <c r="X52" s="83"/>
      <c r="Y52" s="83"/>
    </row>
    <row r="53" spans="2:25">
      <c r="H53" s="83"/>
      <c r="I53" s="83"/>
      <c r="J53" s="83"/>
      <c r="K53" s="83"/>
      <c r="L53" s="83"/>
      <c r="M53" s="83"/>
      <c r="N53" s="83"/>
      <c r="O53" s="83"/>
      <c r="P53" s="83"/>
      <c r="Q53" s="83"/>
      <c r="R53" s="83"/>
      <c r="S53" s="83"/>
      <c r="T53" s="83"/>
      <c r="U53" s="83"/>
      <c r="V53" s="83"/>
      <c r="W53" s="83"/>
      <c r="X53" s="83"/>
      <c r="Y53" s="83"/>
    </row>
    <row r="55" spans="2:25">
      <c r="B55" s="757"/>
      <c r="C55" s="757"/>
      <c r="D55" s="757"/>
      <c r="E55" s="757"/>
      <c r="F55" s="83"/>
      <c r="G55" s="83"/>
    </row>
    <row r="72" spans="19:19">
      <c r="S72" s="83"/>
    </row>
    <row r="73" spans="19:19">
      <c r="S73" s="83"/>
    </row>
    <row r="74" spans="19:19">
      <c r="S74" s="83"/>
    </row>
    <row r="75" spans="19:19">
      <c r="S75" s="83"/>
    </row>
    <row r="76" spans="19:19">
      <c r="S76" s="83"/>
    </row>
    <row r="77" spans="19:19">
      <c r="S77" s="83"/>
    </row>
    <row r="78" spans="19:19">
      <c r="S78" s="83"/>
    </row>
    <row r="79" spans="19:19">
      <c r="S79" s="83"/>
    </row>
    <row r="89" spans="19:19">
      <c r="S89" s="83"/>
    </row>
    <row r="90" spans="19:19">
      <c r="S90" s="83"/>
    </row>
    <row r="91" spans="19:19">
      <c r="S91" s="83"/>
    </row>
    <row r="92" spans="19:19">
      <c r="S92" s="83"/>
    </row>
  </sheetData>
  <mergeCells count="1">
    <mergeCell ref="A1:M1"/>
  </mergeCells>
  <conditionalFormatting sqref="A16:G16">
    <cfRule type="cellIs" dxfId="28"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35" orientation="landscape"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0">
    <tabColor theme="9" tint="-0.249977111117893"/>
    <pageSetUpPr fitToPage="1"/>
  </sheetPr>
  <dimension ref="A1:Z75"/>
  <sheetViews>
    <sheetView showGridLines="0" view="pageBreakPreview" zoomScale="55" zoomScaleNormal="100" zoomScaleSheetLayoutView="55" zoomScalePageLayoutView="62" workbookViewId="0">
      <selection activeCell="R21" sqref="R21"/>
    </sheetView>
  </sheetViews>
  <sheetFormatPr baseColWidth="10" defaultColWidth="11.42578125" defaultRowHeight="15"/>
  <cols>
    <col min="1" max="1" width="14.140625" style="67" customWidth="1"/>
    <col min="2" max="2" width="29.7109375" style="67" customWidth="1"/>
    <col min="3" max="3" width="33.140625" style="67" customWidth="1"/>
    <col min="4" max="4" width="25.7109375" style="67" customWidth="1"/>
    <col min="5" max="5" width="30.42578125" style="67" customWidth="1"/>
    <col min="6" max="6" width="23.85546875" style="67" customWidth="1"/>
    <col min="7" max="7" width="20.42578125" style="67" customWidth="1"/>
    <col min="8" max="8" width="25.42578125" style="67" customWidth="1"/>
    <col min="9" max="9" width="20" style="67" customWidth="1"/>
    <col min="10" max="10" width="21" style="67" customWidth="1"/>
    <col min="11" max="11" width="14.85546875" style="67" customWidth="1"/>
    <col min="12" max="12" width="16.140625" style="67" customWidth="1"/>
    <col min="13" max="13" width="10.5703125" style="67" customWidth="1"/>
    <col min="14" max="14" width="10.28515625" style="67" customWidth="1"/>
    <col min="15" max="15" width="13.140625" style="67" customWidth="1"/>
    <col min="16" max="16" width="11.140625" style="67" customWidth="1"/>
    <col min="17" max="17" width="36.85546875" style="67" customWidth="1"/>
    <col min="18" max="25" width="11.42578125" style="67"/>
    <col min="26" max="26" width="18.7109375" style="67" bestFit="1" customWidth="1"/>
    <col min="27" max="16384" width="11.42578125" style="67"/>
  </cols>
  <sheetData>
    <row r="1" spans="1:17" ht="111" customHeight="1">
      <c r="A1" s="2203"/>
      <c r="B1" s="2203"/>
      <c r="C1" s="2203"/>
      <c r="D1" s="2203"/>
      <c r="E1" s="2203"/>
      <c r="F1" s="2203"/>
      <c r="G1" s="2203"/>
      <c r="H1" s="2203"/>
      <c r="I1" s="2203"/>
      <c r="J1" s="2203"/>
      <c r="K1" s="2203"/>
      <c r="L1" s="2203"/>
      <c r="M1" s="2203"/>
      <c r="N1" s="2203"/>
      <c r="O1" s="2203"/>
      <c r="P1" s="2203"/>
    </row>
    <row r="2" spans="1:17" ht="13.5" customHeight="1">
      <c r="A2" s="152"/>
      <c r="B2" s="152"/>
      <c r="C2" s="152"/>
      <c r="D2" s="152"/>
      <c r="E2" s="152"/>
      <c r="F2" s="152"/>
      <c r="G2" s="152"/>
      <c r="H2" s="152"/>
      <c r="I2" s="152"/>
      <c r="J2" s="152"/>
      <c r="K2" s="152"/>
      <c r="L2" s="152"/>
      <c r="M2" s="152"/>
      <c r="N2" s="152"/>
      <c r="O2" s="152"/>
      <c r="P2" s="152"/>
    </row>
    <row r="3" spans="1:17" s="42" customFormat="1" ht="76.5" customHeight="1">
      <c r="A3" s="1761" t="s">
        <v>33</v>
      </c>
      <c r="B3" s="1762" t="s">
        <v>620</v>
      </c>
      <c r="C3" s="1762" t="s">
        <v>559</v>
      </c>
      <c r="D3" s="1762" t="s">
        <v>633</v>
      </c>
      <c r="E3" s="1762" t="s">
        <v>561</v>
      </c>
      <c r="F3" s="1606" t="s">
        <v>562</v>
      </c>
      <c r="G3" s="1766" t="s">
        <v>622</v>
      </c>
      <c r="H3"/>
      <c r="I3"/>
      <c r="J3"/>
      <c r="K3"/>
      <c r="L3"/>
      <c r="M3"/>
      <c r="N3"/>
      <c r="O3"/>
      <c r="P3"/>
      <c r="Q3" s="178"/>
    </row>
    <row r="4" spans="1:17" s="748" customFormat="1" ht="18.75">
      <c r="A4" s="1799" t="s">
        <v>957</v>
      </c>
      <c r="B4" s="736">
        <v>1799976</v>
      </c>
      <c r="C4" s="862">
        <v>2193354</v>
      </c>
      <c r="D4" s="736">
        <v>1986991</v>
      </c>
      <c r="E4" s="736">
        <v>206363</v>
      </c>
      <c r="F4" s="738">
        <v>4020299</v>
      </c>
      <c r="G4" s="1768">
        <v>1.2100265073513647</v>
      </c>
      <c r="I4" s="25"/>
      <c r="J4" s="25"/>
      <c r="K4" s="25"/>
      <c r="L4" s="25"/>
      <c r="M4" s="25"/>
      <c r="N4" s="25"/>
      <c r="O4" s="25"/>
      <c r="P4" s="25"/>
    </row>
    <row r="5" spans="1:17" ht="18.75">
      <c r="A5" s="507" t="s">
        <v>964</v>
      </c>
      <c r="B5" s="692">
        <v>1802557</v>
      </c>
      <c r="C5" s="691">
        <v>2217540</v>
      </c>
      <c r="D5" s="692">
        <v>2010624</v>
      </c>
      <c r="E5" s="692">
        <v>206916</v>
      </c>
      <c r="F5" s="740">
        <v>3993330</v>
      </c>
      <c r="G5" s="693">
        <v>1.2185462472832971</v>
      </c>
      <c r="I5" s="25"/>
      <c r="J5" s="25"/>
      <c r="K5" s="25"/>
      <c r="L5" s="25"/>
      <c r="M5" s="25"/>
      <c r="N5" s="25"/>
      <c r="O5" s="25"/>
      <c r="P5" s="25"/>
    </row>
    <row r="6" spans="1:17" ht="18.75">
      <c r="A6" s="507" t="s">
        <v>978</v>
      </c>
      <c r="B6" s="692">
        <v>1813369</v>
      </c>
      <c r="C6" s="691">
        <v>2216617</v>
      </c>
      <c r="D6" s="692">
        <v>2006712</v>
      </c>
      <c r="E6" s="692">
        <v>209905</v>
      </c>
      <c r="F6" s="740">
        <v>4020097</v>
      </c>
      <c r="G6" s="693">
        <v>1.2302190721292032</v>
      </c>
      <c r="I6" s="25" t="s">
        <v>929</v>
      </c>
      <c r="J6" s="25"/>
      <c r="K6" s="25"/>
      <c r="L6" s="25"/>
      <c r="M6" s="25"/>
      <c r="N6" s="25"/>
      <c r="O6" s="25"/>
      <c r="P6" s="25"/>
    </row>
    <row r="7" spans="1:17" s="748" customFormat="1" ht="18.75">
      <c r="A7" s="507" t="s">
        <v>981</v>
      </c>
      <c r="B7" s="692">
        <v>1844791</v>
      </c>
      <c r="C7" s="691">
        <v>2261438</v>
      </c>
      <c r="D7" s="692">
        <v>2050195</v>
      </c>
      <c r="E7" s="692">
        <v>211243</v>
      </c>
      <c r="F7" s="740">
        <v>4029986</v>
      </c>
      <c r="G7" s="693">
        <v>1.2223750378439249</v>
      </c>
      <c r="I7" s="25"/>
      <c r="J7" s="25" t="s">
        <v>25</v>
      </c>
      <c r="K7" s="25"/>
      <c r="L7" s="25"/>
      <c r="M7" s="25"/>
      <c r="N7" s="25"/>
      <c r="O7" s="25"/>
      <c r="P7" s="25"/>
    </row>
    <row r="8" spans="1:17" s="748" customFormat="1" ht="18.75">
      <c r="A8" s="507" t="s">
        <v>986</v>
      </c>
      <c r="B8" s="692">
        <v>1827081</v>
      </c>
      <c r="C8" s="691">
        <v>2261174</v>
      </c>
      <c r="D8" s="692">
        <v>2049081</v>
      </c>
      <c r="E8" s="692">
        <v>212093</v>
      </c>
      <c r="F8" s="740">
        <v>4106229</v>
      </c>
      <c r="G8" s="693">
        <v>1.2258505163999607</v>
      </c>
      <c r="I8" s="25"/>
      <c r="J8" s="25"/>
      <c r="K8" s="25"/>
      <c r="L8" s="25"/>
      <c r="M8" s="25"/>
      <c r="N8" s="25"/>
      <c r="O8" s="25"/>
      <c r="P8" s="25"/>
    </row>
    <row r="9" spans="1:17" s="748" customFormat="1" ht="18.75">
      <c r="A9" s="507" t="s">
        <v>989</v>
      </c>
      <c r="B9" s="692">
        <v>1852791</v>
      </c>
      <c r="C9" s="691">
        <v>2280086</v>
      </c>
      <c r="D9" s="692">
        <v>2065963</v>
      </c>
      <c r="E9" s="692">
        <v>214123</v>
      </c>
      <c r="F9" s="740">
        <v>4088255</v>
      </c>
      <c r="G9" s="693">
        <v>1.2375882623704149</v>
      </c>
      <c r="I9" s="25"/>
      <c r="J9" s="25"/>
      <c r="K9" s="25"/>
      <c r="L9" s="25"/>
      <c r="M9" s="25"/>
      <c r="N9" s="25"/>
      <c r="O9" s="25"/>
      <c r="P9" s="25"/>
    </row>
    <row r="10" spans="1:17" s="748" customFormat="1" ht="18.75">
      <c r="A10" s="507" t="s">
        <v>996</v>
      </c>
      <c r="B10" s="692">
        <v>1853020</v>
      </c>
      <c r="C10" s="691">
        <v>2285005</v>
      </c>
      <c r="D10" s="692">
        <v>2069609</v>
      </c>
      <c r="E10" s="692">
        <v>215396</v>
      </c>
      <c r="F10" s="740">
        <v>4132877</v>
      </c>
      <c r="G10" s="693">
        <v>1.2306223421853841</v>
      </c>
      <c r="I10" s="25"/>
      <c r="J10" s="25"/>
      <c r="K10" s="25"/>
      <c r="L10" s="25"/>
      <c r="M10" s="25"/>
      <c r="N10" s="25"/>
      <c r="O10" s="25"/>
      <c r="P10" s="25"/>
    </row>
    <row r="11" spans="1:17" s="748" customFormat="1" ht="18.75">
      <c r="A11" s="507" t="s">
        <v>1003</v>
      </c>
      <c r="B11" s="692">
        <v>1842467</v>
      </c>
      <c r="C11" s="691">
        <v>2278174</v>
      </c>
      <c r="D11" s="692">
        <v>2062259</v>
      </c>
      <c r="E11" s="692">
        <v>215915</v>
      </c>
      <c r="F11" s="740">
        <v>4138025</v>
      </c>
      <c r="G11" s="693">
        <v>1.23312484484787</v>
      </c>
      <c r="I11" s="25"/>
      <c r="J11" s="25"/>
      <c r="K11" s="25"/>
      <c r="L11" s="25"/>
      <c r="M11" s="25"/>
      <c r="N11" s="25"/>
      <c r="O11" s="25"/>
      <c r="P11" s="25"/>
    </row>
    <row r="12" spans="1:17" s="748" customFormat="1" ht="18.75">
      <c r="A12" s="507" t="s">
        <v>1004</v>
      </c>
      <c r="B12" s="1137">
        <v>1877080</v>
      </c>
      <c r="C12" s="691">
        <v>2309943</v>
      </c>
      <c r="D12" s="1137">
        <v>2092327</v>
      </c>
      <c r="E12" s="1137">
        <v>217616</v>
      </c>
      <c r="F12" s="740">
        <v>4120641</v>
      </c>
      <c r="G12" s="693">
        <v>1.2364802191843871</v>
      </c>
      <c r="I12" s="25"/>
      <c r="J12" s="25"/>
      <c r="K12" s="25"/>
      <c r="L12" s="25"/>
      <c r="M12" s="25"/>
      <c r="N12" s="25"/>
      <c r="O12" s="25"/>
      <c r="P12" s="25"/>
    </row>
    <row r="13" spans="1:17" s="748" customFormat="1" ht="18.75">
      <c r="A13" s="507" t="s">
        <v>1011</v>
      </c>
      <c r="B13" s="692">
        <v>1886525</v>
      </c>
      <c r="C13" s="691">
        <v>2332099</v>
      </c>
      <c r="D13" s="692">
        <v>2113471</v>
      </c>
      <c r="E13" s="692">
        <v>218628</v>
      </c>
      <c r="F13" s="740">
        <v>4187023</v>
      </c>
      <c r="G13" s="693">
        <v>1.2306044494640611</v>
      </c>
      <c r="I13" s="25"/>
      <c r="J13" s="25"/>
      <c r="K13" s="25"/>
      <c r="L13" s="25"/>
      <c r="M13" s="25"/>
      <c r="N13" s="25"/>
      <c r="O13" s="25"/>
      <c r="P13" s="25"/>
    </row>
    <row r="14" spans="1:17" s="748" customFormat="1" ht="18.75">
      <c r="A14" s="507" t="s">
        <v>1020</v>
      </c>
      <c r="B14" s="1137">
        <v>1894224</v>
      </c>
      <c r="C14" s="691">
        <v>2345370</v>
      </c>
      <c r="D14" s="1137">
        <v>2123673</v>
      </c>
      <c r="E14" s="1137">
        <v>221697</v>
      </c>
      <c r="F14" s="740">
        <v>4218624</v>
      </c>
      <c r="G14" s="693">
        <v>1.2361876996064192</v>
      </c>
      <c r="I14" s="25"/>
      <c r="J14" s="25"/>
      <c r="K14" s="25"/>
      <c r="L14" s="25"/>
      <c r="M14" s="25"/>
      <c r="N14" s="25"/>
      <c r="O14" s="25"/>
      <c r="P14" s="25"/>
    </row>
    <row r="15" spans="1:17" s="748" customFormat="1" ht="18.75">
      <c r="A15" s="507" t="s">
        <v>1024</v>
      </c>
      <c r="B15" s="1137">
        <v>1896154</v>
      </c>
      <c r="C15" s="1807">
        <v>2344315</v>
      </c>
      <c r="D15" s="1137">
        <v>2123086</v>
      </c>
      <c r="E15" s="1137">
        <v>221229</v>
      </c>
      <c r="F15" s="1808">
        <v>4240469</v>
      </c>
      <c r="G15" s="1764">
        <v>1.2363526380241268</v>
      </c>
      <c r="I15" s="25"/>
      <c r="J15" s="25"/>
      <c r="K15" s="25"/>
      <c r="L15" s="25"/>
      <c r="M15" s="25"/>
      <c r="N15" s="25"/>
      <c r="O15" s="25"/>
      <c r="P15" s="25"/>
    </row>
    <row r="16" spans="1:17" ht="18.75">
      <c r="A16" s="1800" t="s">
        <v>1039</v>
      </c>
      <c r="B16" s="974">
        <v>1901979</v>
      </c>
      <c r="C16" s="1787">
        <f>+D16+E16</f>
        <v>2344921</v>
      </c>
      <c r="D16" s="974">
        <v>2122879</v>
      </c>
      <c r="E16" s="974">
        <v>222042</v>
      </c>
      <c r="F16" s="898">
        <f>+C16+B16</f>
        <v>4246900</v>
      </c>
      <c r="G16" s="1765">
        <f>+C16/B16</f>
        <v>1.2328848005156734</v>
      </c>
      <c r="H16" s="25"/>
      <c r="I16" s="25"/>
      <c r="J16" s="25"/>
      <c r="K16" s="25"/>
      <c r="L16" s="25"/>
      <c r="M16" s="25"/>
      <c r="N16" s="25"/>
      <c r="O16" s="25"/>
      <c r="P16" s="25"/>
    </row>
    <row r="17" spans="1:26" ht="22.5" customHeight="1">
      <c r="A17" s="2206" t="s">
        <v>846</v>
      </c>
      <c r="B17" s="2206"/>
      <c r="C17" s="2206"/>
      <c r="D17" s="2206"/>
      <c r="E17" s="2206"/>
      <c r="F17" s="2206"/>
      <c r="G17" s="2206"/>
      <c r="H17" s="25"/>
      <c r="I17" s="25"/>
      <c r="J17" s="25"/>
      <c r="K17" s="25"/>
      <c r="L17" s="25"/>
      <c r="M17" s="25"/>
      <c r="N17" s="25"/>
      <c r="O17" s="25"/>
      <c r="P17" s="25"/>
      <c r="Q17" s="67">
        <f>+F16-'III.2.4.Cob.Afil. SFS RC Anual'!F16</f>
        <v>0</v>
      </c>
    </row>
    <row r="18" spans="1:26" ht="25.5" customHeight="1">
      <c r="A18" s="25"/>
      <c r="B18" s="25"/>
      <c r="C18" s="25"/>
      <c r="D18" s="25"/>
      <c r="E18" s="25"/>
      <c r="F18" s="25"/>
      <c r="G18" s="25"/>
      <c r="H18" s="25"/>
      <c r="I18" s="25"/>
      <c r="J18" s="25"/>
      <c r="K18" s="25"/>
      <c r="L18" s="25"/>
      <c r="M18" s="25"/>
      <c r="N18" s="25"/>
      <c r="O18" s="25"/>
      <c r="P18" s="25"/>
    </row>
    <row r="19" spans="1:26" ht="25.5" customHeight="1">
      <c r="H19" s="25"/>
      <c r="I19" s="25"/>
      <c r="J19" s="25"/>
      <c r="K19" s="25"/>
      <c r="L19" s="25"/>
      <c r="M19" s="25"/>
      <c r="N19" s="25"/>
      <c r="O19" s="25"/>
      <c r="P19" s="25"/>
    </row>
    <row r="20" spans="1:26" ht="25.5" customHeight="1">
      <c r="A20" s="25"/>
      <c r="B20" s="25"/>
      <c r="C20" s="25"/>
      <c r="D20" s="25"/>
      <c r="E20" s="25"/>
      <c r="F20" s="25"/>
      <c r="G20" s="25"/>
      <c r="H20" s="25"/>
      <c r="I20" s="25"/>
      <c r="J20" s="25"/>
      <c r="K20" s="25"/>
      <c r="L20" s="25"/>
      <c r="M20" s="25"/>
      <c r="N20" s="25"/>
      <c r="O20" s="25"/>
      <c r="P20" s="25"/>
    </row>
    <row r="21" spans="1:26" ht="25.5" customHeight="1">
      <c r="A21" s="25"/>
      <c r="B21" s="25"/>
      <c r="C21" s="25"/>
      <c r="D21" s="25"/>
      <c r="E21" s="25"/>
      <c r="F21" s="25"/>
      <c r="G21" s="25"/>
      <c r="H21" s="25"/>
      <c r="I21" s="25"/>
      <c r="J21" s="25"/>
      <c r="K21" s="25"/>
      <c r="L21" s="25"/>
      <c r="M21" s="25"/>
      <c r="N21" s="25"/>
      <c r="O21" s="25"/>
      <c r="P21" s="25"/>
    </row>
    <row r="22" spans="1:26" ht="25.5" customHeight="1">
      <c r="A22" s="25"/>
      <c r="B22" s="25"/>
      <c r="C22" s="25"/>
      <c r="D22" s="25"/>
      <c r="E22" s="25"/>
      <c r="F22" s="25"/>
      <c r="G22" s="25"/>
      <c r="H22" s="25"/>
      <c r="I22" s="25"/>
      <c r="J22" s="25"/>
      <c r="K22" s="25"/>
      <c r="L22" s="25"/>
      <c r="M22" s="25"/>
      <c r="N22" s="25"/>
      <c r="O22" s="25"/>
      <c r="P22" s="25"/>
    </row>
    <row r="23" spans="1:26" ht="25.5" customHeight="1">
      <c r="A23" s="25"/>
      <c r="B23" s="25"/>
      <c r="C23" s="25"/>
      <c r="D23" s="25"/>
      <c r="E23" s="25"/>
      <c r="F23" s="25"/>
      <c r="G23" s="25"/>
      <c r="H23" s="25"/>
      <c r="I23" s="25"/>
      <c r="J23" s="25"/>
      <c r="K23" s="25"/>
      <c r="L23" s="25"/>
      <c r="M23" s="25"/>
      <c r="N23" s="25"/>
      <c r="O23" s="25"/>
      <c r="P23" s="25"/>
    </row>
    <row r="24" spans="1:26" ht="25.5" customHeight="1">
      <c r="A24" s="25"/>
      <c r="B24" s="25"/>
      <c r="C24" s="25"/>
      <c r="D24" s="25"/>
      <c r="E24" s="25"/>
      <c r="F24" s="25"/>
      <c r="G24" s="25"/>
      <c r="H24" s="25"/>
      <c r="I24" s="25"/>
      <c r="J24" s="25"/>
      <c r="K24" s="25"/>
      <c r="L24" s="25"/>
      <c r="M24" s="25"/>
      <c r="N24" s="25"/>
      <c r="O24" s="25"/>
      <c r="P24" s="25"/>
    </row>
    <row r="25" spans="1:26" ht="25.5" customHeight="1">
      <c r="A25" s="25"/>
      <c r="B25" s="25"/>
      <c r="C25" s="25"/>
      <c r="D25" s="25"/>
      <c r="E25" s="25"/>
      <c r="F25" s="25"/>
      <c r="G25" s="25"/>
      <c r="H25" s="25"/>
      <c r="I25" s="25"/>
      <c r="J25" s="25"/>
      <c r="K25" s="25"/>
      <c r="L25" s="25"/>
      <c r="M25" s="25"/>
      <c r="N25" s="25"/>
      <c r="O25" s="25"/>
      <c r="P25" s="25"/>
    </row>
    <row r="26" spans="1:26" ht="25.5" customHeight="1">
      <c r="A26" s="25"/>
      <c r="B26" s="25"/>
      <c r="C26" s="25"/>
      <c r="D26" s="25"/>
      <c r="E26" s="25"/>
      <c r="F26" s="25"/>
      <c r="G26" s="25"/>
      <c r="H26" s="25"/>
      <c r="I26" s="25"/>
      <c r="J26" s="25"/>
      <c r="K26" s="25"/>
      <c r="L26" s="25"/>
      <c r="M26" s="25"/>
      <c r="N26" s="25"/>
      <c r="O26" s="25"/>
      <c r="P26" s="25"/>
    </row>
    <row r="27" spans="1:26" ht="25.5" customHeight="1">
      <c r="A27" s="25"/>
      <c r="B27" s="25"/>
      <c r="C27" s="25"/>
      <c r="D27" s="25"/>
      <c r="E27" s="25"/>
      <c r="F27" s="25"/>
      <c r="G27" s="25"/>
      <c r="H27" s="25"/>
      <c r="I27" s="25"/>
      <c r="J27" s="25"/>
      <c r="K27" s="25"/>
      <c r="L27" s="25"/>
      <c r="M27" s="25"/>
      <c r="N27" s="25"/>
      <c r="O27" s="25"/>
      <c r="P27" s="25"/>
    </row>
    <row r="28" spans="1:26" ht="25.5" customHeight="1">
      <c r="A28" s="25"/>
      <c r="B28" s="25"/>
      <c r="C28" s="25"/>
      <c r="D28" s="25"/>
      <c r="E28" s="25"/>
      <c r="F28" s="25"/>
      <c r="G28" s="25"/>
      <c r="H28" s="25"/>
      <c r="I28" s="25"/>
      <c r="J28" s="25"/>
      <c r="K28" s="25"/>
      <c r="L28" s="25"/>
      <c r="M28" s="25"/>
      <c r="N28" s="25"/>
      <c r="O28" s="25"/>
      <c r="P28" s="25"/>
    </row>
    <row r="29" spans="1:26">
      <c r="O29" s="82"/>
      <c r="P29" s="82"/>
      <c r="Q29" s="83"/>
      <c r="R29" s="83"/>
      <c r="S29" s="83"/>
      <c r="T29" s="83"/>
      <c r="U29" s="83"/>
      <c r="V29" s="83"/>
      <c r="W29" s="83"/>
      <c r="X29" s="83"/>
      <c r="Y29" s="83"/>
      <c r="Z29" s="83"/>
    </row>
    <row r="30" spans="1:26">
      <c r="O30" s="82"/>
      <c r="P30" s="82"/>
      <c r="Q30" s="83"/>
      <c r="R30" s="83"/>
      <c r="S30" s="83"/>
      <c r="T30" s="83"/>
      <c r="U30" s="83"/>
      <c r="V30" s="83"/>
      <c r="W30" s="83"/>
      <c r="X30" s="83"/>
      <c r="Y30" s="83"/>
      <c r="Z30" s="83"/>
    </row>
    <row r="31" spans="1:26">
      <c r="O31" s="82"/>
      <c r="P31" s="82"/>
      <c r="Q31" s="83"/>
      <c r="R31" s="83"/>
      <c r="S31" s="83"/>
      <c r="T31" s="83"/>
      <c r="U31" s="83"/>
      <c r="V31" s="83"/>
      <c r="W31" s="83"/>
      <c r="X31" s="83"/>
      <c r="Y31" s="83"/>
      <c r="Z31" s="83"/>
    </row>
    <row r="32" spans="1:26">
      <c r="O32" s="82"/>
      <c r="P32" s="82"/>
      <c r="Q32" s="83"/>
      <c r="R32" s="83"/>
      <c r="S32" s="83"/>
      <c r="T32" s="83"/>
      <c r="U32" s="83"/>
      <c r="V32" s="83"/>
      <c r="W32" s="83"/>
      <c r="X32" s="83"/>
      <c r="Y32" s="83"/>
      <c r="Z32" s="83"/>
    </row>
    <row r="33" spans="1:26" ht="51" customHeight="1">
      <c r="O33" s="82"/>
      <c r="P33" s="82"/>
      <c r="Q33" s="83"/>
      <c r="R33" s="83"/>
      <c r="S33" s="83"/>
      <c r="T33" s="83"/>
      <c r="U33" s="83"/>
      <c r="V33" s="83"/>
      <c r="W33" s="83"/>
      <c r="X33" s="83"/>
      <c r="Y33" s="83"/>
      <c r="Z33" s="83"/>
    </row>
    <row r="34" spans="1:26" ht="78" customHeight="1">
      <c r="A34" s="2187"/>
      <c r="B34" s="2187"/>
      <c r="C34" s="2187"/>
      <c r="D34" s="2187"/>
      <c r="E34" s="2187"/>
      <c r="F34" s="2187"/>
      <c r="G34" s="2187"/>
      <c r="H34" s="2187"/>
      <c r="I34" s="2187"/>
      <c r="J34" s="2187"/>
      <c r="K34" s="2187"/>
      <c r="L34" s="2187"/>
      <c r="M34" s="2187"/>
      <c r="N34" s="2187"/>
      <c r="O34" s="2187"/>
      <c r="P34" s="2187"/>
      <c r="Q34" s="2187"/>
      <c r="R34" s="2187"/>
      <c r="S34" s="2187"/>
      <c r="T34" s="2187"/>
      <c r="U34" s="2187"/>
      <c r="V34" s="2187"/>
      <c r="W34" s="2187"/>
      <c r="X34" s="2187"/>
      <c r="Y34" s="83"/>
      <c r="Z34" s="83"/>
    </row>
    <row r="35" spans="1:26">
      <c r="O35" s="83"/>
      <c r="P35" s="83"/>
      <c r="Q35" s="83"/>
    </row>
    <row r="36" spans="1:26">
      <c r="O36" s="83"/>
      <c r="P36" s="83"/>
      <c r="Q36" s="83"/>
    </row>
    <row r="37" spans="1:26">
      <c r="O37" s="83"/>
      <c r="P37" s="83"/>
      <c r="Q37" s="83"/>
    </row>
    <row r="38" spans="1:26">
      <c r="O38" s="83"/>
      <c r="P38" s="83"/>
      <c r="Q38" s="83"/>
    </row>
    <row r="39" spans="1:26">
      <c r="O39" s="83"/>
      <c r="P39" s="83"/>
      <c r="Q39" s="83"/>
    </row>
    <row r="40" spans="1:26">
      <c r="O40" s="83"/>
      <c r="P40" s="83"/>
      <c r="Q40" s="83"/>
      <c r="R40" s="83"/>
      <c r="S40" s="83"/>
      <c r="T40" s="83"/>
      <c r="U40" s="83"/>
      <c r="V40" s="83"/>
      <c r="W40" s="83"/>
      <c r="X40" s="83"/>
      <c r="Y40" s="83"/>
      <c r="Z40" s="83"/>
    </row>
    <row r="41" spans="1:26">
      <c r="O41" s="83"/>
      <c r="P41" s="83"/>
      <c r="Q41" s="83"/>
      <c r="R41" s="83"/>
      <c r="S41" s="83"/>
      <c r="T41" s="83"/>
      <c r="U41" s="83"/>
      <c r="V41" s="83"/>
      <c r="W41" s="83"/>
      <c r="X41" s="83"/>
      <c r="Y41" s="83"/>
      <c r="Z41" s="83"/>
    </row>
    <row r="42" spans="1:26">
      <c r="O42" s="83"/>
      <c r="P42" s="83"/>
      <c r="Q42" s="83"/>
      <c r="R42" s="83"/>
      <c r="S42" s="83"/>
      <c r="T42" s="83"/>
      <c r="U42" s="83"/>
      <c r="V42" s="83"/>
      <c r="W42" s="83"/>
      <c r="X42" s="83"/>
      <c r="Y42" s="83"/>
      <c r="Z42" s="83"/>
    </row>
    <row r="55" spans="18:23">
      <c r="R55" s="83"/>
      <c r="S55" s="83"/>
      <c r="T55" s="83"/>
      <c r="U55" s="83"/>
      <c r="V55" s="83"/>
      <c r="W55" s="83"/>
    </row>
    <row r="56" spans="18:23">
      <c r="R56" s="83"/>
      <c r="S56" s="83"/>
      <c r="T56" s="83"/>
      <c r="U56" s="83"/>
      <c r="V56" s="83"/>
      <c r="W56" s="83"/>
    </row>
    <row r="57" spans="18:23">
      <c r="R57" s="83"/>
      <c r="S57" s="83"/>
      <c r="T57" s="83"/>
      <c r="U57" s="83"/>
      <c r="V57" s="83"/>
      <c r="W57" s="83"/>
    </row>
    <row r="58" spans="18:23">
      <c r="R58" s="83"/>
      <c r="S58" s="83"/>
      <c r="T58" s="83"/>
      <c r="U58" s="83"/>
      <c r="V58" s="83"/>
      <c r="W58" s="83"/>
    </row>
    <row r="59" spans="18:23">
      <c r="R59" s="83"/>
      <c r="S59" s="83"/>
      <c r="T59" s="83"/>
      <c r="U59" s="83"/>
      <c r="V59" s="83"/>
      <c r="W59" s="83"/>
    </row>
    <row r="60" spans="18:23">
      <c r="R60" s="83"/>
      <c r="S60" s="83"/>
      <c r="T60" s="83"/>
      <c r="U60" s="83"/>
      <c r="V60" s="83"/>
      <c r="W60" s="83"/>
    </row>
    <row r="61" spans="18:23">
      <c r="R61" s="83"/>
      <c r="S61" s="83"/>
      <c r="T61" s="83"/>
      <c r="U61" s="83"/>
      <c r="V61" s="83"/>
      <c r="W61" s="83"/>
    </row>
    <row r="62" spans="18:23">
      <c r="R62" s="83"/>
      <c r="S62" s="83"/>
      <c r="T62" s="83"/>
      <c r="U62" s="83"/>
      <c r="V62" s="83"/>
      <c r="W62" s="83"/>
    </row>
    <row r="72" spans="18:23">
      <c r="R72" s="83"/>
      <c r="S72" s="83"/>
      <c r="T72" s="83"/>
      <c r="U72" s="83"/>
      <c r="V72" s="83"/>
      <c r="W72" s="83"/>
    </row>
    <row r="73" spans="18:23">
      <c r="R73" s="83"/>
      <c r="S73" s="83"/>
      <c r="T73" s="83"/>
      <c r="U73" s="83"/>
      <c r="V73" s="83"/>
      <c r="W73" s="83"/>
    </row>
    <row r="74" spans="18:23">
      <c r="R74" s="83"/>
      <c r="S74" s="83"/>
      <c r="T74" s="83"/>
      <c r="U74" s="83"/>
      <c r="V74" s="83"/>
      <c r="W74" s="83"/>
    </row>
    <row r="75" spans="18:23">
      <c r="R75" s="83"/>
      <c r="S75" s="83"/>
      <c r="T75" s="83"/>
      <c r="U75" s="83"/>
      <c r="V75" s="83"/>
      <c r="W75" s="83"/>
    </row>
  </sheetData>
  <mergeCells count="3">
    <mergeCell ref="A1:P1"/>
    <mergeCell ref="A17:G17"/>
    <mergeCell ref="A34:X34"/>
  </mergeCells>
  <conditionalFormatting sqref="A16:G16">
    <cfRule type="cellIs" dxfId="27"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paperSize="10023" scale="40" orientation="landscape"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2">
    <tabColor theme="9" tint="-0.249977111117893"/>
    <pageSetUpPr fitToPage="1"/>
  </sheetPr>
  <dimension ref="A1:R41"/>
  <sheetViews>
    <sheetView showGridLines="0" view="pageBreakPreview" zoomScale="55" zoomScaleNormal="100" zoomScaleSheetLayoutView="55" zoomScalePageLayoutView="62" workbookViewId="0">
      <selection activeCell="R24" sqref="R24"/>
    </sheetView>
  </sheetViews>
  <sheetFormatPr baseColWidth="10" defaultColWidth="11.42578125" defaultRowHeight="15"/>
  <cols>
    <col min="1" max="1" width="17" style="67" customWidth="1"/>
    <col min="2" max="2" width="17.85546875" style="67" customWidth="1"/>
    <col min="3" max="3" width="22" style="67" customWidth="1"/>
    <col min="4" max="4" width="23.42578125" style="67" customWidth="1"/>
    <col min="5" max="5" width="20.7109375" style="67" customWidth="1"/>
    <col min="6" max="6" width="18.7109375" style="67" customWidth="1"/>
    <col min="7" max="7" width="24.42578125" style="67" customWidth="1"/>
    <col min="8" max="8" width="24.140625" style="67" customWidth="1"/>
    <col min="9" max="9" width="21.42578125" style="67" customWidth="1"/>
    <col min="10" max="10" width="24" style="67" customWidth="1"/>
    <col min="11" max="11" width="18.140625" style="67" customWidth="1"/>
    <col min="12" max="12" width="23.140625" style="67" customWidth="1"/>
    <col min="13" max="13" width="20.42578125" style="67" customWidth="1"/>
    <col min="14" max="14" width="10.28515625" style="67" customWidth="1"/>
    <col min="15" max="15" width="5.42578125" style="67" customWidth="1"/>
    <col min="16" max="17" width="11.42578125" style="67"/>
    <col min="18" max="18" width="18.7109375" style="67" bestFit="1" customWidth="1"/>
    <col min="19" max="16384" width="11.42578125" style="67"/>
  </cols>
  <sheetData>
    <row r="1" spans="1:15" ht="109.5" customHeight="1">
      <c r="A1" s="2203"/>
      <c r="B1" s="2203"/>
      <c r="C1" s="2203"/>
      <c r="D1" s="2203"/>
      <c r="E1" s="2203"/>
      <c r="F1" s="2203"/>
      <c r="G1" s="2203"/>
      <c r="H1" s="2203"/>
      <c r="I1" s="2203"/>
      <c r="J1" s="2203"/>
      <c r="K1" s="2203"/>
      <c r="L1" s="2203"/>
      <c r="M1" s="2203"/>
      <c r="N1" s="2203"/>
      <c r="O1" s="679"/>
    </row>
    <row r="2" spans="1:15" ht="2.25" customHeight="1">
      <c r="A2" s="505"/>
      <c r="B2" s="505"/>
      <c r="C2" s="505"/>
      <c r="D2" s="505"/>
      <c r="E2" s="505"/>
      <c r="F2" s="505"/>
      <c r="G2" s="505"/>
      <c r="H2" s="505"/>
      <c r="I2" s="505"/>
      <c r="J2" s="505"/>
      <c r="K2" s="505"/>
      <c r="L2" s="505"/>
      <c r="M2" s="505"/>
      <c r="N2" s="505"/>
      <c r="O2" s="678"/>
    </row>
    <row r="3" spans="1:15" ht="24.75" customHeight="1">
      <c r="A3" s="2215" t="s">
        <v>32</v>
      </c>
      <c r="B3" s="2210" t="s">
        <v>35</v>
      </c>
      <c r="C3" s="2211"/>
      <c r="D3" s="2212"/>
      <c r="E3" s="2213" t="s">
        <v>624</v>
      </c>
      <c r="F3" s="2210" t="s">
        <v>36</v>
      </c>
      <c r="G3" s="2211"/>
      <c r="H3" s="2212"/>
      <c r="I3" s="2213" t="s">
        <v>570</v>
      </c>
      <c r="J3" s="2208" t="s">
        <v>569</v>
      </c>
      <c r="K3" s="509"/>
      <c r="L3" s="509"/>
      <c r="M3" s="509"/>
      <c r="N3" s="509"/>
      <c r="O3" s="678"/>
    </row>
    <row r="4" spans="1:15" s="42" customFormat="1" ht="48.75" customHeight="1">
      <c r="A4" s="2216"/>
      <c r="B4" s="533" t="s">
        <v>566</v>
      </c>
      <c r="C4" s="533" t="s">
        <v>567</v>
      </c>
      <c r="D4" s="533" t="s">
        <v>568</v>
      </c>
      <c r="E4" s="2214"/>
      <c r="F4" s="539" t="s">
        <v>566</v>
      </c>
      <c r="G4" s="858" t="s">
        <v>567</v>
      </c>
      <c r="H4" s="858" t="s">
        <v>568</v>
      </c>
      <c r="I4" s="2214"/>
      <c r="J4" s="2209"/>
      <c r="K4" s="67"/>
      <c r="L4" s="67"/>
      <c r="M4" s="67"/>
      <c r="N4" s="67"/>
      <c r="O4" s="67"/>
    </row>
    <row r="5" spans="1:15" ht="18.75">
      <c r="A5" s="510" t="s">
        <v>447</v>
      </c>
      <c r="B5" s="735">
        <v>531330</v>
      </c>
      <c r="C5" s="736">
        <v>259903</v>
      </c>
      <c r="D5" s="736">
        <v>1282</v>
      </c>
      <c r="E5" s="738">
        <f>B5+C5+D5</f>
        <v>792515</v>
      </c>
      <c r="F5" s="735">
        <v>388581</v>
      </c>
      <c r="G5" s="736">
        <v>293112</v>
      </c>
      <c r="H5" s="736">
        <v>2973</v>
      </c>
      <c r="I5" s="738">
        <f>F5+G5+H5</f>
        <v>684666</v>
      </c>
      <c r="J5" s="739">
        <f>E5+I5</f>
        <v>1477181</v>
      </c>
    </row>
    <row r="6" spans="1:15" ht="18.75">
      <c r="A6" s="507" t="s">
        <v>426</v>
      </c>
      <c r="B6" s="690">
        <v>554588</v>
      </c>
      <c r="C6" s="692">
        <v>330370</v>
      </c>
      <c r="D6" s="692">
        <v>5444</v>
      </c>
      <c r="E6" s="740">
        <f t="shared" ref="E6:E16" si="0">B6+C6+D6</f>
        <v>890402</v>
      </c>
      <c r="F6" s="690">
        <v>411558</v>
      </c>
      <c r="G6" s="692">
        <v>376958</v>
      </c>
      <c r="H6" s="692">
        <v>13341</v>
      </c>
      <c r="I6" s="740">
        <f t="shared" ref="I6:I17" si="1">F6+G6+H6</f>
        <v>801857</v>
      </c>
      <c r="J6" s="741">
        <f t="shared" ref="J6:J12" si="2">E6+I6</f>
        <v>1692259</v>
      </c>
    </row>
    <row r="7" spans="1:15" ht="18.75">
      <c r="A7" s="511" t="s">
        <v>387</v>
      </c>
      <c r="B7" s="690">
        <v>621549</v>
      </c>
      <c r="C7" s="692">
        <v>444129</v>
      </c>
      <c r="D7" s="692">
        <v>13199</v>
      </c>
      <c r="E7" s="740">
        <f t="shared" si="0"/>
        <v>1078877</v>
      </c>
      <c r="F7" s="690">
        <v>458053</v>
      </c>
      <c r="G7" s="692">
        <v>518280</v>
      </c>
      <c r="H7" s="692">
        <v>33089</v>
      </c>
      <c r="I7" s="740">
        <f t="shared" si="1"/>
        <v>1009422</v>
      </c>
      <c r="J7" s="741">
        <f t="shared" si="2"/>
        <v>2088299</v>
      </c>
    </row>
    <row r="8" spans="1:15" ht="18.75">
      <c r="A8" s="507" t="s">
        <v>388</v>
      </c>
      <c r="B8" s="690">
        <v>666490</v>
      </c>
      <c r="C8" s="692">
        <v>523408</v>
      </c>
      <c r="D8" s="692">
        <v>20284</v>
      </c>
      <c r="E8" s="740">
        <f t="shared" si="0"/>
        <v>1210182</v>
      </c>
      <c r="F8" s="690">
        <v>486371</v>
      </c>
      <c r="G8" s="692">
        <v>617395</v>
      </c>
      <c r="H8" s="692">
        <v>50135</v>
      </c>
      <c r="I8" s="740">
        <f t="shared" si="1"/>
        <v>1153901</v>
      </c>
      <c r="J8" s="741">
        <f t="shared" si="2"/>
        <v>2364083</v>
      </c>
    </row>
    <row r="9" spans="1:15" ht="18.75">
      <c r="A9" s="511" t="s">
        <v>389</v>
      </c>
      <c r="B9" s="690">
        <v>688507</v>
      </c>
      <c r="C9" s="692">
        <v>563079</v>
      </c>
      <c r="D9" s="692">
        <v>27872</v>
      </c>
      <c r="E9" s="740">
        <f t="shared" si="0"/>
        <v>1279458</v>
      </c>
      <c r="F9" s="690">
        <v>499838</v>
      </c>
      <c r="G9" s="692">
        <v>670940</v>
      </c>
      <c r="H9" s="692">
        <v>67187</v>
      </c>
      <c r="I9" s="740">
        <f t="shared" si="1"/>
        <v>1237965</v>
      </c>
      <c r="J9" s="741">
        <f t="shared" si="2"/>
        <v>2517423</v>
      </c>
    </row>
    <row r="10" spans="1:15" ht="18.75">
      <c r="A10" s="507" t="s">
        <v>427</v>
      </c>
      <c r="B10" s="690">
        <v>719477</v>
      </c>
      <c r="C10" s="692">
        <v>607781</v>
      </c>
      <c r="D10" s="692">
        <v>33530</v>
      </c>
      <c r="E10" s="740">
        <f t="shared" si="0"/>
        <v>1360788</v>
      </c>
      <c r="F10" s="690">
        <v>523353</v>
      </c>
      <c r="G10" s="692">
        <v>724697</v>
      </c>
      <c r="H10" s="692">
        <v>79573</v>
      </c>
      <c r="I10" s="740">
        <f t="shared" si="1"/>
        <v>1327623</v>
      </c>
      <c r="J10" s="741">
        <f t="shared" si="2"/>
        <v>2688411</v>
      </c>
    </row>
    <row r="11" spans="1:15" ht="18.75">
      <c r="A11" s="511" t="s">
        <v>474</v>
      </c>
      <c r="B11" s="690">
        <v>761550</v>
      </c>
      <c r="C11" s="692">
        <v>660882</v>
      </c>
      <c r="D11" s="692">
        <v>39966</v>
      </c>
      <c r="E11" s="740">
        <f t="shared" si="0"/>
        <v>1462398</v>
      </c>
      <c r="F11" s="690">
        <v>557229</v>
      </c>
      <c r="G11" s="692">
        <v>788545</v>
      </c>
      <c r="H11" s="692">
        <v>92804</v>
      </c>
      <c r="I11" s="740">
        <f t="shared" si="1"/>
        <v>1438578</v>
      </c>
      <c r="J11" s="741">
        <f t="shared" si="2"/>
        <v>2900976</v>
      </c>
    </row>
    <row r="12" spans="1:15" ht="18.75">
      <c r="A12" s="507" t="s">
        <v>500</v>
      </c>
      <c r="B12" s="690">
        <v>816912</v>
      </c>
      <c r="C12" s="692">
        <v>715603</v>
      </c>
      <c r="D12" s="692">
        <v>45810</v>
      </c>
      <c r="E12" s="740">
        <f t="shared" si="0"/>
        <v>1578325</v>
      </c>
      <c r="F12" s="690">
        <v>606074</v>
      </c>
      <c r="G12" s="692">
        <v>852938</v>
      </c>
      <c r="H12" s="692">
        <v>104262</v>
      </c>
      <c r="I12" s="740">
        <f t="shared" si="1"/>
        <v>1563274</v>
      </c>
      <c r="J12" s="741">
        <f t="shared" si="2"/>
        <v>3141599</v>
      </c>
    </row>
    <row r="13" spans="1:15" ht="18.75">
      <c r="A13" s="507" t="s">
        <v>828</v>
      </c>
      <c r="B13" s="690">
        <v>866421</v>
      </c>
      <c r="C13" s="692">
        <v>753051</v>
      </c>
      <c r="D13" s="692">
        <v>55339</v>
      </c>
      <c r="E13" s="740">
        <f t="shared" si="0"/>
        <v>1674811</v>
      </c>
      <c r="F13" s="690">
        <v>647213</v>
      </c>
      <c r="G13" s="692">
        <v>896356</v>
      </c>
      <c r="H13" s="692">
        <v>121458</v>
      </c>
      <c r="I13" s="740">
        <f>F13+G13+H13</f>
        <v>1665027</v>
      </c>
      <c r="J13" s="741">
        <f>E13+I13</f>
        <v>3339838</v>
      </c>
      <c r="L13" s="321"/>
    </row>
    <row r="14" spans="1:15" ht="18.75">
      <c r="A14" s="507" t="s">
        <v>882</v>
      </c>
      <c r="B14" s="690">
        <v>934645</v>
      </c>
      <c r="C14" s="692">
        <v>814654</v>
      </c>
      <c r="D14" s="692">
        <v>59951</v>
      </c>
      <c r="E14" s="740">
        <f t="shared" si="0"/>
        <v>1809250</v>
      </c>
      <c r="F14" s="690">
        <v>685025</v>
      </c>
      <c r="G14" s="692">
        <v>966760</v>
      </c>
      <c r="H14" s="692">
        <v>130253</v>
      </c>
      <c r="I14" s="740">
        <f>F14+G14+H14</f>
        <v>1782038</v>
      </c>
      <c r="J14" s="741">
        <f>E14+I14</f>
        <v>3591288</v>
      </c>
      <c r="K14" s="25"/>
      <c r="L14" s="25"/>
      <c r="M14" s="25"/>
      <c r="N14" s="25"/>
      <c r="O14" s="25"/>
    </row>
    <row r="15" spans="1:15" s="748" customFormat="1" ht="18.75">
      <c r="A15" s="507" t="s">
        <v>948</v>
      </c>
      <c r="B15" s="690">
        <v>1031680</v>
      </c>
      <c r="C15" s="692">
        <v>881411</v>
      </c>
      <c r="D15" s="692">
        <v>64075</v>
      </c>
      <c r="E15" s="740">
        <f t="shared" si="0"/>
        <v>1977166</v>
      </c>
      <c r="F15" s="690">
        <v>734397</v>
      </c>
      <c r="G15" s="692">
        <v>1051585</v>
      </c>
      <c r="H15" s="692">
        <v>139444</v>
      </c>
      <c r="I15" s="740">
        <f>F15+G15+H15</f>
        <v>1925426</v>
      </c>
      <c r="J15" s="741">
        <f>E15+I15</f>
        <v>3902592</v>
      </c>
      <c r="K15" s="25"/>
      <c r="L15" s="25"/>
      <c r="M15" s="25"/>
      <c r="N15" s="25"/>
      <c r="O15" s="25"/>
    </row>
    <row r="16" spans="1:15" ht="18.75">
      <c r="A16" s="507" t="s">
        <v>1024</v>
      </c>
      <c r="B16" s="690">
        <v>1080694</v>
      </c>
      <c r="C16" s="692">
        <v>946191</v>
      </c>
      <c r="D16" s="692">
        <v>69295</v>
      </c>
      <c r="E16" s="740">
        <f t="shared" si="0"/>
        <v>2096180</v>
      </c>
      <c r="F16" s="690">
        <v>778665</v>
      </c>
      <c r="G16" s="692">
        <v>1128712</v>
      </c>
      <c r="H16" s="692">
        <v>150430</v>
      </c>
      <c r="I16" s="740">
        <f>F16+G16+H16</f>
        <v>2057807</v>
      </c>
      <c r="J16" s="741">
        <f>E16+I16</f>
        <v>4153987</v>
      </c>
      <c r="K16" s="25"/>
      <c r="L16" s="25"/>
      <c r="M16" s="25"/>
      <c r="N16" s="25"/>
      <c r="O16" s="25"/>
    </row>
    <row r="17" spans="1:18" ht="18.75">
      <c r="A17" s="512" t="s">
        <v>1039</v>
      </c>
      <c r="B17" s="980">
        <v>1081728</v>
      </c>
      <c r="C17" s="974">
        <v>945953</v>
      </c>
      <c r="D17" s="974">
        <v>69464</v>
      </c>
      <c r="E17" s="898">
        <f>B17+C17+D17</f>
        <v>2097145</v>
      </c>
      <c r="F17" s="1148">
        <v>778862</v>
      </c>
      <c r="G17" s="1149">
        <v>1128912</v>
      </c>
      <c r="H17" s="1149">
        <v>150847</v>
      </c>
      <c r="I17" s="1138">
        <f t="shared" si="1"/>
        <v>2058621</v>
      </c>
      <c r="J17" s="1150">
        <f>E17+I17</f>
        <v>4155766</v>
      </c>
      <c r="K17" s="25"/>
      <c r="L17" s="25"/>
      <c r="M17" s="25"/>
      <c r="N17" s="25"/>
      <c r="O17" s="25"/>
    </row>
    <row r="18" spans="1:18" ht="25.5" customHeight="1">
      <c r="A18" s="2207" t="s">
        <v>889</v>
      </c>
      <c r="B18" s="2207"/>
      <c r="C18" s="2207"/>
      <c r="D18" s="2207"/>
      <c r="E18" s="2207"/>
      <c r="F18" s="2207"/>
      <c r="G18" s="2207"/>
      <c r="H18" s="25"/>
      <c r="J18" s="25"/>
      <c r="K18" s="25"/>
      <c r="L18" s="25"/>
      <c r="M18" s="25"/>
      <c r="N18" s="25"/>
      <c r="O18" s="25"/>
    </row>
    <row r="19" spans="1:18" ht="25.5" customHeight="1">
      <c r="A19" s="25"/>
      <c r="B19" s="25"/>
      <c r="C19" s="25"/>
      <c r="D19" s="25"/>
      <c r="E19" s="25"/>
      <c r="F19" s="25"/>
      <c r="G19" s="25"/>
      <c r="H19" s="25"/>
      <c r="J19" s="25"/>
      <c r="K19" s="25"/>
      <c r="L19" s="25"/>
      <c r="M19" s="25"/>
      <c r="N19" s="25"/>
      <c r="O19" s="25"/>
    </row>
    <row r="20" spans="1:18" ht="25.5" customHeight="1">
      <c r="A20" s="25"/>
      <c r="B20" s="25"/>
      <c r="C20" s="25"/>
      <c r="D20" s="25"/>
      <c r="E20" s="25"/>
      <c r="F20" s="25"/>
      <c r="G20" s="25"/>
      <c r="H20" s="25"/>
      <c r="J20" s="25"/>
      <c r="K20" s="25"/>
      <c r="L20" s="25"/>
      <c r="M20" s="25"/>
      <c r="N20" s="25"/>
      <c r="O20" s="25"/>
    </row>
    <row r="21" spans="1:18" ht="25.5" customHeight="1">
      <c r="H21" s="25"/>
      <c r="J21" s="25"/>
      <c r="K21" s="25"/>
      <c r="L21" s="25"/>
      <c r="M21" s="25"/>
      <c r="N21" s="25"/>
      <c r="O21" s="25"/>
    </row>
    <row r="22" spans="1:18" ht="25.5" customHeight="1">
      <c r="A22" s="25"/>
      <c r="B22" s="25"/>
      <c r="C22" s="25"/>
      <c r="D22" s="25"/>
      <c r="E22" s="25"/>
      <c r="F22" s="25"/>
      <c r="G22" s="25"/>
      <c r="H22" s="25"/>
      <c r="J22" s="25"/>
      <c r="K22" s="25"/>
      <c r="L22" s="25"/>
      <c r="M22" s="25"/>
      <c r="N22" s="25"/>
      <c r="O22" s="25"/>
    </row>
    <row r="23" spans="1:18" ht="25.5" customHeight="1">
      <c r="A23" s="25"/>
      <c r="B23" s="25"/>
      <c r="C23" s="25"/>
      <c r="D23" s="25"/>
      <c r="E23" s="25"/>
      <c r="F23" s="25"/>
      <c r="G23" s="25"/>
      <c r="H23" s="25"/>
      <c r="J23" s="25"/>
      <c r="K23" s="25"/>
      <c r="L23" s="25"/>
      <c r="M23" s="25"/>
      <c r="N23" s="25"/>
      <c r="O23" s="25"/>
    </row>
    <row r="24" spans="1:18" ht="25.5" customHeight="1">
      <c r="A24" s="25"/>
      <c r="B24" s="25"/>
      <c r="C24" s="25"/>
      <c r="D24" s="25"/>
      <c r="E24" s="25"/>
      <c r="F24" s="25"/>
      <c r="G24" s="25"/>
      <c r="H24" s="25"/>
      <c r="I24" s="25"/>
      <c r="J24" s="25"/>
      <c r="K24" s="25"/>
      <c r="L24" s="25"/>
      <c r="M24" s="25"/>
      <c r="N24" s="25"/>
      <c r="O24" s="25"/>
    </row>
    <row r="25" spans="1:18" ht="25.5" customHeight="1">
      <c r="A25" s="25"/>
      <c r="B25" s="25"/>
      <c r="C25" s="25"/>
      <c r="D25" s="25"/>
      <c r="E25" s="25"/>
      <c r="F25" s="25"/>
      <c r="G25" s="25"/>
      <c r="H25" s="25"/>
      <c r="I25" s="25"/>
      <c r="J25" s="25"/>
      <c r="K25" s="25"/>
      <c r="L25" s="25"/>
      <c r="M25" s="25"/>
      <c r="N25" s="25"/>
      <c r="O25" s="25"/>
    </row>
    <row r="26" spans="1:18" ht="25.5" customHeight="1">
      <c r="A26" s="25"/>
      <c r="B26" s="25"/>
      <c r="C26" s="25"/>
      <c r="D26" s="25"/>
      <c r="E26" s="25"/>
      <c r="F26" s="25"/>
      <c r="G26" s="25"/>
      <c r="H26" s="25"/>
      <c r="I26" s="25"/>
      <c r="J26" s="25"/>
      <c r="K26" s="25"/>
      <c r="L26" s="25"/>
      <c r="M26" s="25"/>
      <c r="N26" s="25"/>
      <c r="O26" s="25"/>
    </row>
    <row r="27" spans="1:18" ht="25.5" customHeight="1">
      <c r="A27" s="25"/>
      <c r="B27" s="25"/>
      <c r="C27" s="25"/>
      <c r="D27" s="25"/>
      <c r="E27" s="25"/>
      <c r="F27" s="25"/>
      <c r="G27" s="25"/>
      <c r="H27" s="25"/>
      <c r="I27" s="25"/>
      <c r="J27" s="25"/>
      <c r="K27" s="25"/>
      <c r="L27" s="25"/>
      <c r="M27" s="25"/>
      <c r="N27" s="25"/>
      <c r="O27" s="25"/>
    </row>
    <row r="28" spans="1:18">
      <c r="A28" s="25"/>
      <c r="B28" s="25"/>
      <c r="C28" s="25"/>
      <c r="D28" s="25"/>
      <c r="E28" s="25"/>
      <c r="F28" s="25"/>
      <c r="G28" s="25"/>
      <c r="H28" s="25"/>
      <c r="I28" s="25"/>
      <c r="J28" s="25"/>
      <c r="O28" s="82"/>
      <c r="P28" s="83"/>
      <c r="Q28" s="83"/>
      <c r="R28" s="83"/>
    </row>
    <row r="29" spans="1:18">
      <c r="A29" s="25"/>
      <c r="B29" s="25"/>
      <c r="C29" s="25"/>
      <c r="D29" s="25"/>
      <c r="E29" s="25"/>
      <c r="F29" s="25"/>
      <c r="G29" s="25"/>
      <c r="H29" s="25"/>
      <c r="I29" s="25"/>
      <c r="J29" s="25"/>
      <c r="O29" s="82"/>
      <c r="P29" s="83"/>
      <c r="Q29" s="83"/>
      <c r="R29" s="83"/>
    </row>
    <row r="30" spans="1:18">
      <c r="A30" s="25"/>
      <c r="B30" s="25"/>
      <c r="C30" s="25"/>
      <c r="D30" s="25"/>
      <c r="E30" s="25"/>
      <c r="F30" s="25"/>
      <c r="G30" s="25"/>
      <c r="H30" s="25"/>
      <c r="I30" s="25"/>
      <c r="J30" s="25"/>
      <c r="O30" s="82"/>
      <c r="P30" s="83"/>
      <c r="Q30" s="83"/>
      <c r="R30" s="83"/>
    </row>
    <row r="31" spans="1:18">
      <c r="O31" s="82"/>
      <c r="P31" s="83"/>
      <c r="Q31" s="83"/>
      <c r="R31" s="83"/>
    </row>
    <row r="32" spans="1:18" ht="51" customHeight="1">
      <c r="O32" s="82"/>
      <c r="P32" s="83"/>
      <c r="Q32" s="83"/>
      <c r="R32" s="83"/>
    </row>
    <row r="33" spans="1:18" ht="78" customHeight="1">
      <c r="K33" s="856"/>
      <c r="L33" s="856"/>
      <c r="M33" s="856"/>
      <c r="N33" s="856"/>
      <c r="O33" s="856"/>
      <c r="P33" s="856"/>
      <c r="Q33" s="83"/>
      <c r="R33" s="83"/>
    </row>
    <row r="34" spans="1:18">
      <c r="O34" s="83"/>
    </row>
    <row r="35" spans="1:18">
      <c r="O35" s="83"/>
    </row>
    <row r="36" spans="1:18" ht="23.25">
      <c r="A36" s="856"/>
      <c r="B36" s="856"/>
      <c r="C36" s="856"/>
      <c r="D36" s="856"/>
      <c r="E36" s="856"/>
      <c r="F36" s="856"/>
      <c r="G36" s="856"/>
      <c r="H36" s="856"/>
      <c r="I36" s="856"/>
      <c r="J36" s="856"/>
      <c r="O36" s="83"/>
    </row>
    <row r="37" spans="1:18">
      <c r="O37" s="83"/>
    </row>
    <row r="38" spans="1:18">
      <c r="O38" s="83"/>
    </row>
    <row r="39" spans="1:18">
      <c r="O39" s="83"/>
      <c r="P39" s="83"/>
      <c r="Q39" s="83"/>
      <c r="R39" s="83"/>
    </row>
    <row r="40" spans="1:18">
      <c r="O40" s="83"/>
      <c r="P40" s="83"/>
      <c r="Q40" s="83"/>
      <c r="R40" s="83"/>
    </row>
    <row r="41" spans="1:18">
      <c r="O41" s="83"/>
      <c r="P41" s="83"/>
      <c r="Q41" s="83"/>
      <c r="R41" s="83"/>
    </row>
  </sheetData>
  <mergeCells count="8">
    <mergeCell ref="A1:N1"/>
    <mergeCell ref="A18:G18"/>
    <mergeCell ref="J3:J4"/>
    <mergeCell ref="B3:D3"/>
    <mergeCell ref="E3:E4"/>
    <mergeCell ref="F3:H3"/>
    <mergeCell ref="I3:I4"/>
    <mergeCell ref="A3:A4"/>
  </mergeCells>
  <conditionalFormatting sqref="B17:J17">
    <cfRule type="cellIs" dxfId="26"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paperSize="10023" scale="45" orientation="landscape"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3">
    <tabColor theme="9" tint="-0.249977111117893"/>
    <pageSetUpPr fitToPage="1"/>
  </sheetPr>
  <dimension ref="A1"/>
  <sheetViews>
    <sheetView showGridLines="0" view="pageBreakPreview" zoomScale="85" zoomScaleNormal="100" zoomScaleSheetLayoutView="85" workbookViewId="0">
      <selection activeCell="N21" sqref="N21"/>
    </sheetView>
  </sheetViews>
  <sheetFormatPr baseColWidth="10" defaultColWidth="11.5703125" defaultRowHeight="15"/>
  <cols>
    <col min="7" max="7" width="12.5703125" customWidth="1"/>
  </cols>
  <sheetData/>
  <pageMargins left="0.7" right="0.7" top="0.75" bottom="0.75" header="0.3" footer="0.3"/>
  <pageSetup scale="80"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tabColor theme="2" tint="-0.499984740745262"/>
    <pageSetUpPr fitToPage="1"/>
  </sheetPr>
  <dimension ref="A1:N40"/>
  <sheetViews>
    <sheetView showGridLines="0" view="pageBreakPreview" zoomScale="70" zoomScaleNormal="70" zoomScaleSheetLayoutView="70" workbookViewId="0">
      <selection activeCell="R30" sqref="R30"/>
    </sheetView>
  </sheetViews>
  <sheetFormatPr baseColWidth="10" defaultRowHeight="15"/>
  <cols>
    <col min="1" max="7" width="11.42578125" style="67"/>
    <col min="8" max="8" width="11.42578125" style="67" customWidth="1"/>
    <col min="9" max="9" width="28.140625" style="67" customWidth="1"/>
    <col min="10" max="10" width="20.42578125" style="67" customWidth="1"/>
    <col min="11" max="12" width="14.7109375" style="67" customWidth="1"/>
    <col min="13" max="13" width="15.28515625" style="67" customWidth="1"/>
    <col min="14" max="16384" width="11.42578125" style="67"/>
  </cols>
  <sheetData>
    <row r="1" spans="1:14">
      <c r="A1" s="2180"/>
      <c r="B1" s="2180"/>
      <c r="C1" s="2180"/>
      <c r="D1" s="2180"/>
      <c r="E1" s="2180"/>
      <c r="F1" s="2180"/>
      <c r="G1" s="2180"/>
      <c r="H1" s="2180"/>
      <c r="I1" s="2180"/>
      <c r="J1" s="2180"/>
      <c r="K1" s="2180"/>
      <c r="L1" s="2180"/>
      <c r="M1" s="2180"/>
      <c r="N1" s="81"/>
    </row>
    <row r="2" spans="1:14">
      <c r="A2" s="2180"/>
      <c r="B2" s="2180"/>
      <c r="C2" s="2180"/>
      <c r="D2" s="2180"/>
      <c r="E2" s="2180"/>
      <c r="F2" s="2180"/>
      <c r="G2" s="2180"/>
      <c r="H2" s="2180"/>
      <c r="I2" s="2180"/>
      <c r="J2" s="2180"/>
      <c r="K2" s="2180"/>
      <c r="L2" s="2180"/>
      <c r="M2" s="2180"/>
      <c r="N2" s="81"/>
    </row>
    <row r="3" spans="1:14">
      <c r="A3" s="2180"/>
      <c r="B3" s="2180"/>
      <c r="C3" s="2180"/>
      <c r="D3" s="2180"/>
      <c r="E3" s="2180"/>
      <c r="F3" s="2180"/>
      <c r="G3" s="2180"/>
      <c r="H3" s="2180"/>
      <c r="I3" s="2180"/>
      <c r="J3" s="2180"/>
      <c r="K3" s="2180"/>
      <c r="L3" s="2180"/>
      <c r="M3" s="2180"/>
      <c r="N3" s="81"/>
    </row>
    <row r="4" spans="1:14">
      <c r="A4" s="2180"/>
      <c r="B4" s="2180"/>
      <c r="C4" s="2180"/>
      <c r="D4" s="2180"/>
      <c r="E4" s="2180"/>
      <c r="F4" s="2180"/>
      <c r="G4" s="2180"/>
      <c r="H4" s="2180"/>
      <c r="I4" s="2180"/>
      <c r="J4" s="2180"/>
      <c r="K4" s="2180"/>
      <c r="L4" s="2180"/>
      <c r="M4" s="2180"/>
      <c r="N4" s="81"/>
    </row>
    <row r="5" spans="1:14">
      <c r="A5" s="2180"/>
      <c r="B5" s="2180"/>
      <c r="C5" s="2180"/>
      <c r="D5" s="2180"/>
      <c r="E5" s="2180"/>
      <c r="F5" s="2180"/>
      <c r="G5" s="2180"/>
      <c r="H5" s="2180"/>
      <c r="I5" s="2180"/>
      <c r="J5" s="2180"/>
      <c r="K5" s="2180"/>
      <c r="L5" s="2180"/>
      <c r="M5" s="2180"/>
      <c r="N5" s="81"/>
    </row>
    <row r="6" spans="1:14">
      <c r="A6" s="2180"/>
      <c r="B6" s="2180"/>
      <c r="C6" s="2180"/>
      <c r="D6" s="2180"/>
      <c r="E6" s="2180"/>
      <c r="F6" s="2180"/>
      <c r="G6" s="2180"/>
      <c r="H6" s="2180"/>
      <c r="I6" s="2180"/>
      <c r="J6" s="2180"/>
      <c r="K6" s="2180"/>
      <c r="L6" s="2180"/>
      <c r="M6" s="2180"/>
      <c r="N6" s="81"/>
    </row>
    <row r="7" spans="1:14" ht="47.25" customHeight="1">
      <c r="A7" s="2180"/>
      <c r="B7" s="2180"/>
      <c r="C7" s="2180"/>
      <c r="D7" s="2180"/>
      <c r="E7" s="2180"/>
      <c r="F7" s="2180"/>
      <c r="G7" s="2180"/>
      <c r="H7" s="2180"/>
      <c r="I7" s="2180"/>
      <c r="J7" s="2180"/>
      <c r="K7" s="2180"/>
      <c r="L7" s="2180"/>
      <c r="M7" s="2180"/>
      <c r="N7" s="81"/>
    </row>
    <row r="8" spans="1:14">
      <c r="A8" s="2180"/>
      <c r="B8" s="2180"/>
      <c r="C8" s="2180"/>
      <c r="D8" s="2180"/>
      <c r="E8" s="2180"/>
      <c r="F8" s="2180"/>
      <c r="G8" s="2180"/>
      <c r="H8" s="2180"/>
      <c r="I8" s="2180"/>
      <c r="J8" s="2180"/>
      <c r="K8" s="2180"/>
      <c r="L8" s="2180"/>
      <c r="M8" s="2180"/>
      <c r="N8" s="81"/>
    </row>
    <row r="9" spans="1:14">
      <c r="A9" s="2180"/>
      <c r="B9" s="2180"/>
      <c r="C9" s="2180"/>
      <c r="D9" s="2180"/>
      <c r="E9" s="2180"/>
      <c r="F9" s="2180"/>
      <c r="G9" s="2180"/>
      <c r="H9" s="2180"/>
      <c r="I9" s="2180"/>
      <c r="J9" s="2180"/>
      <c r="K9" s="2180"/>
      <c r="L9" s="2180"/>
      <c r="M9" s="2180"/>
      <c r="N9" s="81"/>
    </row>
    <row r="10" spans="1:14" ht="23.25" customHeight="1">
      <c r="A10" s="2180"/>
      <c r="B10" s="2180"/>
      <c r="C10" s="2180"/>
      <c r="D10" s="2180"/>
      <c r="E10" s="2180"/>
      <c r="F10" s="2180"/>
      <c r="G10" s="2180"/>
      <c r="H10" s="2180"/>
      <c r="I10" s="2180"/>
      <c r="J10" s="2180"/>
      <c r="K10" s="2180"/>
      <c r="L10" s="2180"/>
      <c r="M10" s="2180"/>
      <c r="N10" s="81"/>
    </row>
    <row r="11" spans="1:14">
      <c r="A11" s="2180"/>
      <c r="B11" s="2180"/>
      <c r="C11" s="2180"/>
      <c r="D11" s="2180"/>
      <c r="E11" s="2180"/>
      <c r="F11" s="2180"/>
      <c r="G11" s="2180"/>
      <c r="H11" s="2180"/>
      <c r="I11" s="2180"/>
      <c r="J11" s="2180"/>
      <c r="K11" s="2180"/>
      <c r="L11" s="2180"/>
      <c r="M11" s="2180"/>
      <c r="N11" s="81"/>
    </row>
    <row r="12" spans="1:14">
      <c r="A12" s="2180"/>
      <c r="B12" s="2180"/>
      <c r="C12" s="2180"/>
      <c r="D12" s="2180"/>
      <c r="E12" s="2180"/>
      <c r="F12" s="2180"/>
      <c r="G12" s="2180"/>
      <c r="H12" s="2180"/>
      <c r="I12" s="2180"/>
      <c r="J12" s="2180"/>
      <c r="K12" s="2180"/>
      <c r="L12" s="2180"/>
      <c r="M12" s="2180"/>
      <c r="N12" s="81"/>
    </row>
    <row r="13" spans="1:14">
      <c r="A13" s="2180"/>
      <c r="B13" s="2180"/>
      <c r="C13" s="2180"/>
      <c r="D13" s="2180"/>
      <c r="E13" s="2180"/>
      <c r="F13" s="2180"/>
      <c r="G13" s="2180"/>
      <c r="H13" s="2180"/>
      <c r="I13" s="2180"/>
      <c r="J13" s="2180"/>
      <c r="K13" s="2180"/>
      <c r="L13" s="2180"/>
      <c r="M13" s="2180"/>
      <c r="N13" s="81"/>
    </row>
    <row r="14" spans="1:14">
      <c r="A14" s="2180"/>
      <c r="B14" s="2180"/>
      <c r="C14" s="2180"/>
      <c r="D14" s="2180"/>
      <c r="E14" s="2180"/>
      <c r="F14" s="2180"/>
      <c r="G14" s="2180"/>
      <c r="H14" s="2180"/>
      <c r="I14" s="2180"/>
      <c r="J14" s="2180"/>
      <c r="K14" s="2180"/>
      <c r="L14" s="2180"/>
      <c r="M14" s="2180"/>
      <c r="N14" s="81"/>
    </row>
    <row r="15" spans="1:14">
      <c r="A15" s="2180"/>
      <c r="B15" s="2180"/>
      <c r="C15" s="2180"/>
      <c r="D15" s="2180"/>
      <c r="E15" s="2180"/>
      <c r="F15" s="2180"/>
      <c r="G15" s="2180"/>
      <c r="H15" s="2180"/>
      <c r="I15" s="2180"/>
      <c r="J15" s="2180"/>
      <c r="K15" s="2180"/>
      <c r="L15" s="2180"/>
      <c r="M15" s="2180"/>
      <c r="N15" s="81"/>
    </row>
    <row r="16" spans="1:14">
      <c r="A16" s="2180"/>
      <c r="B16" s="2180"/>
      <c r="C16" s="2180"/>
      <c r="D16" s="2180"/>
      <c r="E16" s="2180"/>
      <c r="F16" s="2180"/>
      <c r="G16" s="2180"/>
      <c r="H16" s="2180"/>
      <c r="I16" s="2180"/>
      <c r="J16" s="2180"/>
      <c r="K16" s="2180"/>
      <c r="L16" s="2180"/>
      <c r="M16" s="2180"/>
      <c r="N16" s="81"/>
    </row>
    <row r="17" spans="1:14">
      <c r="A17" s="2180"/>
      <c r="B17" s="2180"/>
      <c r="C17" s="2180"/>
      <c r="D17" s="2180"/>
      <c r="E17" s="2180"/>
      <c r="F17" s="2180"/>
      <c r="G17" s="2180"/>
      <c r="H17" s="2180"/>
      <c r="I17" s="2180"/>
      <c r="J17" s="2180"/>
      <c r="K17" s="2180"/>
      <c r="L17" s="2180"/>
      <c r="M17" s="2180"/>
      <c r="N17" s="81"/>
    </row>
    <row r="18" spans="1:14">
      <c r="A18" s="2180"/>
      <c r="B18" s="2180"/>
      <c r="C18" s="2180"/>
      <c r="D18" s="2180"/>
      <c r="E18" s="2180"/>
      <c r="F18" s="2180"/>
      <c r="G18" s="2180"/>
      <c r="H18" s="2180"/>
      <c r="I18" s="2180"/>
      <c r="J18" s="2180"/>
      <c r="K18" s="2180"/>
      <c r="L18" s="2180"/>
      <c r="M18" s="2180"/>
      <c r="N18" s="81"/>
    </row>
    <row r="19" spans="1:14">
      <c r="A19" s="2180"/>
      <c r="B19" s="2180"/>
      <c r="C19" s="2180"/>
      <c r="D19" s="2180"/>
      <c r="E19" s="2180"/>
      <c r="F19" s="2180"/>
      <c r="G19" s="2180"/>
      <c r="H19" s="2180"/>
      <c r="I19" s="2180"/>
      <c r="J19" s="2180"/>
      <c r="K19" s="2180"/>
      <c r="L19" s="2180"/>
      <c r="M19" s="2180"/>
      <c r="N19" s="81"/>
    </row>
    <row r="20" spans="1:14">
      <c r="A20" s="2180"/>
      <c r="B20" s="2180"/>
      <c r="C20" s="2180"/>
      <c r="D20" s="2180"/>
      <c r="E20" s="2180"/>
      <c r="F20" s="2180"/>
      <c r="G20" s="2180"/>
      <c r="H20" s="2180"/>
      <c r="I20" s="2180"/>
      <c r="J20" s="2180"/>
      <c r="K20" s="2180"/>
      <c r="L20" s="2180"/>
      <c r="M20" s="2180"/>
      <c r="N20" s="81"/>
    </row>
    <row r="21" spans="1:14">
      <c r="A21" s="2180"/>
      <c r="B21" s="2180"/>
      <c r="C21" s="2180"/>
      <c r="D21" s="2180"/>
      <c r="E21" s="2180"/>
      <c r="F21" s="2180"/>
      <c r="G21" s="2180"/>
      <c r="H21" s="2180"/>
      <c r="I21" s="2180"/>
      <c r="J21" s="2180"/>
      <c r="K21" s="2180"/>
      <c r="L21" s="2180"/>
      <c r="M21" s="2180"/>
      <c r="N21" s="81"/>
    </row>
    <row r="22" spans="1:14">
      <c r="A22" s="2180"/>
      <c r="B22" s="2180"/>
      <c r="C22" s="2180"/>
      <c r="D22" s="2180"/>
      <c r="E22" s="2180"/>
      <c r="F22" s="2180"/>
      <c r="G22" s="2180"/>
      <c r="H22" s="2180"/>
      <c r="I22" s="2180"/>
      <c r="J22" s="2180"/>
      <c r="K22" s="2180"/>
      <c r="L22" s="2180"/>
      <c r="M22" s="2180"/>
      <c r="N22" s="81"/>
    </row>
    <row r="23" spans="1:14">
      <c r="A23" s="2180"/>
      <c r="B23" s="2180"/>
      <c r="C23" s="2180"/>
      <c r="D23" s="2180"/>
      <c r="E23" s="2180"/>
      <c r="F23" s="2180"/>
      <c r="G23" s="2180"/>
      <c r="H23" s="2180"/>
      <c r="I23" s="2180"/>
      <c r="J23" s="2180"/>
      <c r="K23" s="2180"/>
      <c r="L23" s="2180"/>
      <c r="M23" s="2180"/>
      <c r="N23" s="81"/>
    </row>
    <row r="24" spans="1:14">
      <c r="A24" s="2180"/>
      <c r="B24" s="2180"/>
      <c r="C24" s="2180"/>
      <c r="D24" s="2180"/>
      <c r="E24" s="2180"/>
      <c r="F24" s="2180"/>
      <c r="G24" s="2180"/>
      <c r="H24" s="2180"/>
      <c r="I24" s="2180"/>
      <c r="J24" s="2180"/>
      <c r="K24" s="2180"/>
      <c r="L24" s="2180"/>
      <c r="M24" s="2180"/>
      <c r="N24" s="81"/>
    </row>
    <row r="25" spans="1:14">
      <c r="A25" s="2180"/>
      <c r="B25" s="2180"/>
      <c r="C25" s="2180"/>
      <c r="D25" s="2180"/>
      <c r="E25" s="2180"/>
      <c r="F25" s="2180"/>
      <c r="G25" s="2180"/>
      <c r="H25" s="2180"/>
      <c r="I25" s="2180"/>
      <c r="J25" s="2180"/>
      <c r="K25" s="2180"/>
      <c r="L25" s="2180"/>
      <c r="M25" s="2180"/>
      <c r="N25" s="81"/>
    </row>
    <row r="26" spans="1:14">
      <c r="A26" s="2180"/>
      <c r="B26" s="2180"/>
      <c r="C26" s="2180"/>
      <c r="D26" s="2180"/>
      <c r="E26" s="2180"/>
      <c r="F26" s="2180"/>
      <c r="G26" s="2180"/>
      <c r="H26" s="2180"/>
      <c r="I26" s="2180"/>
      <c r="J26" s="2180"/>
      <c r="K26" s="2180"/>
      <c r="L26" s="2180"/>
      <c r="M26" s="2180"/>
      <c r="N26" s="81"/>
    </row>
    <row r="27" spans="1:14">
      <c r="A27" s="2180"/>
      <c r="B27" s="2180"/>
      <c r="C27" s="2180"/>
      <c r="D27" s="2180"/>
      <c r="E27" s="2180"/>
      <c r="F27" s="2180"/>
      <c r="G27" s="2180"/>
      <c r="H27" s="2180"/>
      <c r="I27" s="2180"/>
      <c r="J27" s="2180"/>
      <c r="K27" s="2180"/>
      <c r="L27" s="2180"/>
      <c r="M27" s="2180"/>
      <c r="N27" s="81"/>
    </row>
    <row r="28" spans="1:14">
      <c r="A28" s="2180"/>
      <c r="B28" s="2180"/>
      <c r="C28" s="2180"/>
      <c r="D28" s="2180"/>
      <c r="E28" s="2180"/>
      <c r="F28" s="2180"/>
      <c r="G28" s="2180"/>
      <c r="H28" s="2180"/>
      <c r="I28" s="2180"/>
      <c r="J28" s="2180"/>
      <c r="K28" s="2180"/>
      <c r="L28" s="2180"/>
      <c r="M28" s="2180"/>
      <c r="N28" s="81"/>
    </row>
    <row r="29" spans="1:14">
      <c r="A29" s="2180"/>
      <c r="B29" s="2180"/>
      <c r="C29" s="2180"/>
      <c r="D29" s="2180"/>
      <c r="E29" s="2180"/>
      <c r="F29" s="2180"/>
      <c r="G29" s="2180"/>
      <c r="H29" s="2180"/>
      <c r="I29" s="2180"/>
      <c r="J29" s="2180"/>
      <c r="K29" s="2180"/>
      <c r="L29" s="2180"/>
      <c r="M29" s="2180"/>
      <c r="N29" s="81"/>
    </row>
    <row r="30" spans="1:14">
      <c r="A30" s="2180"/>
      <c r="B30" s="2180"/>
      <c r="C30" s="2180"/>
      <c r="D30" s="2180"/>
      <c r="E30" s="2180"/>
      <c r="F30" s="2180"/>
      <c r="G30" s="2180"/>
      <c r="H30" s="2180"/>
      <c r="I30" s="2180"/>
      <c r="J30" s="2180"/>
      <c r="K30" s="2180"/>
      <c r="L30" s="2180"/>
      <c r="M30" s="2180"/>
      <c r="N30" s="81"/>
    </row>
    <row r="31" spans="1:14">
      <c r="A31" s="2180"/>
      <c r="B31" s="2180"/>
      <c r="C31" s="2180"/>
      <c r="D31" s="2180"/>
      <c r="E31" s="2180"/>
      <c r="F31" s="2180"/>
      <c r="G31" s="2180"/>
      <c r="H31" s="2180"/>
      <c r="I31" s="2180"/>
      <c r="J31" s="2180"/>
      <c r="K31" s="2180"/>
      <c r="L31" s="2180"/>
      <c r="M31" s="2180"/>
      <c r="N31" s="81"/>
    </row>
    <row r="32" spans="1:14">
      <c r="A32" s="2180"/>
      <c r="B32" s="2180"/>
      <c r="C32" s="2180"/>
      <c r="D32" s="2180"/>
      <c r="E32" s="2180"/>
      <c r="F32" s="2180"/>
      <c r="G32" s="2180"/>
      <c r="H32" s="2180"/>
      <c r="I32" s="2180"/>
      <c r="J32" s="2180"/>
      <c r="K32" s="2180"/>
      <c r="L32" s="2180"/>
      <c r="M32" s="2180"/>
      <c r="N32" s="81"/>
    </row>
    <row r="33" spans="1:14">
      <c r="A33" s="2180"/>
      <c r="B33" s="2180"/>
      <c r="C33" s="2180"/>
      <c r="D33" s="2180"/>
      <c r="E33" s="2180"/>
      <c r="F33" s="2180"/>
      <c r="G33" s="2180"/>
      <c r="H33" s="2180"/>
      <c r="I33" s="2180"/>
      <c r="J33" s="2180"/>
      <c r="K33" s="2180"/>
      <c r="L33" s="2180"/>
      <c r="M33" s="2180"/>
      <c r="N33" s="81"/>
    </row>
    <row r="34" spans="1:14">
      <c r="A34" s="2180"/>
      <c r="B34" s="2180"/>
      <c r="C34" s="2180"/>
      <c r="D34" s="2180"/>
      <c r="E34" s="2180"/>
      <c r="F34" s="2180"/>
      <c r="G34" s="2180"/>
      <c r="H34" s="2180"/>
      <c r="I34" s="2180"/>
      <c r="J34" s="2180"/>
      <c r="K34" s="2180"/>
      <c r="L34" s="2180"/>
      <c r="M34" s="2180"/>
      <c r="N34" s="81"/>
    </row>
    <row r="35" spans="1:14">
      <c r="A35" s="2180"/>
      <c r="B35" s="2180"/>
      <c r="C35" s="2180"/>
      <c r="D35" s="2180"/>
      <c r="E35" s="2180"/>
      <c r="F35" s="2180"/>
      <c r="G35" s="2180"/>
      <c r="H35" s="2180"/>
      <c r="I35" s="2180"/>
      <c r="J35" s="2180"/>
      <c r="K35" s="2180"/>
      <c r="L35" s="2180"/>
      <c r="M35" s="2180"/>
      <c r="N35" s="81"/>
    </row>
    <row r="36" spans="1:14">
      <c r="A36" s="2180"/>
      <c r="B36" s="2180"/>
      <c r="C36" s="2180"/>
      <c r="D36" s="2180"/>
      <c r="E36" s="2180"/>
      <c r="F36" s="2180"/>
      <c r="G36" s="2180"/>
      <c r="H36" s="2180"/>
      <c r="I36" s="2180"/>
      <c r="J36" s="2180"/>
      <c r="K36" s="2180"/>
      <c r="L36" s="2180"/>
      <c r="M36" s="2180"/>
      <c r="N36" s="81"/>
    </row>
    <row r="37" spans="1:14">
      <c r="A37" s="2180"/>
      <c r="B37" s="2180"/>
      <c r="C37" s="2180"/>
      <c r="D37" s="2180"/>
      <c r="E37" s="2180"/>
      <c r="F37" s="2180"/>
      <c r="G37" s="2180"/>
      <c r="H37" s="2180"/>
      <c r="I37" s="2180"/>
      <c r="J37" s="2180"/>
      <c r="K37" s="2180"/>
      <c r="L37" s="2180"/>
      <c r="M37" s="2180"/>
      <c r="N37" s="81"/>
    </row>
    <row r="38" spans="1:14">
      <c r="A38" s="2180"/>
      <c r="B38" s="2180"/>
      <c r="C38" s="2180"/>
      <c r="D38" s="2180"/>
      <c r="E38" s="2180"/>
      <c r="F38" s="2180"/>
      <c r="G38" s="2180"/>
      <c r="H38" s="2180"/>
      <c r="I38" s="2180"/>
      <c r="J38" s="2180"/>
      <c r="K38" s="2180"/>
      <c r="L38" s="2180"/>
      <c r="M38" s="2180"/>
      <c r="N38" s="81"/>
    </row>
    <row r="39" spans="1:14">
      <c r="A39" s="2180"/>
      <c r="B39" s="2180"/>
      <c r="C39" s="2180"/>
      <c r="D39" s="2180"/>
      <c r="E39" s="2180"/>
      <c r="F39" s="2180"/>
      <c r="G39" s="2180"/>
      <c r="H39" s="2180"/>
      <c r="I39" s="2180"/>
      <c r="J39" s="2180"/>
      <c r="K39" s="2180"/>
      <c r="L39" s="2180"/>
      <c r="M39" s="2180"/>
      <c r="N39" s="81"/>
    </row>
    <row r="40" spans="1:14">
      <c r="A40" s="81"/>
      <c r="B40" s="81"/>
      <c r="C40" s="81"/>
      <c r="D40" s="81"/>
      <c r="E40" s="81"/>
      <c r="F40" s="81"/>
      <c r="G40" s="81"/>
      <c r="H40" s="81"/>
      <c r="I40" s="81"/>
      <c r="J40" s="81"/>
      <c r="K40" s="81"/>
      <c r="L40" s="81"/>
      <c r="M40" s="81"/>
      <c r="N40" s="81"/>
    </row>
  </sheetData>
  <mergeCells count="1">
    <mergeCell ref="A1:M39"/>
  </mergeCells>
  <pageMargins left="0.7" right="0.7" top="0.75" bottom="0.75" header="0.3" footer="0.3"/>
  <pageSetup scale="65" orientation="landscape"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4">
    <tabColor theme="9" tint="-0.249977111117893"/>
    <pageSetUpPr fitToPage="1"/>
  </sheetPr>
  <dimension ref="B1:K55"/>
  <sheetViews>
    <sheetView showGridLines="0" view="pageBreakPreview" zoomScaleNormal="100" zoomScaleSheetLayoutView="100" workbookViewId="0">
      <selection activeCell="N1" sqref="N1:Q1048576"/>
    </sheetView>
  </sheetViews>
  <sheetFormatPr baseColWidth="10" defaultColWidth="11.42578125" defaultRowHeight="15"/>
  <cols>
    <col min="1" max="6" width="11.42578125" style="67"/>
    <col min="7" max="7" width="13.42578125" style="67" customWidth="1"/>
    <col min="8" max="10" width="11.42578125" style="67"/>
    <col min="11" max="11" width="15.5703125" style="67" customWidth="1"/>
    <col min="12" max="12" width="13.140625" style="67" customWidth="1"/>
    <col min="13" max="13" width="11.85546875" style="67" customWidth="1"/>
    <col min="14" max="16384" width="11.42578125" style="67"/>
  </cols>
  <sheetData>
    <row r="1" s="81" customFormat="1"/>
    <row r="2" s="81" customFormat="1"/>
    <row r="3" s="81" customFormat="1"/>
    <row r="4" s="81" customFormat="1"/>
    <row r="5" s="81" customFormat="1"/>
    <row r="31" ht="18.75" customHeight="1"/>
    <row r="32" ht="18.75" customHeight="1"/>
    <row r="33" spans="2:11" ht="18.75" customHeight="1"/>
    <row r="34" spans="2:11" ht="18.75" customHeight="1"/>
    <row r="40" spans="2:11">
      <c r="J40" s="133"/>
    </row>
    <row r="41" spans="2:11">
      <c r="I41" s="648"/>
      <c r="K41" s="133"/>
    </row>
    <row r="42" spans="2:11" ht="17.25" customHeight="1">
      <c r="B42" s="178"/>
      <c r="C42" s="42"/>
      <c r="D42" s="42"/>
      <c r="E42" s="42"/>
      <c r="F42" s="42"/>
      <c r="G42" s="42"/>
      <c r="H42" s="42"/>
      <c r="I42" s="42"/>
      <c r="J42" s="175"/>
      <c r="K42" s="175"/>
    </row>
    <row r="43" spans="2:11" ht="21">
      <c r="B43" s="672"/>
      <c r="C43" s="671"/>
      <c r="D43" s="545"/>
      <c r="E43" s="545"/>
    </row>
    <row r="44" spans="2:11" ht="21">
      <c r="B44" s="672"/>
      <c r="C44" s="671"/>
      <c r="D44" s="545"/>
      <c r="E44" s="545"/>
    </row>
    <row r="45" spans="2:11" ht="15.75">
      <c r="B45" s="668"/>
      <c r="C45" s="452"/>
    </row>
    <row r="46" spans="2:11" ht="26.25">
      <c r="B46" s="674"/>
      <c r="C46" s="669"/>
      <c r="D46" s="670"/>
    </row>
    <row r="47" spans="2:11" ht="26.25">
      <c r="B47" s="674"/>
      <c r="C47" s="669"/>
      <c r="D47" s="670"/>
    </row>
    <row r="48" spans="2:11" ht="15.75">
      <c r="B48" s="668"/>
      <c r="C48" s="452"/>
    </row>
    <row r="49" spans="2:5" ht="15.75">
      <c r="B49" s="178"/>
    </row>
    <row r="50" spans="2:5" ht="21">
      <c r="B50" s="672"/>
      <c r="C50" s="671"/>
      <c r="D50" s="545"/>
      <c r="E50" s="545"/>
    </row>
    <row r="51" spans="2:5" ht="21">
      <c r="B51" s="672"/>
      <c r="C51" s="671"/>
      <c r="D51" s="545"/>
      <c r="E51" s="545"/>
    </row>
    <row r="52" spans="2:5" ht="15.75">
      <c r="B52" s="112"/>
    </row>
    <row r="53" spans="2:5" ht="21">
      <c r="B53" s="673"/>
      <c r="C53" s="556"/>
    </row>
    <row r="54" spans="2:5" ht="15.75">
      <c r="B54" s="112"/>
    </row>
    <row r="55" spans="2:5" ht="15.75">
      <c r="B55" s="112"/>
    </row>
  </sheetData>
  <pageMargins left="0.70866141732283472" right="0.70866141732283472" top="0.74803149606299213" bottom="0.74803149606299213" header="0.31496062992125984" footer="0.31496062992125984"/>
  <pageSetup scale="73" orientation="landscape"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7">
    <tabColor theme="9" tint="-0.249977111117893"/>
    <pageSetUpPr fitToPage="1"/>
  </sheetPr>
  <dimension ref="A1:P32"/>
  <sheetViews>
    <sheetView showGridLines="0" view="pageBreakPreview" topLeftCell="B1" zoomScale="55" zoomScaleNormal="100" zoomScaleSheetLayoutView="55" workbookViewId="0">
      <selection activeCell="S23" sqref="S23"/>
    </sheetView>
  </sheetViews>
  <sheetFormatPr baseColWidth="10" defaultColWidth="11.42578125" defaultRowHeight="15"/>
  <cols>
    <col min="1" max="1" width="16.28515625" style="748" hidden="1" customWidth="1"/>
    <col min="2" max="2" width="18.7109375" style="166" customWidth="1"/>
    <col min="3" max="3" width="22.5703125" style="754" customWidth="1"/>
    <col min="4" max="4" width="25.85546875" style="754" customWidth="1"/>
    <col min="5" max="5" width="27.140625" style="754" customWidth="1"/>
    <col min="6" max="6" width="22" style="176" customWidth="1"/>
    <col min="7" max="7" width="25.42578125" style="176" customWidth="1"/>
    <col min="8" max="8" width="22.85546875" style="176" customWidth="1"/>
    <col min="9" max="9" width="23.7109375" style="67" customWidth="1"/>
    <col min="10" max="10" width="21.28515625" style="67" customWidth="1"/>
    <col min="11" max="12" width="22.5703125" style="67" customWidth="1"/>
    <col min="13" max="13" width="32.7109375" style="67" customWidth="1"/>
    <col min="14" max="14" width="31.5703125" style="67" customWidth="1"/>
    <col min="15" max="15" width="30.85546875" style="67" customWidth="1"/>
    <col min="16" max="16" width="14.28515625" style="67" customWidth="1"/>
    <col min="17" max="16384" width="11.42578125" style="67"/>
  </cols>
  <sheetData>
    <row r="1" spans="1:16" ht="113.25" customHeight="1">
      <c r="B1" s="2217"/>
      <c r="C1" s="2217"/>
      <c r="D1" s="2217"/>
      <c r="E1" s="2217"/>
      <c r="F1" s="2217"/>
      <c r="G1" s="2217"/>
      <c r="H1" s="2217"/>
      <c r="I1" s="2217"/>
      <c r="J1" s="2217"/>
      <c r="K1" s="2217"/>
      <c r="L1" s="2217"/>
      <c r="M1" s="2217"/>
      <c r="N1" s="2217"/>
      <c r="O1" s="2217"/>
    </row>
    <row r="2" spans="1:16" s="32" customFormat="1" ht="6.75" customHeight="1">
      <c r="B2" s="265"/>
      <c r="C2" s="158"/>
      <c r="D2" s="158"/>
      <c r="E2" s="158"/>
      <c r="F2" s="758"/>
      <c r="G2" s="758"/>
      <c r="H2" s="758"/>
      <c r="I2" s="158"/>
      <c r="J2" s="158"/>
      <c r="K2" s="158"/>
      <c r="L2" s="158"/>
      <c r="M2" s="158"/>
      <c r="N2" s="158"/>
      <c r="O2" s="158"/>
    </row>
    <row r="3" spans="1:16" s="641" customFormat="1" ht="54.75" customHeight="1">
      <c r="A3" s="879"/>
      <c r="B3" s="993" t="s">
        <v>19</v>
      </c>
      <c r="C3" s="697" t="s">
        <v>467</v>
      </c>
      <c r="D3" s="698" t="s">
        <v>468</v>
      </c>
      <c r="E3" s="760" t="s">
        <v>131</v>
      </c>
      <c r="F3" s="697" t="s">
        <v>823</v>
      </c>
      <c r="G3" s="698" t="s">
        <v>135</v>
      </c>
      <c r="H3" s="1173" t="s">
        <v>622</v>
      </c>
    </row>
    <row r="4" spans="1:16" s="1273" customFormat="1" ht="22.5" customHeight="1">
      <c r="A4" s="1273">
        <v>2005</v>
      </c>
      <c r="B4" s="1274" t="s">
        <v>20</v>
      </c>
      <c r="C4" s="1672">
        <v>106192</v>
      </c>
      <c r="D4" s="1672">
        <v>147182</v>
      </c>
      <c r="E4" s="1181">
        <f>C4+D4</f>
        <v>253374</v>
      </c>
      <c r="F4" s="1937">
        <f>C4/E4</f>
        <v>0.41911166891630552</v>
      </c>
      <c r="G4" s="1938">
        <f>D4/E4</f>
        <v>0.58088833108369442</v>
      </c>
      <c r="H4" s="1939">
        <f>D4/C4</f>
        <v>1.3859989453066144</v>
      </c>
    </row>
    <row r="5" spans="1:16" s="1273" customFormat="1" ht="22.5" customHeight="1">
      <c r="A5" s="1273">
        <v>2006</v>
      </c>
      <c r="B5" s="1004" t="s">
        <v>21</v>
      </c>
      <c r="C5" s="796">
        <v>258701</v>
      </c>
      <c r="D5" s="796">
        <v>255339</v>
      </c>
      <c r="E5" s="761">
        <f t="shared" ref="E5:E14" si="0">+D5+C5</f>
        <v>514040</v>
      </c>
      <c r="F5" s="1940">
        <f>C5/E5</f>
        <v>0.50327017352735193</v>
      </c>
      <c r="G5" s="1941">
        <f>D5/E5</f>
        <v>0.49672982647264802</v>
      </c>
      <c r="H5" s="1942">
        <f>D5/C5</f>
        <v>0.9870043022640036</v>
      </c>
    </row>
    <row r="6" spans="1:16" s="1273" customFormat="1" ht="22.5" customHeight="1">
      <c r="A6" s="1273">
        <v>2007</v>
      </c>
      <c r="B6" s="1004" t="s">
        <v>22</v>
      </c>
      <c r="C6" s="796">
        <v>473647</v>
      </c>
      <c r="D6" s="1673">
        <v>608289</v>
      </c>
      <c r="E6" s="761">
        <f t="shared" si="0"/>
        <v>1081936</v>
      </c>
      <c r="F6" s="1940">
        <f t="shared" ref="F6:F14" si="1">C6/E6</f>
        <v>0.43777728072640154</v>
      </c>
      <c r="G6" s="1941">
        <f t="shared" ref="G6:G15" si="2">D6/E6</f>
        <v>0.56222271927359846</v>
      </c>
      <c r="H6" s="1942">
        <f t="shared" ref="H6:H15" si="3">D6/C6</f>
        <v>1.2842665529392143</v>
      </c>
    </row>
    <row r="7" spans="1:16" s="1273" customFormat="1" ht="22.5" customHeight="1">
      <c r="A7" s="1273">
        <v>2008</v>
      </c>
      <c r="B7" s="1004" t="s">
        <v>23</v>
      </c>
      <c r="C7" s="1673">
        <v>489949</v>
      </c>
      <c r="D7" s="1673">
        <v>734949</v>
      </c>
      <c r="E7" s="761">
        <f t="shared" si="0"/>
        <v>1224898</v>
      </c>
      <c r="F7" s="1940">
        <f t="shared" si="1"/>
        <v>0.39999167277601888</v>
      </c>
      <c r="G7" s="1941">
        <f t="shared" si="2"/>
        <v>0.60000832722398112</v>
      </c>
      <c r="H7" s="1942">
        <f t="shared" si="3"/>
        <v>1.5000520462333835</v>
      </c>
      <c r="P7" s="1275"/>
    </row>
    <row r="8" spans="1:16" s="1273" customFormat="1" ht="22.5" customHeight="1">
      <c r="A8" s="1273">
        <v>2009</v>
      </c>
      <c r="B8" s="1004" t="s">
        <v>24</v>
      </c>
      <c r="C8" s="1673">
        <v>622049</v>
      </c>
      <c r="D8" s="1673">
        <v>782176</v>
      </c>
      <c r="E8" s="761">
        <f t="shared" si="0"/>
        <v>1404225</v>
      </c>
      <c r="F8" s="1940">
        <f t="shared" si="1"/>
        <v>0.44298385230287168</v>
      </c>
      <c r="G8" s="1941">
        <f t="shared" si="2"/>
        <v>0.55701614769712826</v>
      </c>
      <c r="H8" s="1942">
        <f t="shared" si="3"/>
        <v>1.2574186277929873</v>
      </c>
    </row>
    <row r="9" spans="1:16" s="1273" customFormat="1" ht="22.5" customHeight="1">
      <c r="A9" s="1273">
        <v>2010</v>
      </c>
      <c r="B9" s="1004" t="s">
        <v>168</v>
      </c>
      <c r="C9" s="1673">
        <v>903250</v>
      </c>
      <c r="D9" s="1673">
        <v>1110536</v>
      </c>
      <c r="E9" s="761">
        <f t="shared" si="0"/>
        <v>2013786</v>
      </c>
      <c r="F9" s="1940">
        <f t="shared" si="1"/>
        <v>0.44853326023718509</v>
      </c>
      <c r="G9" s="1941">
        <f t="shared" si="2"/>
        <v>0.55146673976281491</v>
      </c>
      <c r="H9" s="1942">
        <f t="shared" si="3"/>
        <v>1.229489067257127</v>
      </c>
    </row>
    <row r="10" spans="1:16" s="1273" customFormat="1" ht="22.5" customHeight="1">
      <c r="A10" s="1273">
        <v>2011</v>
      </c>
      <c r="B10" s="1004" t="s">
        <v>203</v>
      </c>
      <c r="C10" s="1673">
        <v>883775</v>
      </c>
      <c r="D10" s="1673">
        <v>1119652</v>
      </c>
      <c r="E10" s="761">
        <f t="shared" si="0"/>
        <v>2003427</v>
      </c>
      <c r="F10" s="1940">
        <f t="shared" si="1"/>
        <v>0.44113162096747222</v>
      </c>
      <c r="G10" s="1941">
        <f t="shared" si="2"/>
        <v>0.55886837903252773</v>
      </c>
      <c r="H10" s="1942">
        <f t="shared" si="3"/>
        <v>1.2668971174789962</v>
      </c>
      <c r="I10" s="897"/>
      <c r="J10" s="897"/>
    </row>
    <row r="11" spans="1:16" s="1273" customFormat="1" ht="22.5" customHeight="1">
      <c r="A11" s="1273">
        <v>2012</v>
      </c>
      <c r="B11" s="1004" t="s">
        <v>424</v>
      </c>
      <c r="C11" s="1673">
        <v>1178040</v>
      </c>
      <c r="D11" s="1673">
        <v>1125311</v>
      </c>
      <c r="E11" s="761">
        <f t="shared" si="0"/>
        <v>2303351</v>
      </c>
      <c r="F11" s="1940">
        <f t="shared" si="1"/>
        <v>0.51144614954472856</v>
      </c>
      <c r="G11" s="1941">
        <f t="shared" si="2"/>
        <v>0.4885538504552715</v>
      </c>
      <c r="H11" s="1942">
        <f t="shared" si="3"/>
        <v>0.95524005976027981</v>
      </c>
      <c r="I11" s="897"/>
      <c r="J11" s="897"/>
    </row>
    <row r="12" spans="1:16" s="1273" customFormat="1" ht="22.5" customHeight="1">
      <c r="A12" s="1273">
        <v>2013</v>
      </c>
      <c r="B12" s="1004" t="s">
        <v>488</v>
      </c>
      <c r="C12" s="1673">
        <v>1568225</v>
      </c>
      <c r="D12" s="1673">
        <v>1183528</v>
      </c>
      <c r="E12" s="761">
        <f t="shared" si="0"/>
        <v>2751753</v>
      </c>
      <c r="F12" s="1940">
        <f t="shared" si="1"/>
        <v>0.56990035079456625</v>
      </c>
      <c r="G12" s="1941">
        <f t="shared" si="2"/>
        <v>0.43009964920543375</v>
      </c>
      <c r="H12" s="1942">
        <f t="shared" si="3"/>
        <v>0.75469272585247649</v>
      </c>
    </row>
    <row r="13" spans="1:16" s="1273" customFormat="1" ht="22.5" customHeight="1">
      <c r="A13" s="1273">
        <v>2014</v>
      </c>
      <c r="B13" s="1004" t="s">
        <v>496</v>
      </c>
      <c r="C13" s="1673">
        <v>1795214</v>
      </c>
      <c r="D13" s="1673">
        <v>1220432</v>
      </c>
      <c r="E13" s="761">
        <f t="shared" si="0"/>
        <v>3015646</v>
      </c>
      <c r="F13" s="1940">
        <f t="shared" si="1"/>
        <v>0.5952999788436707</v>
      </c>
      <c r="G13" s="1941">
        <f t="shared" si="2"/>
        <v>0.40470002115632936</v>
      </c>
      <c r="H13" s="1942">
        <f t="shared" si="3"/>
        <v>0.67982535786819842</v>
      </c>
    </row>
    <row r="14" spans="1:16" s="1273" customFormat="1" ht="22.5" customHeight="1">
      <c r="A14" s="1273">
        <v>2015</v>
      </c>
      <c r="B14" s="1004" t="s">
        <v>829</v>
      </c>
      <c r="C14" s="1674">
        <v>2164705</v>
      </c>
      <c r="D14" s="1674">
        <v>1152700</v>
      </c>
      <c r="E14" s="761">
        <f t="shared" si="0"/>
        <v>3317405</v>
      </c>
      <c r="F14" s="1940">
        <f t="shared" si="1"/>
        <v>0.65252961275454757</v>
      </c>
      <c r="G14" s="1941">
        <f t="shared" si="2"/>
        <v>0.34747038724545237</v>
      </c>
      <c r="H14" s="1942">
        <f t="shared" si="3"/>
        <v>0.53249749965930693</v>
      </c>
    </row>
    <row r="15" spans="1:16" s="1273" customFormat="1" ht="22.5" customHeight="1">
      <c r="A15" s="1273">
        <v>2016</v>
      </c>
      <c r="B15" s="1004" t="s">
        <v>884</v>
      </c>
      <c r="C15" s="1673">
        <v>2168957</v>
      </c>
      <c r="D15" s="1673">
        <v>1178111</v>
      </c>
      <c r="E15" s="761">
        <f>+D15+C15</f>
        <v>3347068</v>
      </c>
      <c r="F15" s="1940">
        <f>C15/E15</f>
        <v>0.64801701070907436</v>
      </c>
      <c r="G15" s="1941">
        <f t="shared" si="2"/>
        <v>0.3519829892909257</v>
      </c>
      <c r="H15" s="1942">
        <f t="shared" si="3"/>
        <v>0.54316936665872118</v>
      </c>
      <c r="I15" s="1276"/>
      <c r="N15" s="1273" t="s">
        <v>25</v>
      </c>
    </row>
    <row r="16" spans="1:16" s="1273" customFormat="1" ht="22.5" customHeight="1">
      <c r="B16" s="1004" t="s">
        <v>949</v>
      </c>
      <c r="C16" s="1673">
        <v>2428212</v>
      </c>
      <c r="D16" s="1673">
        <v>1118476</v>
      </c>
      <c r="E16" s="761">
        <f>+D16+C16</f>
        <v>3546688</v>
      </c>
      <c r="F16" s="1940">
        <f>C16/E16</f>
        <v>0.68464212245339873</v>
      </c>
      <c r="G16" s="1941">
        <f>D16/E16</f>
        <v>0.31535787754660122</v>
      </c>
      <c r="H16" s="1942">
        <f>D16/C16</f>
        <v>0.46061711250912196</v>
      </c>
      <c r="I16" s="1276"/>
    </row>
    <row r="17" spans="1:16" s="128" customFormat="1" ht="20.25" customHeight="1">
      <c r="A17" s="1788"/>
      <c r="B17" s="1004" t="s">
        <v>1028</v>
      </c>
      <c r="C17" s="1673">
        <v>2550398</v>
      </c>
      <c r="D17" s="1673">
        <v>1069752</v>
      </c>
      <c r="E17" s="761">
        <f>+D17+C17</f>
        <v>3620150</v>
      </c>
      <c r="F17" s="1940">
        <f>C17/E17</f>
        <v>0.70450064223858122</v>
      </c>
      <c r="G17" s="1941">
        <f>D17/E17</f>
        <v>0.29549935776141872</v>
      </c>
      <c r="H17" s="1942">
        <f>D17/C17</f>
        <v>0.41944512189862132</v>
      </c>
    </row>
    <row r="18" spans="1:16" ht="24.75" customHeight="1">
      <c r="B18" s="1883" t="s">
        <v>1040</v>
      </c>
      <c r="C18" s="1884">
        <v>2560518</v>
      </c>
      <c r="D18" s="1884">
        <v>1061767</v>
      </c>
      <c r="E18" s="1885">
        <f>C18+D18</f>
        <v>3622285</v>
      </c>
      <c r="F18" s="1943">
        <f>C18/E18</f>
        <v>0.70687922126503022</v>
      </c>
      <c r="G18" s="1944">
        <f>D18/E18</f>
        <v>0.29312077873496978</v>
      </c>
      <c r="H18" s="1945">
        <f>D18/C18</f>
        <v>0.41466882872918681</v>
      </c>
    </row>
    <row r="19" spans="1:16" ht="18.75">
      <c r="B19" s="2218" t="s">
        <v>892</v>
      </c>
      <c r="C19" s="2218"/>
      <c r="D19" s="2218"/>
      <c r="E19" s="2218"/>
      <c r="F19" s="2218"/>
      <c r="G19" s="2218"/>
      <c r="H19" s="2218"/>
    </row>
    <row r="20" spans="1:16">
      <c r="B20" s="724"/>
    </row>
    <row r="32" spans="1:16">
      <c r="P32" s="67" t="s">
        <v>25</v>
      </c>
    </row>
  </sheetData>
  <mergeCells count="2">
    <mergeCell ref="B1:O1"/>
    <mergeCell ref="B19:H19"/>
  </mergeCells>
  <conditionalFormatting sqref="C18:H18">
    <cfRule type="cellIs" dxfId="25"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37" orientation="landscape"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8">
    <tabColor theme="9" tint="-0.249977111117893"/>
    <pageSetUpPr fitToPage="1"/>
  </sheetPr>
  <dimension ref="A1:N36"/>
  <sheetViews>
    <sheetView showGridLines="0" view="pageBreakPreview" zoomScale="85" zoomScaleNormal="70" zoomScaleSheetLayoutView="85" workbookViewId="0">
      <selection activeCell="H6" sqref="H6"/>
    </sheetView>
  </sheetViews>
  <sheetFormatPr baseColWidth="10" defaultColWidth="11.42578125" defaultRowHeight="15"/>
  <cols>
    <col min="1" max="1" width="12" style="67" customWidth="1"/>
    <col min="2" max="2" width="12.7109375" style="619" customWidth="1"/>
    <col min="3" max="3" width="16.140625" style="619" customWidth="1"/>
    <col min="4" max="5" width="15.85546875" style="619" customWidth="1"/>
    <col min="6" max="6" width="11.85546875" style="67" customWidth="1"/>
    <col min="7" max="7" width="14.5703125" style="67" customWidth="1"/>
    <col min="8" max="8" width="13.5703125" style="67" customWidth="1"/>
    <col min="9" max="9" width="21" style="67" customWidth="1"/>
    <col min="10" max="10" width="18.28515625" style="67" customWidth="1"/>
    <col min="11" max="11" width="17" style="67" customWidth="1"/>
    <col min="12" max="12" width="17.140625" style="67" customWidth="1"/>
    <col min="13" max="13" width="16" style="67" customWidth="1"/>
    <col min="14" max="14" width="9.85546875" style="67" customWidth="1"/>
    <col min="15" max="15" width="20" style="67" customWidth="1"/>
    <col min="16" max="16384" width="11.42578125" style="67"/>
  </cols>
  <sheetData>
    <row r="1" spans="1:14" s="81" customFormat="1" ht="80.25" customHeight="1">
      <c r="A1" s="2219"/>
      <c r="B1" s="2219"/>
      <c r="C1" s="2219"/>
      <c r="D1" s="2219"/>
      <c r="E1" s="2219"/>
      <c r="F1" s="2219"/>
      <c r="G1" s="2219"/>
      <c r="H1" s="2219"/>
      <c r="I1" s="2219"/>
      <c r="J1" s="2219"/>
      <c r="K1" s="2219"/>
      <c r="L1" s="2219"/>
      <c r="M1" s="2219"/>
      <c r="N1" s="2219"/>
    </row>
    <row r="2" spans="1:14" s="32" customFormat="1" ht="6" customHeight="1">
      <c r="A2" s="158"/>
      <c r="B2" s="158"/>
      <c r="C2" s="158"/>
      <c r="D2" s="158"/>
      <c r="E2" s="158"/>
      <c r="F2" s="158"/>
      <c r="G2" s="158"/>
      <c r="H2" s="158"/>
      <c r="I2" s="158"/>
      <c r="J2" s="158"/>
      <c r="K2" s="158"/>
      <c r="L2" s="158"/>
    </row>
    <row r="3" spans="1:14" ht="35.25" customHeight="1">
      <c r="A3" s="1211" t="s">
        <v>206</v>
      </c>
      <c r="B3" s="1212" t="s">
        <v>467</v>
      </c>
      <c r="C3" s="1212" t="s">
        <v>468</v>
      </c>
      <c r="D3" s="1211" t="s">
        <v>131</v>
      </c>
      <c r="E3" s="1211" t="s">
        <v>623</v>
      </c>
      <c r="I3" s="128"/>
      <c r="J3" s="128"/>
      <c r="K3" s="528"/>
      <c r="L3" s="528"/>
      <c r="M3" s="528"/>
    </row>
    <row r="4" spans="1:14" s="748" customFormat="1" ht="14.25" customHeight="1">
      <c r="A4" s="1213" t="s">
        <v>957</v>
      </c>
      <c r="B4" s="1060">
        <v>2426550</v>
      </c>
      <c r="C4" s="1060">
        <v>1129194</v>
      </c>
      <c r="D4" s="1214">
        <v>3555744</v>
      </c>
      <c r="E4" s="1215">
        <v>0.46534957037769675</v>
      </c>
      <c r="I4" s="528"/>
      <c r="J4" s="528"/>
      <c r="K4" s="528"/>
      <c r="L4" s="528"/>
      <c r="M4" s="528"/>
    </row>
    <row r="5" spans="1:14" s="748" customFormat="1" ht="14.25" customHeight="1">
      <c r="A5" s="1213" t="s">
        <v>964</v>
      </c>
      <c r="B5" s="1060">
        <v>2412959</v>
      </c>
      <c r="C5" s="1060">
        <v>1124538</v>
      </c>
      <c r="D5" s="1214">
        <v>3537497</v>
      </c>
      <c r="E5" s="1215">
        <v>0.46604107239285875</v>
      </c>
      <c r="I5" s="528"/>
      <c r="J5" s="528"/>
      <c r="K5" s="528"/>
      <c r="L5" s="528"/>
      <c r="M5" s="528"/>
    </row>
    <row r="6" spans="1:14" s="748" customFormat="1" ht="14.25" customHeight="1">
      <c r="A6" s="1213" t="s">
        <v>978</v>
      </c>
      <c r="B6" s="1060">
        <v>2430668</v>
      </c>
      <c r="C6" s="1060">
        <v>1132765</v>
      </c>
      <c r="D6" s="1214">
        <v>3563433</v>
      </c>
      <c r="E6" s="1215">
        <v>0.46603032581989806</v>
      </c>
      <c r="F6" s="217"/>
    </row>
    <row r="7" spans="1:14" s="748" customFormat="1" ht="14.25" customHeight="1">
      <c r="A7" s="1213" t="s">
        <v>981</v>
      </c>
      <c r="B7" s="1060">
        <v>2432164</v>
      </c>
      <c r="C7" s="1060">
        <v>1125376</v>
      </c>
      <c r="D7" s="1214">
        <v>3557540</v>
      </c>
      <c r="E7" s="1215">
        <v>0.46270563991572938</v>
      </c>
    </row>
    <row r="8" spans="1:14" ht="14.25" customHeight="1">
      <c r="A8" s="1213" t="s">
        <v>986</v>
      </c>
      <c r="B8" s="1060">
        <v>2452069</v>
      </c>
      <c r="C8" s="1060">
        <v>1120052</v>
      </c>
      <c r="D8" s="1214">
        <v>3572121</v>
      </c>
      <c r="E8" s="1215">
        <v>0.45677833698807008</v>
      </c>
    </row>
    <row r="9" spans="1:14" s="748" customFormat="1" ht="14.25" customHeight="1">
      <c r="A9" s="1213" t="s">
        <v>989</v>
      </c>
      <c r="B9" s="1060">
        <v>2462046</v>
      </c>
      <c r="C9" s="1060">
        <v>1114823</v>
      </c>
      <c r="D9" s="1214">
        <v>3576869</v>
      </c>
      <c r="E9" s="1215">
        <v>0.45280348133219284</v>
      </c>
    </row>
    <row r="10" spans="1:14" s="748" customFormat="1" ht="14.25" customHeight="1">
      <c r="A10" s="1213" t="s">
        <v>996</v>
      </c>
      <c r="B10" s="1060">
        <v>2475336</v>
      </c>
      <c r="C10" s="1060">
        <v>1108738</v>
      </c>
      <c r="D10" s="1214">
        <v>3584074</v>
      </c>
      <c r="E10" s="1215">
        <v>0.44791414175691702</v>
      </c>
    </row>
    <row r="11" spans="1:14" s="748" customFormat="1" ht="14.25" customHeight="1">
      <c r="A11" s="1213" t="s">
        <v>1003</v>
      </c>
      <c r="B11" s="1060">
        <v>2479826</v>
      </c>
      <c r="C11" s="1060">
        <v>1102155</v>
      </c>
      <c r="D11" s="1214">
        <v>3581981</v>
      </c>
      <c r="E11" s="1215">
        <v>0.44444852179144828</v>
      </c>
    </row>
    <row r="12" spans="1:14" s="748" customFormat="1" ht="14.25" customHeight="1">
      <c r="A12" s="1213" t="s">
        <v>1004</v>
      </c>
      <c r="B12" s="1060">
        <v>2504341</v>
      </c>
      <c r="C12" s="1060">
        <v>1093121</v>
      </c>
      <c r="D12" s="1214">
        <v>3597462</v>
      </c>
      <c r="E12" s="1215">
        <v>0.43649047793411522</v>
      </c>
    </row>
    <row r="13" spans="1:14" s="748" customFormat="1" ht="14.25" customHeight="1">
      <c r="A13" s="1213" t="s">
        <v>1011</v>
      </c>
      <c r="B13" s="1060">
        <v>2512121</v>
      </c>
      <c r="C13" s="1060">
        <v>1085137</v>
      </c>
      <c r="D13" s="1214">
        <v>3597258</v>
      </c>
      <c r="E13" s="1215">
        <v>0.43196048279521565</v>
      </c>
    </row>
    <row r="14" spans="1:14" s="748" customFormat="1" ht="14.25" customHeight="1">
      <c r="A14" s="1213" t="s">
        <v>1020</v>
      </c>
      <c r="B14" s="1060">
        <v>2511288</v>
      </c>
      <c r="C14" s="1060">
        <v>1079761</v>
      </c>
      <c r="D14" s="1214">
        <v>3591049</v>
      </c>
      <c r="E14" s="1215">
        <v>0.42996303092277749</v>
      </c>
    </row>
    <row r="15" spans="1:14" s="748" customFormat="1" ht="14.25" customHeight="1">
      <c r="A15" s="1213" t="s">
        <v>1024</v>
      </c>
      <c r="B15" s="1060">
        <v>2550398</v>
      </c>
      <c r="C15" s="1060">
        <v>1069752</v>
      </c>
      <c r="D15" s="1214">
        <f>+C15+B15</f>
        <v>3620150</v>
      </c>
      <c r="E15" s="1215">
        <f>+C15/B15</f>
        <v>0.41944512189862132</v>
      </c>
    </row>
    <row r="16" spans="1:14" ht="14.25" customHeight="1">
      <c r="A16" s="1213" t="s">
        <v>1039</v>
      </c>
      <c r="B16" s="1060">
        <v>2560518</v>
      </c>
      <c r="C16" s="1060">
        <v>1061767</v>
      </c>
      <c r="D16" s="1214">
        <f>+C16+B16</f>
        <v>3622285</v>
      </c>
      <c r="E16" s="1215">
        <f>+C16/B16</f>
        <v>0.41466882872918681</v>
      </c>
    </row>
    <row r="17" spans="1:5">
      <c r="A17" s="2220"/>
      <c r="B17" s="2220"/>
      <c r="C17" s="2220"/>
      <c r="D17" s="2220"/>
      <c r="E17" s="2220"/>
    </row>
    <row r="18" spans="1:5">
      <c r="A18" s="2221"/>
      <c r="B18" s="2221"/>
      <c r="C18" s="2221"/>
      <c r="D18" s="2221"/>
      <c r="E18" s="2221"/>
    </row>
    <row r="35" ht="38.25" customHeight="1"/>
    <row r="36" ht="59.25" customHeight="1"/>
  </sheetData>
  <mergeCells count="2">
    <mergeCell ref="A1:N1"/>
    <mergeCell ref="A17:E18"/>
  </mergeCells>
  <conditionalFormatting sqref="B16:E16">
    <cfRule type="cellIs" dxfId="24" priority="2" operator="equal">
      <formula>0</formula>
    </cfRule>
  </conditionalFormatting>
  <conditionalFormatting sqref="B15:E15">
    <cfRule type="cellIs" dxfId="23" priority="1" operator="equal">
      <formula>0</formula>
    </cfRule>
  </conditionalFormatting>
  <printOptions horizontalCentered="1" verticalCentered="1"/>
  <pageMargins left="0.4" right="0.4" top="0.25" bottom="0.25" header="0.31496062992126" footer="0.31496062992126"/>
  <pageSetup scale="61" orientation="landscape"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9">
    <tabColor theme="9" tint="-0.249977111117893"/>
    <pageSetUpPr fitToPage="1"/>
  </sheetPr>
  <dimension ref="A1:P30"/>
  <sheetViews>
    <sheetView showGridLines="0" view="pageBreakPreview" zoomScale="70" zoomScaleNormal="100" zoomScaleSheetLayoutView="70" workbookViewId="0">
      <pane ySplit="1" topLeftCell="A2" activePane="bottomLeft" state="frozen"/>
      <selection activeCell="M22" sqref="M22"/>
      <selection pane="bottomLeft" activeCell="B18" sqref="B18:C18"/>
    </sheetView>
  </sheetViews>
  <sheetFormatPr baseColWidth="10" defaultColWidth="11.42578125" defaultRowHeight="15"/>
  <cols>
    <col min="1" max="1" width="15.85546875" style="67" customWidth="1"/>
    <col min="2" max="2" width="22" style="67" customWidth="1"/>
    <col min="3" max="3" width="23" style="67" customWidth="1"/>
    <col min="4" max="4" width="23.5703125" style="67" customWidth="1"/>
    <col min="5" max="5" width="18.42578125" style="67" customWidth="1"/>
    <col min="6" max="6" width="12.7109375" style="67" bestFit="1" customWidth="1"/>
    <col min="7" max="7" width="13.7109375" style="67" bestFit="1" customWidth="1"/>
    <col min="8" max="8" width="13.5703125" style="67" bestFit="1" customWidth="1"/>
    <col min="9" max="9" width="13.7109375" style="67" bestFit="1" customWidth="1"/>
    <col min="10" max="10" width="18.28515625" style="67" customWidth="1"/>
    <col min="11" max="11" width="16.42578125" style="67" customWidth="1"/>
    <col min="12" max="12" width="17.42578125" style="67" customWidth="1"/>
    <col min="13" max="13" width="20.85546875" style="67" customWidth="1"/>
    <col min="14" max="14" width="25.7109375" style="67" customWidth="1"/>
    <col min="15" max="15" width="14.28515625" style="67" customWidth="1"/>
    <col min="16" max="16384" width="11.42578125" style="67"/>
  </cols>
  <sheetData>
    <row r="1" spans="1:16" ht="83.25" customHeight="1">
      <c r="A1" s="2217"/>
      <c r="B1" s="2217"/>
      <c r="C1" s="2217"/>
      <c r="D1" s="2217"/>
      <c r="E1" s="2217"/>
      <c r="F1" s="2217"/>
      <c r="G1" s="2217"/>
      <c r="H1" s="2217"/>
      <c r="I1" s="2217"/>
      <c r="J1" s="2217"/>
      <c r="K1" s="2217"/>
      <c r="L1" s="2217"/>
      <c r="M1" s="2217"/>
      <c r="N1" s="2217"/>
      <c r="P1" s="501"/>
    </row>
    <row r="2" spans="1:16" s="32" customFormat="1" ht="11.25" customHeight="1">
      <c r="A2" s="158"/>
      <c r="B2" s="158"/>
      <c r="C2" s="158"/>
      <c r="D2" s="158"/>
      <c r="E2" s="158"/>
      <c r="F2" s="158"/>
      <c r="G2" s="158"/>
      <c r="H2" s="158"/>
      <c r="I2" s="158"/>
      <c r="J2" s="158"/>
      <c r="K2" s="158"/>
      <c r="L2" s="158"/>
      <c r="M2" s="158"/>
      <c r="N2" s="158"/>
      <c r="P2" s="157"/>
    </row>
    <row r="3" spans="1:16" ht="48" customHeight="1">
      <c r="A3" s="1986" t="s">
        <v>19</v>
      </c>
      <c r="B3" s="1611" t="s">
        <v>563</v>
      </c>
      <c r="C3" s="1611" t="s">
        <v>564</v>
      </c>
      <c r="D3" s="918" t="s">
        <v>565</v>
      </c>
      <c r="E3" s="506" t="s">
        <v>622</v>
      </c>
    </row>
    <row r="4" spans="1:16">
      <c r="A4" s="1987" t="s">
        <v>20</v>
      </c>
      <c r="B4" s="1984">
        <v>0</v>
      </c>
      <c r="C4" s="1985">
        <v>0</v>
      </c>
      <c r="D4" s="1610">
        <v>266531</v>
      </c>
      <c r="E4" s="1278"/>
    </row>
    <row r="5" spans="1:16">
      <c r="A5" s="1616" t="s">
        <v>21</v>
      </c>
      <c r="B5" s="1277">
        <v>254831</v>
      </c>
      <c r="C5" s="1613">
        <v>258585</v>
      </c>
      <c r="D5" s="1610">
        <f t="shared" ref="D5:D12" si="0">B5+C5</f>
        <v>513416</v>
      </c>
      <c r="E5" s="1278">
        <f>C5/B5</f>
        <v>1.0147313317453528</v>
      </c>
    </row>
    <row r="6" spans="1:16">
      <c r="A6" s="1616" t="s">
        <v>22</v>
      </c>
      <c r="B6" s="1277">
        <v>473647</v>
      </c>
      <c r="C6" s="1613">
        <v>608289</v>
      </c>
      <c r="D6" s="1610">
        <f t="shared" si="0"/>
        <v>1081936</v>
      </c>
      <c r="E6" s="1278">
        <f t="shared" ref="E6:E12" si="1">C6/B6</f>
        <v>1.2842665529392143</v>
      </c>
    </row>
    <row r="7" spans="1:16">
      <c r="A7" s="1616" t="s">
        <v>23</v>
      </c>
      <c r="B7" s="1277">
        <v>489949</v>
      </c>
      <c r="C7" s="1613">
        <v>734694</v>
      </c>
      <c r="D7" s="1610">
        <f t="shared" si="0"/>
        <v>1224643</v>
      </c>
      <c r="E7" s="1278">
        <f t="shared" si="1"/>
        <v>1.4995315838995487</v>
      </c>
      <c r="O7" s="12"/>
    </row>
    <row r="8" spans="1:16">
      <c r="A8" s="1616" t="s">
        <v>24</v>
      </c>
      <c r="B8" s="1277">
        <v>575190</v>
      </c>
      <c r="C8" s="1613">
        <v>770976</v>
      </c>
      <c r="D8" s="1610">
        <f t="shared" si="0"/>
        <v>1346166</v>
      </c>
      <c r="E8" s="1278">
        <f t="shared" si="1"/>
        <v>1.3403849162885308</v>
      </c>
    </row>
    <row r="9" spans="1:16" ht="15" customHeight="1">
      <c r="A9" s="1616" t="s">
        <v>168</v>
      </c>
      <c r="B9" s="1277">
        <v>880620</v>
      </c>
      <c r="C9" s="1613">
        <v>967213</v>
      </c>
      <c r="D9" s="1610">
        <f t="shared" si="0"/>
        <v>1847833</v>
      </c>
      <c r="E9" s="1278">
        <f t="shared" si="1"/>
        <v>1.098331857100679</v>
      </c>
    </row>
    <row r="10" spans="1:16">
      <c r="A10" s="1616" t="s">
        <v>203</v>
      </c>
      <c r="B10" s="1277">
        <v>885431</v>
      </c>
      <c r="C10" s="1613">
        <v>1110904</v>
      </c>
      <c r="D10" s="1610">
        <f t="shared" si="0"/>
        <v>1996335</v>
      </c>
      <c r="E10" s="1278">
        <f t="shared" si="1"/>
        <v>1.2546477365260533</v>
      </c>
    </row>
    <row r="11" spans="1:16">
      <c r="A11" s="1616" t="s">
        <v>424</v>
      </c>
      <c r="B11" s="1277">
        <v>1170009</v>
      </c>
      <c r="C11" s="1613">
        <v>1124347</v>
      </c>
      <c r="D11" s="1610">
        <f t="shared" si="0"/>
        <v>2294356</v>
      </c>
      <c r="E11" s="1278">
        <f t="shared" si="1"/>
        <v>0.96097294978072823</v>
      </c>
    </row>
    <row r="12" spans="1:16">
      <c r="A12" s="1616" t="s">
        <v>488</v>
      </c>
      <c r="B12" s="1277">
        <v>1467184</v>
      </c>
      <c r="C12" s="1613">
        <v>1179715</v>
      </c>
      <c r="D12" s="1610">
        <f t="shared" si="0"/>
        <v>2646899</v>
      </c>
      <c r="E12" s="1278">
        <f t="shared" si="1"/>
        <v>0.80406751982028157</v>
      </c>
    </row>
    <row r="13" spans="1:16">
      <c r="A13" s="1616" t="s">
        <v>496</v>
      </c>
      <c r="B13" s="1277">
        <v>1795214</v>
      </c>
      <c r="C13" s="1613">
        <v>1220432</v>
      </c>
      <c r="D13" s="1610">
        <f t="shared" ref="D13:D18" si="2">B13+C13</f>
        <v>3015646</v>
      </c>
      <c r="E13" s="1278">
        <f t="shared" ref="E13:E18" si="3">C13/B13</f>
        <v>0.67982535786819842</v>
      </c>
    </row>
    <row r="14" spans="1:16" s="748" customFormat="1">
      <c r="A14" s="1616" t="s">
        <v>829</v>
      </c>
      <c r="B14" s="1277">
        <v>1993874</v>
      </c>
      <c r="C14" s="1613">
        <v>1116683</v>
      </c>
      <c r="D14" s="1610">
        <f t="shared" si="2"/>
        <v>3110557</v>
      </c>
      <c r="E14" s="1278">
        <f t="shared" si="3"/>
        <v>0.56005695445148485</v>
      </c>
    </row>
    <row r="15" spans="1:16" s="748" customFormat="1">
      <c r="A15" s="1616" t="s">
        <v>884</v>
      </c>
      <c r="B15" s="1277">
        <v>2169140</v>
      </c>
      <c r="C15" s="1613">
        <v>1184426</v>
      </c>
      <c r="D15" s="1610">
        <f t="shared" si="2"/>
        <v>3353566</v>
      </c>
      <c r="E15" s="1278">
        <f t="shared" si="3"/>
        <v>0.54603483408170983</v>
      </c>
    </row>
    <row r="16" spans="1:16" s="748" customFormat="1">
      <c r="A16" s="1616" t="s">
        <v>949</v>
      </c>
      <c r="B16" s="1612">
        <v>2426895</v>
      </c>
      <c r="C16" s="1614">
        <v>1118488</v>
      </c>
      <c r="D16" s="1610">
        <f t="shared" si="2"/>
        <v>3545383</v>
      </c>
      <c r="E16" s="1278">
        <f t="shared" si="3"/>
        <v>0.46087201959705715</v>
      </c>
    </row>
    <row r="17" spans="1:15">
      <c r="A17" s="1616" t="s">
        <v>1028</v>
      </c>
      <c r="B17" s="1612">
        <v>2511288</v>
      </c>
      <c r="C17" s="1614">
        <v>1079761</v>
      </c>
      <c r="D17" s="1610">
        <f t="shared" si="2"/>
        <v>3591049</v>
      </c>
      <c r="E17" s="1278">
        <f t="shared" si="3"/>
        <v>0.42996303092277749</v>
      </c>
    </row>
    <row r="18" spans="1:15">
      <c r="A18" s="1617" t="s">
        <v>1040</v>
      </c>
      <c r="B18" s="1279">
        <v>2550398</v>
      </c>
      <c r="C18" s="1615">
        <f>1069752</f>
        <v>1069752</v>
      </c>
      <c r="D18" s="1610">
        <f t="shared" si="2"/>
        <v>3620150</v>
      </c>
      <c r="E18" s="1280">
        <f t="shared" si="3"/>
        <v>0.41944512189862132</v>
      </c>
    </row>
    <row r="19" spans="1:15" ht="18.75">
      <c r="A19" s="2222" t="s">
        <v>917</v>
      </c>
      <c r="B19" s="2222"/>
      <c r="C19" s="2222"/>
      <c r="D19" s="2223"/>
      <c r="E19" s="2223"/>
    </row>
    <row r="30" spans="1:15">
      <c r="O30" s="67" t="s">
        <v>25</v>
      </c>
    </row>
  </sheetData>
  <mergeCells count="2">
    <mergeCell ref="A1:N1"/>
    <mergeCell ref="A19:E19"/>
  </mergeCells>
  <conditionalFormatting sqref="B18:C18">
    <cfRule type="cellIs" dxfId="22" priority="2" operator="equal">
      <formula>0</formula>
    </cfRule>
  </conditionalFormatting>
  <conditionalFormatting sqref="B17:C17">
    <cfRule type="cellIs" dxfId="21"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50" orientation="landscape"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0">
    <tabColor theme="9" tint="-0.249977111117893"/>
    <pageSetUpPr fitToPage="1"/>
  </sheetPr>
  <dimension ref="A1:N19"/>
  <sheetViews>
    <sheetView showGridLines="0" view="pageBreakPreview" zoomScale="70" zoomScaleNormal="70" zoomScaleSheetLayoutView="70" workbookViewId="0">
      <selection activeCell="O1" sqref="O1:V1048576"/>
    </sheetView>
  </sheetViews>
  <sheetFormatPr baseColWidth="10" defaultColWidth="11.42578125" defaultRowHeight="15"/>
  <cols>
    <col min="1" max="1" width="12.7109375" style="67" customWidth="1"/>
    <col min="2" max="2" width="19.140625" style="67" customWidth="1"/>
    <col min="3" max="3" width="22" style="67" customWidth="1"/>
    <col min="4" max="4" width="19.5703125" style="67" customWidth="1"/>
    <col min="5" max="5" width="17.42578125" style="67" customWidth="1"/>
    <col min="6" max="6" width="11.85546875" style="67" customWidth="1"/>
    <col min="7" max="7" width="14.5703125" style="67" customWidth="1"/>
    <col min="8" max="8" width="22.7109375" style="67" customWidth="1"/>
    <col min="9" max="9" width="15.28515625" style="67" customWidth="1"/>
    <col min="10" max="10" width="20" style="67" customWidth="1"/>
    <col min="11" max="11" width="23.85546875" style="67" customWidth="1"/>
    <col min="12" max="12" width="14.140625" style="67" customWidth="1"/>
    <col min="13" max="13" width="11.42578125" style="67"/>
    <col min="14" max="14" width="12.5703125" style="67" customWidth="1"/>
    <col min="15" max="16384" width="11.42578125" style="67"/>
  </cols>
  <sheetData>
    <row r="1" spans="1:14" ht="99.75" customHeight="1">
      <c r="A1" s="2219"/>
      <c r="B1" s="2219"/>
      <c r="C1" s="2219"/>
      <c r="D1" s="2219"/>
      <c r="E1" s="2219"/>
      <c r="F1" s="2219"/>
      <c r="G1" s="2219"/>
      <c r="H1" s="2219"/>
      <c r="I1" s="2219"/>
      <c r="J1" s="2219"/>
      <c r="K1" s="2219"/>
      <c r="L1" s="2219"/>
      <c r="M1" s="2219"/>
      <c r="N1" s="2219"/>
    </row>
    <row r="2" spans="1:14" s="32" customFormat="1" ht="3" customHeight="1">
      <c r="A2" s="158"/>
      <c r="B2" s="158"/>
      <c r="C2" s="158"/>
      <c r="D2" s="158"/>
      <c r="E2" s="158"/>
      <c r="F2" s="158"/>
      <c r="G2" s="158"/>
      <c r="H2" s="158"/>
      <c r="I2" s="158"/>
      <c r="J2" s="158"/>
      <c r="K2" s="158"/>
      <c r="L2" s="158"/>
    </row>
    <row r="3" spans="1:14" s="112" customFormat="1" ht="55.5" customHeight="1">
      <c r="A3" s="1139" t="s">
        <v>206</v>
      </c>
      <c r="B3" s="1140" t="s">
        <v>563</v>
      </c>
      <c r="C3" s="1140" t="s">
        <v>564</v>
      </c>
      <c r="D3" s="1411" t="s">
        <v>565</v>
      </c>
      <c r="E3" s="1183" t="s">
        <v>622</v>
      </c>
    </row>
    <row r="4" spans="1:14" ht="15" customHeight="1">
      <c r="A4" s="1419" t="s">
        <v>957</v>
      </c>
      <c r="B4" s="1414">
        <v>2428212</v>
      </c>
      <c r="C4" s="1414">
        <v>1118476</v>
      </c>
      <c r="D4" s="1412">
        <v>3546688</v>
      </c>
      <c r="E4" s="1417">
        <v>0.46061711250912196</v>
      </c>
      <c r="I4" s="67" t="s">
        <v>25</v>
      </c>
    </row>
    <row r="5" spans="1:14" ht="15" customHeight="1">
      <c r="A5" s="1420" t="s">
        <v>964</v>
      </c>
      <c r="B5" s="1415">
        <v>2426550</v>
      </c>
      <c r="C5" s="1415">
        <v>1134844</v>
      </c>
      <c r="D5" s="1413">
        <v>3561394</v>
      </c>
      <c r="E5" s="1418">
        <v>0.46767797902371677</v>
      </c>
      <c r="J5" s="748"/>
    </row>
    <row r="6" spans="1:14" s="748" customFormat="1" ht="15" customHeight="1">
      <c r="A6" s="1420" t="s">
        <v>978</v>
      </c>
      <c r="B6" s="1415">
        <v>2412959</v>
      </c>
      <c r="C6" s="1415">
        <v>1124538</v>
      </c>
      <c r="D6" s="1413">
        <v>3537497</v>
      </c>
      <c r="E6" s="1418">
        <v>0.46604107239285875</v>
      </c>
    </row>
    <row r="7" spans="1:14" s="748" customFormat="1" ht="15" customHeight="1">
      <c r="A7" s="1420" t="s">
        <v>981</v>
      </c>
      <c r="B7" s="1415">
        <v>2430668</v>
      </c>
      <c r="C7" s="1415">
        <v>1133683</v>
      </c>
      <c r="D7" s="1413">
        <v>3564351</v>
      </c>
      <c r="E7" s="1418">
        <v>0.46640799977619324</v>
      </c>
    </row>
    <row r="8" spans="1:14" s="748" customFormat="1" ht="15" customHeight="1">
      <c r="A8" s="1420" t="s">
        <v>986</v>
      </c>
      <c r="B8" s="1415">
        <v>2432164</v>
      </c>
      <c r="C8" s="1415">
        <v>1128138</v>
      </c>
      <c r="D8" s="1413">
        <v>3560302</v>
      </c>
      <c r="E8" s="1418">
        <v>0.46384125412595534</v>
      </c>
    </row>
    <row r="9" spans="1:14" ht="15.75">
      <c r="A9" s="1420" t="s">
        <v>989</v>
      </c>
      <c r="B9" s="1415">
        <v>2452069</v>
      </c>
      <c r="C9" s="1415">
        <v>1121253</v>
      </c>
      <c r="D9" s="1413">
        <v>3573322</v>
      </c>
      <c r="E9" s="1418">
        <v>0.45726812744665829</v>
      </c>
    </row>
    <row r="10" spans="1:14" s="748" customFormat="1" ht="15.75">
      <c r="A10" s="1420" t="s">
        <v>996</v>
      </c>
      <c r="B10" s="1415">
        <v>2462046</v>
      </c>
      <c r="C10" s="1415">
        <v>1116199</v>
      </c>
      <c r="D10" s="1413">
        <v>3578245</v>
      </c>
      <c r="E10" s="1418">
        <v>0.45336236609714037</v>
      </c>
    </row>
    <row r="11" spans="1:14" ht="15.75">
      <c r="A11" s="1420" t="s">
        <v>1003</v>
      </c>
      <c r="B11" s="1415">
        <v>2475336</v>
      </c>
      <c r="C11" s="1415">
        <v>1110212</v>
      </c>
      <c r="D11" s="1413">
        <v>3585548</v>
      </c>
      <c r="E11" s="1418">
        <v>0.44850961647226883</v>
      </c>
    </row>
    <row r="12" spans="1:14" s="748" customFormat="1" ht="15.75">
      <c r="A12" s="1420" t="s">
        <v>1004</v>
      </c>
      <c r="B12" s="1415">
        <v>2479826</v>
      </c>
      <c r="C12" s="1415">
        <v>1103794</v>
      </c>
      <c r="D12" s="1413">
        <v>3583620</v>
      </c>
      <c r="E12" s="1418">
        <v>0.44510945526016743</v>
      </c>
    </row>
    <row r="13" spans="1:14" s="748" customFormat="1" ht="15.75">
      <c r="A13" s="1420" t="s">
        <v>1011</v>
      </c>
      <c r="B13" s="1415">
        <v>2504341</v>
      </c>
      <c r="C13" s="1415">
        <v>1094671</v>
      </c>
      <c r="D13" s="1413">
        <v>3599012</v>
      </c>
      <c r="E13" s="1418">
        <v>0.43710940323222758</v>
      </c>
    </row>
    <row r="14" spans="1:14" s="748" customFormat="1" ht="15.75">
      <c r="A14" s="1420" t="s">
        <v>1020</v>
      </c>
      <c r="B14" s="1416">
        <v>2512121</v>
      </c>
      <c r="C14" s="1416">
        <v>1086992</v>
      </c>
      <c r="D14" s="1413">
        <v>3599113</v>
      </c>
      <c r="E14" s="1418">
        <v>0.43269890264043809</v>
      </c>
    </row>
    <row r="15" spans="1:14" s="748" customFormat="1" ht="15.75">
      <c r="A15" s="1420" t="s">
        <v>1024</v>
      </c>
      <c r="B15" s="1415">
        <v>2511288</v>
      </c>
      <c r="C15" s="1415">
        <v>1079761</v>
      </c>
      <c r="D15" s="1413">
        <v>3591049</v>
      </c>
      <c r="E15" s="1418">
        <v>0.42996303092277749</v>
      </c>
    </row>
    <row r="16" spans="1:14" s="748" customFormat="1" ht="15.75">
      <c r="A16" s="1421" t="s">
        <v>1039</v>
      </c>
      <c r="B16" s="1809">
        <v>2550398</v>
      </c>
      <c r="C16" s="1809">
        <v>1069752</v>
      </c>
      <c r="D16" s="1810">
        <f>+C16+B16</f>
        <v>3620150</v>
      </c>
      <c r="E16" s="1811">
        <f>+C16/B16</f>
        <v>0.41944512189862132</v>
      </c>
    </row>
    <row r="17" spans="1:5" ht="15.75">
      <c r="A17" s="1422" t="s">
        <v>847</v>
      </c>
      <c r="B17" s="745"/>
      <c r="C17" s="745"/>
      <c r="D17" s="745"/>
      <c r="E17" s="745"/>
    </row>
    <row r="18" spans="1:5">
      <c r="A18" s="745"/>
      <c r="B18" s="745"/>
      <c r="C18" s="745"/>
      <c r="D18" s="745"/>
      <c r="E18" s="745"/>
    </row>
    <row r="19" spans="1:5">
      <c r="A19" s="745"/>
      <c r="B19" s="745"/>
      <c r="C19" s="745"/>
      <c r="D19" s="745"/>
      <c r="E19" s="745"/>
    </row>
  </sheetData>
  <mergeCells count="1">
    <mergeCell ref="A1:N1"/>
  </mergeCells>
  <conditionalFormatting sqref="B16:C16">
    <cfRule type="cellIs" dxfId="20" priority="1" operator="equal">
      <formula>0</formula>
    </cfRule>
  </conditionalFormatting>
  <printOptions horizontalCentered="1" verticalCentered="1"/>
  <pageMargins left="0.4" right="0.4" top="0.25" bottom="0.25" header="0.31496062992126" footer="0.31496062992126"/>
  <pageSetup scale="54" orientation="landscape"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2">
    <tabColor theme="9" tint="-0.249977111117893"/>
    <pageSetUpPr fitToPage="1"/>
  </sheetPr>
  <dimension ref="A1:S75"/>
  <sheetViews>
    <sheetView showGridLines="0" view="pageBreakPreview" topLeftCell="B1" zoomScale="55" zoomScaleNormal="100" zoomScaleSheetLayoutView="55" zoomScalePageLayoutView="62" workbookViewId="0">
      <selection activeCell="T33" sqref="T33"/>
    </sheetView>
  </sheetViews>
  <sheetFormatPr baseColWidth="10" defaultColWidth="11.42578125" defaultRowHeight="21"/>
  <cols>
    <col min="1" max="1" width="0" style="748" hidden="1" customWidth="1"/>
    <col min="2" max="2" width="14.140625" style="67" customWidth="1"/>
    <col min="3" max="3" width="22.28515625" style="67" customWidth="1"/>
    <col min="4" max="4" width="27.42578125" style="67" customWidth="1"/>
    <col min="5" max="5" width="22.5703125" style="67" customWidth="1"/>
    <col min="6" max="6" width="25.42578125" style="67" customWidth="1"/>
    <col min="7" max="7" width="28.140625" style="67" customWidth="1"/>
    <col min="8" max="8" width="22.140625" style="67" customWidth="1"/>
    <col min="9" max="9" width="22.28515625" style="67" bestFit="1" customWidth="1"/>
    <col min="10" max="10" width="25" style="67" customWidth="1"/>
    <col min="11" max="11" width="22.85546875" style="67" customWidth="1"/>
    <col min="12" max="12" width="19.140625" style="67" customWidth="1"/>
    <col min="13" max="13" width="26.7109375" style="67" customWidth="1"/>
    <col min="14" max="14" width="10.5703125" style="67" customWidth="1"/>
    <col min="15" max="15" width="10.28515625" style="67" customWidth="1"/>
    <col min="16" max="16" width="9.5703125" style="545" customWidth="1"/>
    <col min="17" max="17" width="11.42578125" style="545"/>
    <col min="18" max="18" width="11.42578125" style="67"/>
    <col min="19" max="19" width="18.7109375" style="67" bestFit="1" customWidth="1"/>
    <col min="20" max="16384" width="11.42578125" style="67"/>
  </cols>
  <sheetData>
    <row r="1" spans="1:17" ht="99.75" customHeight="1">
      <c r="B1" s="2203"/>
      <c r="C1" s="2203"/>
      <c r="D1" s="2203"/>
      <c r="E1" s="2203"/>
      <c r="F1" s="2203"/>
      <c r="G1" s="2203"/>
      <c r="H1" s="2203"/>
      <c r="I1" s="2203"/>
      <c r="J1" s="2203"/>
      <c r="K1" s="2203"/>
      <c r="L1" s="2203"/>
      <c r="M1" s="2203"/>
      <c r="N1" s="2203"/>
      <c r="O1" s="2203"/>
    </row>
    <row r="2" spans="1:17" ht="8.25" customHeight="1">
      <c r="B2" s="509"/>
      <c r="C2" s="509"/>
      <c r="D2" s="509"/>
      <c r="E2" s="509"/>
      <c r="F2" s="509"/>
      <c r="G2" s="509"/>
      <c r="H2" s="509"/>
      <c r="I2" s="509"/>
      <c r="J2" s="509"/>
      <c r="K2" s="509"/>
      <c r="L2" s="509"/>
      <c r="M2" s="678"/>
      <c r="N2" s="678"/>
      <c r="O2" s="509"/>
    </row>
    <row r="3" spans="1:17" ht="28.5">
      <c r="B3" s="2215" t="s">
        <v>32</v>
      </c>
      <c r="C3" s="2225" t="s">
        <v>35</v>
      </c>
      <c r="D3" s="2226"/>
      <c r="E3" s="2213" t="s">
        <v>624</v>
      </c>
      <c r="F3" s="2226" t="s">
        <v>36</v>
      </c>
      <c r="G3" s="2226"/>
      <c r="H3" s="2213" t="s">
        <v>570</v>
      </c>
      <c r="I3" s="2208" t="s">
        <v>598</v>
      </c>
      <c r="J3" s="509"/>
      <c r="K3" s="509"/>
      <c r="L3" s="509"/>
      <c r="M3" s="678"/>
      <c r="N3" s="678"/>
      <c r="O3" s="509"/>
    </row>
    <row r="4" spans="1:17" s="42" customFormat="1" ht="37.5">
      <c r="B4" s="2216"/>
      <c r="C4" s="533" t="s">
        <v>566</v>
      </c>
      <c r="D4" s="533" t="s">
        <v>567</v>
      </c>
      <c r="E4" s="2214"/>
      <c r="F4" s="734" t="s">
        <v>566</v>
      </c>
      <c r="G4" s="734" t="s">
        <v>567</v>
      </c>
      <c r="H4" s="2214"/>
      <c r="I4" s="2209"/>
      <c r="J4" s="67"/>
      <c r="K4" s="67"/>
      <c r="L4" s="67"/>
      <c r="M4" s="67"/>
      <c r="N4" s="67"/>
      <c r="O4" s="67"/>
      <c r="P4" s="791"/>
      <c r="Q4" s="791"/>
    </row>
    <row r="5" spans="1:17">
      <c r="A5" s="748">
        <v>2007</v>
      </c>
      <c r="B5" s="510" t="s">
        <v>447</v>
      </c>
      <c r="C5" s="735">
        <v>169757</v>
      </c>
      <c r="D5" s="861">
        <v>310064</v>
      </c>
      <c r="E5" s="675">
        <f>C5+D5</f>
        <v>479821</v>
      </c>
      <c r="F5" s="735">
        <v>303890</v>
      </c>
      <c r="G5" s="861">
        <v>298225</v>
      </c>
      <c r="H5" s="862">
        <f>F5+G5</f>
        <v>602115</v>
      </c>
      <c r="I5" s="738">
        <f t="shared" ref="I5:I12" si="0">E5+H5</f>
        <v>1081936</v>
      </c>
      <c r="K5" s="133"/>
      <c r="L5" s="133"/>
      <c r="M5" s="133"/>
      <c r="N5" s="133"/>
      <c r="O5" s="133"/>
    </row>
    <row r="6" spans="1:17" ht="24" customHeight="1">
      <c r="A6" s="748">
        <v>2008</v>
      </c>
      <c r="B6" s="507" t="s">
        <v>426</v>
      </c>
      <c r="C6" s="690">
        <v>169198</v>
      </c>
      <c r="D6" s="737">
        <v>376240</v>
      </c>
      <c r="E6" s="676">
        <f t="shared" ref="E6:E12" si="1">C6+D6</f>
        <v>545438</v>
      </c>
      <c r="F6" s="690">
        <v>320751</v>
      </c>
      <c r="G6" s="737">
        <v>358454</v>
      </c>
      <c r="H6" s="691">
        <f t="shared" ref="H6:H12" si="2">F6+G6</f>
        <v>679205</v>
      </c>
      <c r="I6" s="740">
        <f t="shared" si="0"/>
        <v>1224643</v>
      </c>
      <c r="K6" s="133"/>
      <c r="L6" s="133"/>
      <c r="M6" s="133"/>
      <c r="N6" s="133"/>
      <c r="O6" s="133"/>
    </row>
    <row r="7" spans="1:17">
      <c r="A7" s="748">
        <v>2009</v>
      </c>
      <c r="B7" s="511" t="s">
        <v>387</v>
      </c>
      <c r="C7" s="690">
        <v>213701</v>
      </c>
      <c r="D7" s="737">
        <v>401930</v>
      </c>
      <c r="E7" s="676">
        <f t="shared" si="1"/>
        <v>615631</v>
      </c>
      <c r="F7" s="690">
        <v>408348</v>
      </c>
      <c r="G7" s="737">
        <v>380246</v>
      </c>
      <c r="H7" s="691">
        <f t="shared" si="2"/>
        <v>788594</v>
      </c>
      <c r="I7" s="740">
        <f t="shared" si="0"/>
        <v>1404225</v>
      </c>
      <c r="K7" s="133"/>
      <c r="L7" s="133"/>
      <c r="M7" s="133"/>
      <c r="N7" s="133"/>
      <c r="O7" s="133"/>
    </row>
    <row r="8" spans="1:17" ht="23.25" customHeight="1">
      <c r="A8" s="748">
        <v>2010</v>
      </c>
      <c r="B8" s="507" t="s">
        <v>388</v>
      </c>
      <c r="C8" s="690">
        <v>328922</v>
      </c>
      <c r="D8" s="737">
        <v>575714</v>
      </c>
      <c r="E8" s="676">
        <f t="shared" si="1"/>
        <v>904636</v>
      </c>
      <c r="F8" s="690">
        <v>574328</v>
      </c>
      <c r="G8" s="737">
        <v>534822</v>
      </c>
      <c r="H8" s="691">
        <f t="shared" si="2"/>
        <v>1109150</v>
      </c>
      <c r="I8" s="740">
        <f t="shared" si="0"/>
        <v>2013786</v>
      </c>
      <c r="L8" s="133"/>
      <c r="M8" s="133"/>
      <c r="N8" s="133"/>
      <c r="O8" s="133"/>
    </row>
    <row r="9" spans="1:17" ht="23.25" customHeight="1">
      <c r="A9" s="748">
        <v>2011</v>
      </c>
      <c r="B9" s="511" t="s">
        <v>389</v>
      </c>
      <c r="C9" s="690">
        <v>319816</v>
      </c>
      <c r="D9" s="737">
        <v>579358</v>
      </c>
      <c r="E9" s="676">
        <f t="shared" si="1"/>
        <v>899174</v>
      </c>
      <c r="F9" s="690">
        <v>563959</v>
      </c>
      <c r="G9" s="737">
        <v>540294</v>
      </c>
      <c r="H9" s="691">
        <f t="shared" si="2"/>
        <v>1104253</v>
      </c>
      <c r="I9" s="740">
        <f t="shared" si="0"/>
        <v>2003427</v>
      </c>
      <c r="L9" s="208"/>
      <c r="M9" s="208"/>
      <c r="N9" s="208"/>
      <c r="O9" s="133"/>
    </row>
    <row r="10" spans="1:17">
      <c r="A10" s="748">
        <v>2012</v>
      </c>
      <c r="B10" s="507" t="s">
        <v>427</v>
      </c>
      <c r="C10" s="690">
        <v>446880</v>
      </c>
      <c r="D10" s="737">
        <v>584446</v>
      </c>
      <c r="E10" s="676">
        <f t="shared" si="1"/>
        <v>1031326</v>
      </c>
      <c r="F10" s="690">
        <v>731160</v>
      </c>
      <c r="G10" s="737">
        <v>540865</v>
      </c>
      <c r="H10" s="691">
        <f t="shared" si="2"/>
        <v>1272025</v>
      </c>
      <c r="I10" s="740">
        <f t="shared" si="0"/>
        <v>2303351</v>
      </c>
      <c r="K10" s="145"/>
      <c r="L10" s="133"/>
      <c r="M10" s="133"/>
      <c r="N10" s="133"/>
      <c r="O10" s="133"/>
    </row>
    <row r="11" spans="1:17">
      <c r="A11" s="748">
        <v>2013</v>
      </c>
      <c r="B11" s="511" t="s">
        <v>474</v>
      </c>
      <c r="C11" s="690">
        <v>625451</v>
      </c>
      <c r="D11" s="737">
        <v>617980</v>
      </c>
      <c r="E11" s="676">
        <f t="shared" si="1"/>
        <v>1243431</v>
      </c>
      <c r="F11" s="690">
        <v>942774</v>
      </c>
      <c r="G11" s="737">
        <v>565548</v>
      </c>
      <c r="H11" s="691">
        <f t="shared" si="2"/>
        <v>1508322</v>
      </c>
      <c r="I11" s="740">
        <f t="shared" si="0"/>
        <v>2751753</v>
      </c>
      <c r="K11" s="145"/>
      <c r="L11" s="133"/>
      <c r="M11" s="133"/>
      <c r="N11" s="133"/>
      <c r="O11" s="133"/>
    </row>
    <row r="12" spans="1:17">
      <c r="A12" s="748">
        <v>2014</v>
      </c>
      <c r="B12" s="507" t="s">
        <v>500</v>
      </c>
      <c r="C12" s="690">
        <v>760801</v>
      </c>
      <c r="D12" s="737">
        <v>639717</v>
      </c>
      <c r="E12" s="676">
        <f t="shared" si="1"/>
        <v>1400518</v>
      </c>
      <c r="F12" s="690">
        <v>1034413</v>
      </c>
      <c r="G12" s="737">
        <v>580715</v>
      </c>
      <c r="H12" s="691">
        <f t="shared" si="2"/>
        <v>1615128</v>
      </c>
      <c r="I12" s="740">
        <f t="shared" si="0"/>
        <v>3015646</v>
      </c>
      <c r="J12" s="217"/>
      <c r="K12" s="572"/>
      <c r="L12" s="642"/>
      <c r="M12" s="642"/>
      <c r="N12" s="642"/>
      <c r="O12" s="133"/>
    </row>
    <row r="13" spans="1:17">
      <c r="A13" s="748">
        <v>2015</v>
      </c>
      <c r="B13" s="507" t="s">
        <v>828</v>
      </c>
      <c r="C13" s="690">
        <v>965980</v>
      </c>
      <c r="D13" s="737">
        <v>606813</v>
      </c>
      <c r="E13" s="676">
        <f>C13+D13</f>
        <v>1572793</v>
      </c>
      <c r="F13" s="690">
        <v>1198725</v>
      </c>
      <c r="G13" s="737">
        <v>545887</v>
      </c>
      <c r="H13" s="691">
        <f>F13+G13</f>
        <v>1744612</v>
      </c>
      <c r="I13" s="740">
        <f>E13+H13</f>
        <v>3317405</v>
      </c>
      <c r="J13" s="133"/>
      <c r="K13" s="133"/>
      <c r="L13" s="133"/>
      <c r="M13" s="133"/>
      <c r="N13" s="133"/>
      <c r="O13" s="133"/>
    </row>
    <row r="14" spans="1:17" ht="25.5" customHeight="1">
      <c r="A14" s="748">
        <v>2016</v>
      </c>
      <c r="B14" s="507" t="s">
        <v>882</v>
      </c>
      <c r="C14" s="690">
        <v>958091</v>
      </c>
      <c r="D14" s="737">
        <v>617507</v>
      </c>
      <c r="E14" s="676">
        <f>C14+D14</f>
        <v>1575598</v>
      </c>
      <c r="F14" s="690">
        <v>1210866</v>
      </c>
      <c r="G14" s="737">
        <v>560604</v>
      </c>
      <c r="H14" s="691">
        <v>1771470</v>
      </c>
      <c r="I14" s="740">
        <f>E14+H14</f>
        <v>3347068</v>
      </c>
      <c r="J14" s="25"/>
      <c r="L14" s="25"/>
      <c r="M14" s="25"/>
      <c r="N14" s="25"/>
      <c r="O14" s="25"/>
    </row>
    <row r="15" spans="1:17" s="748" customFormat="1">
      <c r="B15" s="507" t="s">
        <v>948</v>
      </c>
      <c r="C15" s="690">
        <v>1093168</v>
      </c>
      <c r="D15" s="737">
        <v>584707</v>
      </c>
      <c r="E15" s="676">
        <f>C15+D15</f>
        <v>1677875</v>
      </c>
      <c r="F15" s="690">
        <v>1335044</v>
      </c>
      <c r="G15" s="737">
        <v>533769</v>
      </c>
      <c r="H15" s="691">
        <f>+G15+F15</f>
        <v>1868813</v>
      </c>
      <c r="I15" s="740">
        <f>E15+H15</f>
        <v>3546688</v>
      </c>
      <c r="J15" s="25"/>
      <c r="L15" s="25"/>
      <c r="M15" s="25"/>
      <c r="N15" s="25"/>
      <c r="O15" s="25"/>
      <c r="P15" s="545"/>
      <c r="Q15" s="545"/>
    </row>
    <row r="16" spans="1:17" s="748" customFormat="1">
      <c r="B16" s="507" t="s">
        <v>1029</v>
      </c>
      <c r="C16" s="690">
        <v>1152483</v>
      </c>
      <c r="D16" s="737">
        <v>559698</v>
      </c>
      <c r="E16" s="676">
        <f>C16+D16</f>
        <v>1712181</v>
      </c>
      <c r="F16" s="690">
        <v>1397915</v>
      </c>
      <c r="G16" s="737">
        <v>510054</v>
      </c>
      <c r="H16" s="691">
        <f>+G16+F16</f>
        <v>1907969</v>
      </c>
      <c r="I16" s="740">
        <f>E16+H16</f>
        <v>3620150</v>
      </c>
      <c r="J16" s="25"/>
      <c r="K16" s="25"/>
      <c r="L16" s="25"/>
      <c r="M16" s="25"/>
      <c r="N16" s="25"/>
      <c r="O16" s="25"/>
      <c r="P16" s="545"/>
      <c r="Q16" s="545"/>
    </row>
    <row r="17" spans="2:19" ht="25.5" customHeight="1">
      <c r="B17" s="512" t="s">
        <v>1039</v>
      </c>
      <c r="C17" s="1148">
        <v>1157794</v>
      </c>
      <c r="D17" s="1465">
        <v>555662</v>
      </c>
      <c r="E17" s="1466">
        <f>C17+D17</f>
        <v>1713456</v>
      </c>
      <c r="F17" s="1148">
        <v>1402724</v>
      </c>
      <c r="G17" s="1465">
        <v>506105</v>
      </c>
      <c r="H17" s="1003">
        <f>F17+G17</f>
        <v>1908829</v>
      </c>
      <c r="I17" s="1138">
        <f>E17+H17</f>
        <v>3622285</v>
      </c>
      <c r="J17" s="25"/>
      <c r="K17" s="25"/>
      <c r="L17" s="25"/>
      <c r="M17" s="25"/>
      <c r="N17" s="25"/>
      <c r="O17" s="25"/>
    </row>
    <row r="18" spans="2:19" ht="25.5" customHeight="1">
      <c r="B18" s="2227" t="s">
        <v>918</v>
      </c>
      <c r="C18" s="2227"/>
      <c r="D18" s="2227"/>
      <c r="E18" s="2227"/>
      <c r="F18" s="2227"/>
      <c r="G18" s="2227"/>
      <c r="H18" s="2227"/>
      <c r="I18" s="2227"/>
      <c r="J18" s="25"/>
      <c r="K18" s="25"/>
      <c r="L18" s="25"/>
      <c r="M18" s="25"/>
      <c r="N18" s="25"/>
      <c r="O18" s="25"/>
    </row>
    <row r="19" spans="2:19" ht="25.5" customHeight="1">
      <c r="B19" s="2224"/>
      <c r="C19" s="2224"/>
      <c r="D19" s="2224"/>
      <c r="E19" s="2224"/>
      <c r="F19" s="2224"/>
      <c r="G19" s="2224"/>
      <c r="H19" s="2224"/>
      <c r="I19" s="2224"/>
      <c r="J19" s="25"/>
      <c r="K19" s="25"/>
      <c r="L19" s="25"/>
      <c r="M19" s="25"/>
      <c r="N19" s="25"/>
      <c r="O19" s="25"/>
    </row>
    <row r="20" spans="2:19" ht="25.5" customHeight="1">
      <c r="B20" s="899"/>
      <c r="C20" s="899"/>
      <c r="D20" s="899"/>
      <c r="E20" s="899"/>
      <c r="F20" s="899"/>
      <c r="G20" s="899"/>
      <c r="H20" s="899"/>
      <c r="I20" s="899"/>
      <c r="J20" s="25"/>
      <c r="K20" s="25"/>
      <c r="L20" s="25"/>
      <c r="M20" s="25"/>
      <c r="N20" s="25"/>
      <c r="O20" s="25"/>
    </row>
    <row r="21" spans="2:19" ht="25.5" customHeight="1">
      <c r="I21" s="25"/>
      <c r="J21" s="25"/>
      <c r="K21" s="25"/>
      <c r="L21" s="25"/>
      <c r="M21" s="25"/>
      <c r="N21" s="25"/>
      <c r="O21" s="25"/>
    </row>
    <row r="22" spans="2:19" ht="25.5" customHeight="1">
      <c r="B22" s="25"/>
      <c r="C22" s="25"/>
      <c r="D22" s="25"/>
      <c r="E22" s="25"/>
      <c r="F22" s="25"/>
      <c r="G22" s="25"/>
      <c r="I22" s="25"/>
      <c r="J22" s="25"/>
      <c r="K22" s="25"/>
      <c r="L22" s="25"/>
      <c r="M22" s="25"/>
      <c r="N22" s="25"/>
      <c r="O22" s="25"/>
    </row>
    <row r="23" spans="2:19" ht="25.5" customHeight="1">
      <c r="B23" s="25"/>
      <c r="C23" s="25"/>
      <c r="D23" s="25"/>
      <c r="E23" s="25"/>
      <c r="F23" s="25"/>
      <c r="G23" s="25"/>
      <c r="I23" s="25"/>
      <c r="J23" s="25"/>
      <c r="K23" s="25"/>
      <c r="L23" s="25"/>
      <c r="M23" s="25"/>
      <c r="N23" s="25"/>
      <c r="O23" s="25"/>
    </row>
    <row r="24" spans="2:19" ht="25.5" customHeight="1">
      <c r="B24" s="25"/>
      <c r="C24" s="25"/>
      <c r="D24" s="25"/>
      <c r="E24" s="25"/>
      <c r="F24" s="25"/>
      <c r="G24" s="25"/>
      <c r="H24" s="25"/>
      <c r="I24" s="25"/>
      <c r="J24" s="25"/>
      <c r="K24" s="25"/>
      <c r="L24" s="25"/>
      <c r="M24" s="25"/>
      <c r="N24" s="25"/>
      <c r="O24" s="25"/>
    </row>
    <row r="25" spans="2:19" ht="25.5" customHeight="1">
      <c r="B25" s="25"/>
      <c r="C25" s="25"/>
      <c r="D25" s="25"/>
      <c r="E25" s="25"/>
      <c r="F25" s="25"/>
      <c r="G25" s="25"/>
      <c r="H25" s="25"/>
      <c r="I25" s="25"/>
      <c r="J25" s="25"/>
      <c r="K25" s="25"/>
      <c r="L25" s="25"/>
      <c r="M25" s="25"/>
      <c r="N25" s="25"/>
      <c r="O25" s="25"/>
    </row>
    <row r="26" spans="2:19" ht="25.5" customHeight="1">
      <c r="B26" s="25"/>
      <c r="C26" s="25"/>
      <c r="D26" s="25"/>
      <c r="E26" s="25"/>
      <c r="F26" s="25"/>
      <c r="G26" s="25"/>
      <c r="H26" s="25"/>
      <c r="I26" s="25"/>
      <c r="J26" s="25"/>
      <c r="K26" s="25"/>
      <c r="L26" s="25"/>
      <c r="M26" s="25"/>
      <c r="N26" s="25"/>
      <c r="O26" s="25"/>
    </row>
    <row r="27" spans="2:19" ht="25.5" customHeight="1">
      <c r="B27" s="25"/>
      <c r="C27" s="25"/>
      <c r="D27" s="25"/>
      <c r="E27" s="25"/>
      <c r="F27" s="25"/>
      <c r="G27" s="25"/>
      <c r="H27" s="25"/>
      <c r="I27" s="25"/>
      <c r="J27" s="25"/>
      <c r="K27" s="25"/>
      <c r="L27" s="25"/>
      <c r="M27" s="25"/>
      <c r="N27" s="25"/>
      <c r="O27" s="25"/>
    </row>
    <row r="28" spans="2:19" ht="25.5" customHeight="1">
      <c r="B28" s="25"/>
      <c r="C28" s="25"/>
      <c r="D28" s="25"/>
      <c r="E28" s="25"/>
      <c r="F28" s="25"/>
      <c r="G28" s="25"/>
      <c r="H28" s="25"/>
      <c r="I28" s="25"/>
      <c r="L28" s="25"/>
      <c r="M28" s="25"/>
      <c r="N28" s="25"/>
      <c r="O28" s="25"/>
    </row>
    <row r="29" spans="2:19">
      <c r="B29" s="25"/>
      <c r="C29" s="25"/>
      <c r="D29" s="25"/>
      <c r="E29" s="25"/>
      <c r="F29" s="25"/>
      <c r="G29" s="25"/>
      <c r="H29" s="25"/>
      <c r="I29" s="25"/>
      <c r="P29" s="556"/>
      <c r="Q29" s="556"/>
      <c r="R29" s="83"/>
      <c r="S29" s="83"/>
    </row>
    <row r="30" spans="2:19">
      <c r="B30" s="25"/>
      <c r="C30" s="25"/>
      <c r="D30" s="25"/>
      <c r="E30" s="25"/>
      <c r="F30" s="25"/>
      <c r="G30" s="25"/>
      <c r="H30" s="25"/>
      <c r="I30" s="25"/>
      <c r="P30" s="556"/>
      <c r="Q30" s="556"/>
      <c r="R30" s="83"/>
      <c r="S30" s="83"/>
    </row>
    <row r="31" spans="2:19">
      <c r="P31" s="556"/>
      <c r="Q31" s="556"/>
      <c r="R31" s="83"/>
      <c r="S31" s="83"/>
    </row>
    <row r="32" spans="2:19">
      <c r="P32" s="556"/>
      <c r="Q32" s="556"/>
      <c r="R32" s="83"/>
      <c r="S32" s="83"/>
    </row>
    <row r="33" spans="2:19" ht="51" customHeight="1">
      <c r="J33" s="667"/>
      <c r="K33" s="667"/>
      <c r="P33" s="556"/>
      <c r="Q33" s="556"/>
      <c r="R33" s="83"/>
      <c r="S33" s="83"/>
    </row>
    <row r="34" spans="2:19" ht="78" customHeight="1">
      <c r="L34" s="667"/>
      <c r="M34" s="677"/>
      <c r="N34" s="677"/>
      <c r="O34" s="667"/>
      <c r="P34" s="555"/>
      <c r="Q34" s="555"/>
      <c r="R34" s="83"/>
      <c r="S34" s="83"/>
    </row>
    <row r="36" spans="2:19" ht="23.25">
      <c r="B36" s="667"/>
      <c r="C36" s="667"/>
      <c r="D36" s="667"/>
      <c r="E36" s="667"/>
      <c r="F36" s="667"/>
      <c r="G36" s="667"/>
      <c r="H36" s="667"/>
      <c r="I36" s="667"/>
    </row>
    <row r="40" spans="2:19">
      <c r="P40" s="556"/>
      <c r="Q40" s="556"/>
      <c r="R40" s="83"/>
      <c r="S40" s="83"/>
    </row>
    <row r="41" spans="2:19">
      <c r="P41" s="556"/>
      <c r="Q41" s="556"/>
      <c r="R41" s="83"/>
      <c r="S41" s="83"/>
    </row>
    <row r="42" spans="2:19">
      <c r="P42" s="556"/>
      <c r="Q42" s="556"/>
      <c r="R42" s="83"/>
      <c r="S42" s="83"/>
    </row>
    <row r="55" spans="16:16">
      <c r="P55" s="556"/>
    </row>
    <row r="56" spans="16:16">
      <c r="P56" s="556"/>
    </row>
    <row r="57" spans="16:16">
      <c r="P57" s="556"/>
    </row>
    <row r="58" spans="16:16">
      <c r="P58" s="556"/>
    </row>
    <row r="59" spans="16:16">
      <c r="P59" s="556"/>
    </row>
    <row r="60" spans="16:16">
      <c r="P60" s="556"/>
    </row>
    <row r="61" spans="16:16">
      <c r="P61" s="556"/>
    </row>
    <row r="62" spans="16:16">
      <c r="P62" s="556"/>
    </row>
    <row r="72" spans="16:16">
      <c r="P72" s="556"/>
    </row>
    <row r="73" spans="16:16">
      <c r="P73" s="556"/>
    </row>
    <row r="74" spans="16:16">
      <c r="P74" s="556"/>
    </row>
    <row r="75" spans="16:16">
      <c r="P75" s="556"/>
    </row>
  </sheetData>
  <mergeCells count="9">
    <mergeCell ref="B19:I19"/>
    <mergeCell ref="B1:O1"/>
    <mergeCell ref="C3:D3"/>
    <mergeCell ref="E3:E4"/>
    <mergeCell ref="F3:G3"/>
    <mergeCell ref="H3:H4"/>
    <mergeCell ref="I3:I4"/>
    <mergeCell ref="B3:B4"/>
    <mergeCell ref="B18:I18"/>
  </mergeCells>
  <conditionalFormatting sqref="C17:I17">
    <cfRule type="cellIs" dxfId="19"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paperSize="10023" scale="43" orientation="landscape"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3">
    <tabColor theme="9" tint="-0.249977111117893"/>
    <pageSetUpPr fitToPage="1"/>
  </sheetPr>
  <dimension ref="A1"/>
  <sheetViews>
    <sheetView showGridLines="0" view="pageBreakPreview" zoomScale="70" zoomScaleNormal="100" zoomScaleSheetLayoutView="70" workbookViewId="0">
      <selection activeCell="S43" sqref="S43"/>
    </sheetView>
  </sheetViews>
  <sheetFormatPr baseColWidth="10" defaultColWidth="11.42578125" defaultRowHeight="15"/>
  <cols>
    <col min="1" max="6" width="11.42578125" style="67"/>
    <col min="7" max="7" width="15" style="67" customWidth="1"/>
    <col min="8" max="11" width="11.42578125" style="67"/>
    <col min="12" max="12" width="22.85546875" style="67" customWidth="1"/>
    <col min="13" max="16384" width="11.42578125" style="67"/>
  </cols>
  <sheetData/>
  <pageMargins left="0.7" right="0.7" top="0.75" bottom="0.75" header="0.3" footer="0.3"/>
  <pageSetup scale="74" orientation="landscape"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4">
    <tabColor theme="9" tint="-0.249977111117893"/>
    <pageSetUpPr fitToPage="1"/>
  </sheetPr>
  <dimension ref="D33:H40"/>
  <sheetViews>
    <sheetView showGridLines="0" view="pageBreakPreview" zoomScaleNormal="100" zoomScaleSheetLayoutView="100" workbookViewId="0">
      <selection activeCell="M1" sqref="M1:S1048576"/>
    </sheetView>
  </sheetViews>
  <sheetFormatPr baseColWidth="10" defaultColWidth="11.42578125" defaultRowHeight="15"/>
  <cols>
    <col min="1" max="6" width="11.42578125" style="67"/>
    <col min="7" max="8" width="15" style="67" customWidth="1"/>
    <col min="9" max="9" width="16.28515625" style="67" customWidth="1"/>
    <col min="10" max="16384" width="11.42578125" style="67"/>
  </cols>
  <sheetData>
    <row r="33" spans="4:8">
      <c r="E33" s="145"/>
    </row>
    <row r="34" spans="4:8">
      <c r="E34" s="145"/>
    </row>
    <row r="35" spans="4:8">
      <c r="E35" s="145"/>
      <c r="G35" s="133"/>
    </row>
    <row r="36" spans="4:8">
      <c r="D36" s="145"/>
    </row>
    <row r="37" spans="4:8">
      <c r="D37" s="145"/>
      <c r="F37" s="145"/>
    </row>
    <row r="38" spans="4:8">
      <c r="D38" s="145"/>
      <c r="F38" s="145"/>
      <c r="G38" s="145"/>
    </row>
    <row r="39" spans="4:8">
      <c r="D39" s="145"/>
      <c r="F39" s="145"/>
      <c r="G39" s="145"/>
      <c r="H39" s="145"/>
    </row>
    <row r="40" spans="4:8">
      <c r="F40" s="145"/>
      <c r="G40" s="145"/>
    </row>
  </sheetData>
  <pageMargins left="0.7" right="0.7" top="0.75" bottom="0.75" header="0.3" footer="0.3"/>
  <pageSetup scale="82" orientation="landscape"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5">
    <tabColor theme="9" tint="-0.249977111117893"/>
    <pageSetUpPr fitToPage="1"/>
  </sheetPr>
  <dimension ref="A1:K47"/>
  <sheetViews>
    <sheetView showGridLines="0" view="pageBreakPreview" zoomScale="70" zoomScaleNormal="100" zoomScaleSheetLayoutView="70" workbookViewId="0">
      <selection activeCell="L1" sqref="L1:R1048576"/>
    </sheetView>
  </sheetViews>
  <sheetFormatPr baseColWidth="10" defaultColWidth="11.42578125" defaultRowHeight="15"/>
  <cols>
    <col min="1" max="1" width="15.7109375" style="32" customWidth="1"/>
    <col min="2" max="2" width="20.42578125" style="157" customWidth="1"/>
    <col min="3" max="3" width="20" style="157" customWidth="1"/>
    <col min="4" max="5" width="20.140625" style="157" customWidth="1"/>
    <col min="6" max="6" width="30.42578125" style="157" customWidth="1"/>
    <col min="7" max="7" width="18.28515625" style="32" customWidth="1"/>
    <col min="8" max="8" width="25.28515625" style="32" customWidth="1"/>
    <col min="9" max="9" width="23.5703125" style="32" customWidth="1"/>
    <col min="10" max="10" width="23.7109375" style="32" customWidth="1"/>
    <col min="11" max="11" width="4.42578125" style="32" customWidth="1"/>
    <col min="12" max="16384" width="11.42578125" style="32"/>
  </cols>
  <sheetData>
    <row r="1" spans="1:11" s="67" customFormat="1" ht="78.75" customHeight="1">
      <c r="A1" s="2228"/>
      <c r="B1" s="2228"/>
      <c r="C1" s="2228"/>
      <c r="D1" s="2228"/>
      <c r="E1" s="2228"/>
      <c r="F1" s="2228"/>
      <c r="G1" s="2228"/>
      <c r="H1" s="2228"/>
      <c r="I1" s="2228"/>
      <c r="J1" s="2228"/>
      <c r="K1" s="666"/>
    </row>
    <row r="2" spans="1:11" s="67" customFormat="1" ht="1.5" customHeight="1">
      <c r="A2" s="130"/>
      <c r="B2" s="640"/>
      <c r="C2" s="640"/>
      <c r="D2" s="640"/>
      <c r="E2" s="640"/>
      <c r="F2" s="640"/>
      <c r="G2" s="130"/>
      <c r="H2" s="130"/>
      <c r="I2" s="130"/>
    </row>
    <row r="3" spans="1:11" s="112" customFormat="1" ht="69.75" customHeight="1">
      <c r="A3" s="1253" t="s">
        <v>32</v>
      </c>
      <c r="B3" s="1254" t="s">
        <v>965</v>
      </c>
      <c r="C3" s="1255" t="s">
        <v>988</v>
      </c>
      <c r="D3" s="1255" t="s">
        <v>470</v>
      </c>
      <c r="E3" s="1256" t="s">
        <v>471</v>
      </c>
      <c r="F3" s="1522" t="s">
        <v>1009</v>
      </c>
      <c r="G3" s="1521" t="s">
        <v>17</v>
      </c>
      <c r="H3" s="58"/>
      <c r="I3" s="58"/>
      <c r="J3" s="58"/>
      <c r="K3" s="58"/>
    </row>
    <row r="4" spans="1:11" s="538" customFormat="1" ht="18.75">
      <c r="A4" s="1004" t="s">
        <v>24</v>
      </c>
      <c r="B4" s="1005">
        <f t="shared" ref="B4:B14" si="0">+C4+D4+E4</f>
        <v>21982</v>
      </c>
      <c r="C4" s="1216">
        <v>12775</v>
      </c>
      <c r="D4" s="1216">
        <v>7188</v>
      </c>
      <c r="E4" s="1217">
        <v>2019</v>
      </c>
      <c r="F4" s="1528">
        <v>0</v>
      </c>
      <c r="G4" s="1525">
        <f>+F4+B4</f>
        <v>21982</v>
      </c>
      <c r="H4" s="1007"/>
      <c r="I4" s="1006"/>
      <c r="J4" s="1006"/>
      <c r="K4" s="1006"/>
    </row>
    <row r="5" spans="1:11" s="538" customFormat="1" ht="18.75">
      <c r="A5" s="1004" t="s">
        <v>168</v>
      </c>
      <c r="B5" s="1005">
        <f t="shared" si="0"/>
        <v>27354</v>
      </c>
      <c r="C5" s="1216">
        <v>14927</v>
      </c>
      <c r="D5" s="1216">
        <v>9946</v>
      </c>
      <c r="E5" s="1217">
        <v>2481</v>
      </c>
      <c r="F5" s="1529">
        <v>0</v>
      </c>
      <c r="G5" s="1526">
        <f>+F5+B5</f>
        <v>27354</v>
      </c>
      <c r="H5" s="1006"/>
      <c r="I5" s="1007"/>
      <c r="J5" s="1007"/>
      <c r="K5" s="1007"/>
    </row>
    <row r="6" spans="1:11" s="538" customFormat="1" ht="18.75">
      <c r="A6" s="1004" t="s">
        <v>203</v>
      </c>
      <c r="B6" s="1005">
        <f t="shared" si="0"/>
        <v>29726</v>
      </c>
      <c r="C6" s="1216">
        <v>16317</v>
      </c>
      <c r="D6" s="1216">
        <v>10524</v>
      </c>
      <c r="E6" s="1217">
        <v>2885</v>
      </c>
      <c r="F6" s="1529">
        <v>0</v>
      </c>
      <c r="G6" s="1526">
        <f t="shared" ref="G6:G13" si="1">+F6+B6</f>
        <v>29726</v>
      </c>
      <c r="J6" s="1007"/>
      <c r="K6" s="1007"/>
    </row>
    <row r="7" spans="1:11" s="538" customFormat="1" ht="18.75">
      <c r="A7" s="1008" t="s">
        <v>424</v>
      </c>
      <c r="B7" s="1005">
        <f t="shared" si="0"/>
        <v>30703</v>
      </c>
      <c r="C7" s="1216">
        <v>16189</v>
      </c>
      <c r="D7" s="1216">
        <v>10515</v>
      </c>
      <c r="E7" s="1217">
        <v>3999</v>
      </c>
      <c r="F7" s="1529">
        <v>0</v>
      </c>
      <c r="G7" s="1526">
        <f t="shared" si="1"/>
        <v>30703</v>
      </c>
      <c r="J7" s="1006"/>
      <c r="K7" s="1006"/>
    </row>
    <row r="8" spans="1:11" s="538" customFormat="1" ht="18.75">
      <c r="A8" s="1008" t="s">
        <v>488</v>
      </c>
      <c r="B8" s="1005">
        <f t="shared" si="0"/>
        <v>27273</v>
      </c>
      <c r="C8" s="1216">
        <v>13249</v>
      </c>
      <c r="D8" s="1216">
        <v>10016</v>
      </c>
      <c r="E8" s="1217">
        <v>4008</v>
      </c>
      <c r="F8" s="1529">
        <v>0</v>
      </c>
      <c r="G8" s="1526">
        <f t="shared" si="1"/>
        <v>27273</v>
      </c>
      <c r="J8" s="1006"/>
      <c r="K8" s="1006"/>
    </row>
    <row r="9" spans="1:11" s="538" customFormat="1" ht="18.75">
      <c r="A9" s="1008" t="s">
        <v>496</v>
      </c>
      <c r="B9" s="1005">
        <f t="shared" si="0"/>
        <v>30370</v>
      </c>
      <c r="C9" s="1216">
        <v>15039</v>
      </c>
      <c r="D9" s="1216">
        <v>10509</v>
      </c>
      <c r="E9" s="1217">
        <v>4822</v>
      </c>
      <c r="F9" s="1529">
        <v>0</v>
      </c>
      <c r="G9" s="1526">
        <f t="shared" si="1"/>
        <v>30370</v>
      </c>
      <c r="H9" s="1006"/>
      <c r="I9" s="1006"/>
      <c r="J9" s="1006"/>
      <c r="K9" s="1006"/>
    </row>
    <row r="10" spans="1:11" s="538" customFormat="1" ht="18.75">
      <c r="A10" s="1008" t="s">
        <v>829</v>
      </c>
      <c r="B10" s="1005">
        <f t="shared" si="0"/>
        <v>30529</v>
      </c>
      <c r="C10" s="1216">
        <v>15026</v>
      </c>
      <c r="D10" s="1216">
        <v>10482</v>
      </c>
      <c r="E10" s="1217">
        <v>5021</v>
      </c>
      <c r="F10" s="1529">
        <v>0</v>
      </c>
      <c r="G10" s="1526">
        <f t="shared" si="1"/>
        <v>30529</v>
      </c>
      <c r="H10" s="58"/>
      <c r="I10" s="1880"/>
      <c r="J10" s="1006"/>
      <c r="K10" s="1006"/>
    </row>
    <row r="11" spans="1:11" s="538" customFormat="1" ht="18.75">
      <c r="A11" s="1008" t="s">
        <v>884</v>
      </c>
      <c r="B11" s="1005">
        <f t="shared" si="0"/>
        <v>27409</v>
      </c>
      <c r="C11" s="1216">
        <v>13041</v>
      </c>
      <c r="D11" s="1216">
        <v>9477</v>
      </c>
      <c r="E11" s="1217">
        <v>4891</v>
      </c>
      <c r="F11" s="1529">
        <v>15499</v>
      </c>
      <c r="G11" s="1526">
        <f t="shared" si="1"/>
        <v>42908</v>
      </c>
      <c r="H11" s="58"/>
      <c r="I11" s="1006"/>
      <c r="J11" s="1006"/>
      <c r="K11" s="1006"/>
    </row>
    <row r="12" spans="1:11" s="67" customFormat="1" ht="18.75">
      <c r="A12" s="1008" t="s">
        <v>949</v>
      </c>
      <c r="B12" s="1005">
        <f t="shared" si="0"/>
        <v>26338</v>
      </c>
      <c r="C12" s="1216">
        <v>12346</v>
      </c>
      <c r="D12" s="1216">
        <v>9187</v>
      </c>
      <c r="E12" s="1217">
        <v>4805</v>
      </c>
      <c r="F12" s="1529">
        <v>47281</v>
      </c>
      <c r="G12" s="1526">
        <f t="shared" si="1"/>
        <v>73619</v>
      </c>
      <c r="H12" s="6"/>
      <c r="I12" s="58"/>
      <c r="J12" s="58"/>
      <c r="K12" s="58"/>
    </row>
    <row r="13" spans="1:11" s="67" customFormat="1" ht="18.75">
      <c r="A13" s="1008" t="s">
        <v>1025</v>
      </c>
      <c r="B13" s="1005">
        <f t="shared" si="0"/>
        <v>25266</v>
      </c>
      <c r="C13" s="1216">
        <v>11532</v>
      </c>
      <c r="D13" s="1216">
        <v>8879</v>
      </c>
      <c r="E13" s="1216">
        <v>4855</v>
      </c>
      <c r="F13" s="1529">
        <v>68629</v>
      </c>
      <c r="G13" s="1526">
        <f t="shared" si="1"/>
        <v>93895</v>
      </c>
      <c r="H13" s="6"/>
      <c r="I13" s="58"/>
      <c r="J13" s="58"/>
      <c r="K13" s="58"/>
    </row>
    <row r="14" spans="1:11" s="1748" customFormat="1" ht="18.75">
      <c r="A14" s="1946" t="s">
        <v>1040</v>
      </c>
      <c r="B14" s="1536">
        <f t="shared" si="0"/>
        <v>25172</v>
      </c>
      <c r="C14" s="1537">
        <v>11471</v>
      </c>
      <c r="D14" s="1537">
        <v>8849</v>
      </c>
      <c r="E14" s="1537">
        <v>4852</v>
      </c>
      <c r="F14" s="1947" t="e">
        <f>+'III.1.4.Afil. SFS'!#REF!</f>
        <v>#REF!</v>
      </c>
      <c r="G14" s="1527" t="e">
        <f>+F14+B14</f>
        <v>#REF!</v>
      </c>
      <c r="H14" s="1745"/>
      <c r="I14" s="1746"/>
      <c r="J14" s="1747"/>
      <c r="K14" s="1747"/>
    </row>
    <row r="15" spans="1:11" s="67" customFormat="1" ht="18.75">
      <c r="A15" s="2229" t="s">
        <v>1008</v>
      </c>
      <c r="B15" s="2229"/>
      <c r="C15" s="2229"/>
      <c r="D15" s="2229"/>
      <c r="E15" s="2229"/>
      <c r="F15" s="2229"/>
      <c r="G15" s="2229"/>
      <c r="H15" s="6"/>
      <c r="I15" s="6"/>
      <c r="J15" s="6"/>
      <c r="K15" s="6"/>
    </row>
    <row r="16" spans="1:11" s="67" customFormat="1" ht="15.75">
      <c r="B16" s="1538"/>
      <c r="C16" s="644"/>
      <c r="D16" s="644"/>
      <c r="E16" s="644"/>
      <c r="F16" s="644"/>
      <c r="G16" s="6"/>
      <c r="H16" s="6"/>
      <c r="I16" s="6"/>
      <c r="J16" s="6"/>
      <c r="K16" s="6"/>
    </row>
    <row r="17" spans="2:11" s="67" customFormat="1" ht="15.75">
      <c r="B17" s="641"/>
      <c r="C17" s="645"/>
      <c r="D17" s="645"/>
      <c r="E17" s="645"/>
      <c r="F17" s="645"/>
      <c r="G17" s="6"/>
      <c r="H17" s="6"/>
      <c r="I17" s="6"/>
      <c r="J17" s="6"/>
      <c r="K17" s="6"/>
    </row>
    <row r="18" spans="2:11" s="67" customFormat="1" ht="15.75">
      <c r="B18" s="641"/>
      <c r="C18" s="645"/>
      <c r="D18" s="645"/>
      <c r="E18" s="645"/>
      <c r="F18" s="645"/>
      <c r="G18" s="6"/>
      <c r="I18" s="6"/>
      <c r="J18" s="6"/>
      <c r="K18" s="6"/>
    </row>
    <row r="19" spans="2:11" s="67" customFormat="1" ht="15.75">
      <c r="B19" s="641"/>
      <c r="C19" s="646"/>
      <c r="D19" s="646"/>
      <c r="E19" s="646"/>
      <c r="F19" s="646"/>
      <c r="G19" s="6"/>
      <c r="I19" s="6"/>
      <c r="J19" s="6"/>
      <c r="K19" s="6"/>
    </row>
    <row r="20" spans="2:11" s="67" customFormat="1" ht="15.75">
      <c r="B20" s="641"/>
      <c r="C20" s="646"/>
      <c r="D20" s="646"/>
      <c r="E20" s="646"/>
      <c r="F20" s="646"/>
      <c r="I20" s="6"/>
      <c r="J20" s="6"/>
      <c r="K20" s="6"/>
    </row>
    <row r="21" spans="2:11" s="67" customFormat="1" ht="15.75">
      <c r="B21" s="641"/>
      <c r="C21" s="646"/>
      <c r="D21" s="646"/>
      <c r="E21" s="646"/>
      <c r="F21" s="646"/>
      <c r="I21" s="6"/>
      <c r="J21" s="6"/>
      <c r="K21" s="6"/>
    </row>
    <row r="22" spans="2:11" s="67" customFormat="1" ht="15.75">
      <c r="B22" s="641"/>
      <c r="C22" s="646"/>
      <c r="D22" s="646"/>
      <c r="E22" s="646"/>
      <c r="F22" s="646"/>
    </row>
    <row r="23" spans="2:11" s="67" customFormat="1" ht="15.75">
      <c r="B23" s="641"/>
      <c r="C23" s="646"/>
      <c r="D23" s="646"/>
      <c r="E23" s="646"/>
      <c r="F23" s="646"/>
    </row>
    <row r="24" spans="2:11" s="67" customFormat="1" ht="15.75">
      <c r="B24" s="641"/>
      <c r="C24" s="646"/>
      <c r="D24" s="646"/>
      <c r="E24" s="646"/>
      <c r="F24" s="646"/>
    </row>
    <row r="25" spans="2:11" s="67" customFormat="1" ht="15.75">
      <c r="B25" s="641"/>
      <c r="C25" s="646"/>
      <c r="D25" s="646"/>
      <c r="E25" s="646"/>
      <c r="F25" s="646"/>
    </row>
    <row r="26" spans="2:11" s="67" customFormat="1">
      <c r="B26" s="641"/>
      <c r="C26" s="641"/>
      <c r="D26" s="641"/>
      <c r="E26" s="641"/>
      <c r="F26" s="1523"/>
    </row>
    <row r="27" spans="2:11" s="67" customFormat="1">
      <c r="B27" s="641"/>
      <c r="C27" s="641"/>
      <c r="D27" s="641"/>
      <c r="E27" s="641"/>
      <c r="F27" s="1523"/>
    </row>
    <row r="28" spans="2:11" s="67" customFormat="1">
      <c r="B28" s="641"/>
      <c r="C28" s="641"/>
      <c r="D28" s="641"/>
      <c r="E28" s="641"/>
      <c r="F28" s="1523"/>
    </row>
    <row r="29" spans="2:11" s="67" customFormat="1">
      <c r="B29" s="641"/>
      <c r="C29" s="641"/>
      <c r="D29" s="641"/>
      <c r="E29" s="641"/>
      <c r="F29" s="1523"/>
    </row>
    <row r="30" spans="2:11" s="67" customFormat="1">
      <c r="B30" s="641"/>
      <c r="C30" s="641"/>
      <c r="D30" s="641"/>
      <c r="E30" s="641"/>
      <c r="F30" s="1523"/>
    </row>
    <row r="31" spans="2:11" s="67" customFormat="1">
      <c r="B31" s="641"/>
      <c r="C31" s="641"/>
      <c r="D31" s="641"/>
      <c r="E31" s="641"/>
      <c r="F31" s="1523"/>
    </row>
    <row r="32" spans="2:11" s="67" customFormat="1">
      <c r="B32" s="641"/>
      <c r="C32" s="641"/>
      <c r="D32" s="641"/>
      <c r="E32" s="641"/>
      <c r="F32" s="1523"/>
    </row>
    <row r="33" spans="1:11" s="67" customFormat="1">
      <c r="B33" s="641"/>
      <c r="C33" s="641"/>
      <c r="D33" s="641"/>
      <c r="E33" s="641"/>
      <c r="F33" s="1523"/>
    </row>
    <row r="34" spans="1:11" s="67" customFormat="1">
      <c r="B34" s="641"/>
      <c r="C34" s="641"/>
      <c r="D34" s="641"/>
      <c r="E34" s="641"/>
      <c r="F34" s="1523"/>
    </row>
    <row r="35" spans="1:11" s="67" customFormat="1">
      <c r="B35" s="641"/>
      <c r="C35" s="641"/>
      <c r="D35" s="641"/>
      <c r="E35" s="641"/>
      <c r="F35" s="1523"/>
    </row>
    <row r="36" spans="1:11" s="67" customFormat="1">
      <c r="B36" s="641"/>
      <c r="C36" s="641"/>
      <c r="D36" s="641"/>
      <c r="E36" s="641"/>
      <c r="F36" s="1523"/>
    </row>
    <row r="37" spans="1:11" s="67" customFormat="1">
      <c r="B37" s="641"/>
      <c r="C37" s="641"/>
      <c r="D37" s="641"/>
      <c r="E37" s="641"/>
      <c r="F37" s="1523"/>
    </row>
    <row r="38" spans="1:11" s="67" customFormat="1">
      <c r="B38" s="641"/>
      <c r="C38" s="641"/>
      <c r="D38" s="641"/>
      <c r="E38" s="641"/>
      <c r="F38" s="1523"/>
      <c r="H38" s="32"/>
    </row>
    <row r="39" spans="1:11" s="67" customFormat="1">
      <c r="B39" s="641"/>
      <c r="C39" s="641"/>
      <c r="D39" s="641"/>
      <c r="E39" s="641"/>
      <c r="F39" s="1523"/>
      <c r="H39" s="680"/>
    </row>
    <row r="40" spans="1:11" s="67" customFormat="1">
      <c r="B40" s="641"/>
      <c r="C40" s="641"/>
      <c r="D40" s="641"/>
      <c r="E40" s="641"/>
      <c r="F40" s="1523"/>
      <c r="G40" s="32"/>
      <c r="H40" s="32"/>
    </row>
    <row r="41" spans="1:11" s="67" customFormat="1">
      <c r="B41" s="641"/>
      <c r="C41" s="641"/>
      <c r="D41" s="641"/>
      <c r="E41" s="641"/>
      <c r="F41" s="1523"/>
      <c r="G41" s="680"/>
      <c r="H41" s="32"/>
    </row>
    <row r="42" spans="1:11">
      <c r="A42" s="67"/>
      <c r="B42" s="641"/>
      <c r="C42" s="641"/>
      <c r="D42" s="641"/>
      <c r="E42" s="641"/>
      <c r="F42" s="1523"/>
    </row>
    <row r="43" spans="1:11" ht="29.25" customHeight="1">
      <c r="A43" s="67"/>
      <c r="B43" s="641"/>
      <c r="C43" s="641"/>
      <c r="D43" s="641"/>
      <c r="E43" s="641"/>
      <c r="F43" s="1523"/>
      <c r="I43" s="680"/>
      <c r="J43" s="680"/>
      <c r="K43" s="680"/>
    </row>
    <row r="44" spans="1:11">
      <c r="A44" s="67"/>
      <c r="B44" s="641"/>
      <c r="C44" s="641"/>
      <c r="D44" s="641"/>
      <c r="E44" s="641"/>
      <c r="F44" s="1523"/>
    </row>
    <row r="45" spans="1:11">
      <c r="A45" s="67"/>
      <c r="B45" s="641"/>
      <c r="C45" s="641"/>
      <c r="D45" s="641"/>
      <c r="E45" s="641"/>
      <c r="F45" s="1523"/>
    </row>
    <row r="47" spans="1:11">
      <c r="A47" s="680"/>
      <c r="B47" s="680"/>
      <c r="C47" s="680"/>
      <c r="D47" s="680"/>
      <c r="E47" s="680"/>
      <c r="F47" s="680"/>
    </row>
  </sheetData>
  <mergeCells count="2">
    <mergeCell ref="A1:J1"/>
    <mergeCell ref="A15:G15"/>
  </mergeCells>
  <conditionalFormatting sqref="C14:G14">
    <cfRule type="cellIs" dxfId="18" priority="2" operator="equal">
      <formula>0</formula>
    </cfRule>
  </conditionalFormatting>
  <conditionalFormatting sqref="D14:G14">
    <cfRule type="cellIs" dxfId="17" priority="1" operator="equal">
      <formula>0</formula>
    </cfRule>
  </conditionalFormatting>
  <printOptions horizontalCentered="1" verticalCentered="1"/>
  <pageMargins left="0.4" right="0.4" top="0.25" bottom="0.25" header="0.31496062992126" footer="0.31496062992126"/>
  <pageSetup scale="59" orientation="landscape"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8">
    <tabColor theme="9" tint="-0.249977111117893"/>
    <pageSetUpPr fitToPage="1"/>
  </sheetPr>
  <dimension ref="A1:L17"/>
  <sheetViews>
    <sheetView showGridLines="0" view="pageBreakPreview" zoomScale="70" zoomScaleNormal="100" zoomScaleSheetLayoutView="70" workbookViewId="0">
      <selection activeCell="P8" sqref="P8"/>
    </sheetView>
  </sheetViews>
  <sheetFormatPr baseColWidth="10" defaultColWidth="11.42578125" defaultRowHeight="15"/>
  <cols>
    <col min="1" max="1" width="14.7109375" style="32" customWidth="1"/>
    <col min="2" max="2" width="21.140625" style="157" customWidth="1"/>
    <col min="3" max="3" width="20.140625" style="157" customWidth="1"/>
    <col min="4" max="4" width="19.7109375" style="157" customWidth="1"/>
    <col min="5" max="5" width="17.7109375" style="157" customWidth="1"/>
    <col min="6" max="6" width="42.28515625" style="157" customWidth="1"/>
    <col min="7" max="7" width="21.85546875" style="157" customWidth="1"/>
    <col min="8" max="8" width="21.85546875" style="32" customWidth="1"/>
    <col min="9" max="9" width="19.140625" style="32" customWidth="1"/>
    <col min="10" max="10" width="18.5703125" style="32" customWidth="1"/>
    <col min="11" max="11" width="18.42578125" style="32" customWidth="1"/>
    <col min="12" max="12" width="12.85546875" style="32" customWidth="1"/>
    <col min="13" max="16384" width="11.42578125" style="32"/>
  </cols>
  <sheetData>
    <row r="1" spans="1:12" s="67" customFormat="1" ht="78.75" customHeight="1">
      <c r="A1" s="2230"/>
      <c r="B1" s="2230"/>
      <c r="C1" s="2230"/>
      <c r="D1" s="2230"/>
      <c r="E1" s="2230"/>
      <c r="F1" s="2230"/>
      <c r="G1" s="2230"/>
      <c r="H1" s="2230"/>
      <c r="I1" s="2230"/>
      <c r="J1" s="2230"/>
      <c r="K1" s="2230"/>
    </row>
    <row r="2" spans="1:12" s="67" customFormat="1" ht="8.25" customHeight="1">
      <c r="A2" s="130"/>
      <c r="B2" s="640"/>
      <c r="C2" s="640"/>
      <c r="D2" s="640"/>
      <c r="E2" s="640"/>
      <c r="F2" s="640"/>
      <c r="G2" s="640"/>
    </row>
    <row r="3" spans="1:12" s="67" customFormat="1" ht="63" customHeight="1">
      <c r="A3" s="564" t="s">
        <v>206</v>
      </c>
      <c r="B3" s="565" t="s">
        <v>947</v>
      </c>
      <c r="C3" s="1520" t="s">
        <v>469</v>
      </c>
      <c r="D3" s="565" t="s">
        <v>470</v>
      </c>
      <c r="E3" s="565" t="s">
        <v>471</v>
      </c>
      <c r="F3" s="923" t="s">
        <v>1006</v>
      </c>
      <c r="G3" s="1819" t="s">
        <v>17</v>
      </c>
      <c r="H3" s="58"/>
      <c r="I3" s="58"/>
      <c r="J3" s="32"/>
      <c r="K3" s="32"/>
      <c r="L3" s="81"/>
    </row>
    <row r="4" spans="1:12" ht="18.75">
      <c r="A4" s="1141" t="s">
        <v>957</v>
      </c>
      <c r="B4" s="1812">
        <v>26280</v>
      </c>
      <c r="C4" s="1813">
        <v>12309</v>
      </c>
      <c r="D4" s="1216">
        <v>9163</v>
      </c>
      <c r="E4" s="1216">
        <v>4808</v>
      </c>
      <c r="F4" s="1814">
        <v>47281</v>
      </c>
      <c r="G4" s="1525">
        <v>74658</v>
      </c>
    </row>
    <row r="5" spans="1:12" ht="18.75">
      <c r="A5" s="1141" t="s">
        <v>964</v>
      </c>
      <c r="B5" s="1812">
        <v>25962</v>
      </c>
      <c r="C5" s="1813">
        <v>12109</v>
      </c>
      <c r="D5" s="1216">
        <v>9067</v>
      </c>
      <c r="E5" s="1216">
        <v>4786</v>
      </c>
      <c r="F5" s="1005">
        <v>47281</v>
      </c>
      <c r="G5" s="1526">
        <v>74340</v>
      </c>
    </row>
    <row r="6" spans="1:12" ht="18.75">
      <c r="A6" s="1141" t="s">
        <v>978</v>
      </c>
      <c r="B6" s="1812">
        <v>25888</v>
      </c>
      <c r="C6" s="1813">
        <v>12056</v>
      </c>
      <c r="D6" s="1216">
        <v>9049</v>
      </c>
      <c r="E6" s="1216">
        <v>4783</v>
      </c>
      <c r="F6" s="1005">
        <v>65675</v>
      </c>
      <c r="G6" s="1526">
        <v>74266</v>
      </c>
    </row>
    <row r="7" spans="1:12" ht="18.75">
      <c r="A7" s="1141" t="s">
        <v>981</v>
      </c>
      <c r="B7" s="1812">
        <v>25827</v>
      </c>
      <c r="C7" s="1813">
        <v>11980</v>
      </c>
      <c r="D7" s="1216">
        <v>9025</v>
      </c>
      <c r="E7" s="1216">
        <v>4822</v>
      </c>
      <c r="F7" s="1005">
        <v>65675</v>
      </c>
      <c r="G7" s="1526">
        <v>74205</v>
      </c>
    </row>
    <row r="8" spans="1:12" ht="18.75">
      <c r="A8" s="1141" t="s">
        <v>986</v>
      </c>
      <c r="B8" s="1812">
        <v>25830</v>
      </c>
      <c r="C8" s="1813">
        <v>11975</v>
      </c>
      <c r="D8" s="1216">
        <v>9027</v>
      </c>
      <c r="E8" s="1216">
        <v>4828</v>
      </c>
      <c r="F8" s="1005">
        <v>65675</v>
      </c>
      <c r="G8" s="1526">
        <v>76136</v>
      </c>
    </row>
    <row r="9" spans="1:12" ht="18.75">
      <c r="A9" s="1141" t="s">
        <v>989</v>
      </c>
      <c r="B9" s="1812">
        <v>25636</v>
      </c>
      <c r="C9" s="1813">
        <v>11846</v>
      </c>
      <c r="D9" s="1216">
        <v>8985</v>
      </c>
      <c r="E9" s="1216">
        <v>4805</v>
      </c>
      <c r="F9" s="1005">
        <v>65675</v>
      </c>
      <c r="G9" s="1526">
        <v>76590</v>
      </c>
    </row>
    <row r="10" spans="1:12" ht="18.75">
      <c r="A10" s="1141" t="s">
        <v>996</v>
      </c>
      <c r="B10" s="1812">
        <v>25622</v>
      </c>
      <c r="C10" s="1813">
        <v>11825</v>
      </c>
      <c r="D10" s="1216">
        <v>8961</v>
      </c>
      <c r="E10" s="1216">
        <v>4836</v>
      </c>
      <c r="F10" s="1005">
        <v>65675</v>
      </c>
      <c r="G10" s="1526">
        <v>76576</v>
      </c>
    </row>
    <row r="11" spans="1:12" ht="18.75">
      <c r="A11" s="1141" t="s">
        <v>1003</v>
      </c>
      <c r="B11" s="1812">
        <v>25643</v>
      </c>
      <c r="C11" s="1813">
        <v>11836</v>
      </c>
      <c r="D11" s="1216">
        <v>8968</v>
      </c>
      <c r="E11" s="1216">
        <v>4839</v>
      </c>
      <c r="F11" s="1005">
        <v>65675</v>
      </c>
      <c r="G11" s="1526">
        <v>76597</v>
      </c>
    </row>
    <row r="12" spans="1:12" ht="18.75">
      <c r="A12" s="1467" t="s">
        <v>1004</v>
      </c>
      <c r="B12" s="1812">
        <v>25394</v>
      </c>
      <c r="C12" s="1813">
        <v>11682</v>
      </c>
      <c r="D12" s="1216">
        <v>8906</v>
      </c>
      <c r="E12" s="1216">
        <v>4806</v>
      </c>
      <c r="F12" s="1005">
        <v>70411</v>
      </c>
      <c r="G12" s="1526">
        <v>95805</v>
      </c>
    </row>
    <row r="13" spans="1:12" ht="18.75">
      <c r="A13" s="1467" t="s">
        <v>1011</v>
      </c>
      <c r="B13" s="1812">
        <v>25305</v>
      </c>
      <c r="C13" s="1813">
        <v>11591</v>
      </c>
      <c r="D13" s="1216">
        <v>8885</v>
      </c>
      <c r="E13" s="1216">
        <v>4829</v>
      </c>
      <c r="F13" s="1005">
        <v>67881</v>
      </c>
      <c r="G13" s="1526">
        <v>93186</v>
      </c>
    </row>
    <row r="14" spans="1:12" ht="18.75">
      <c r="A14" s="1467" t="s">
        <v>1020</v>
      </c>
      <c r="B14" s="1812">
        <v>25256</v>
      </c>
      <c r="C14" s="1813">
        <v>11539</v>
      </c>
      <c r="D14" s="1216">
        <v>8874</v>
      </c>
      <c r="E14" s="1216">
        <v>4843</v>
      </c>
      <c r="F14" s="1005">
        <v>68629</v>
      </c>
      <c r="G14" s="1526">
        <v>93885</v>
      </c>
    </row>
    <row r="15" spans="1:12" ht="18.75">
      <c r="A15" s="1467" t="s">
        <v>1024</v>
      </c>
      <c r="B15" s="1812">
        <v>25266</v>
      </c>
      <c r="C15" s="1813">
        <v>11532</v>
      </c>
      <c r="D15" s="1216">
        <v>8879</v>
      </c>
      <c r="E15" s="1216">
        <v>4855</v>
      </c>
      <c r="F15" s="1005">
        <v>68629</v>
      </c>
      <c r="G15" s="1526">
        <v>93895</v>
      </c>
    </row>
    <row r="16" spans="1:12" ht="18.75">
      <c r="A16" s="1468" t="s">
        <v>1039</v>
      </c>
      <c r="B16" s="1815">
        <f>+C16+D16+E16</f>
        <v>25172</v>
      </c>
      <c r="C16" s="1816">
        <v>11471</v>
      </c>
      <c r="D16" s="1537">
        <v>8849</v>
      </c>
      <c r="E16" s="1537">
        <v>4852</v>
      </c>
      <c r="F16" s="1536">
        <v>68629</v>
      </c>
      <c r="G16" s="1527">
        <f>+F16+B16</f>
        <v>93801</v>
      </c>
    </row>
    <row r="17" spans="1:8" ht="21" customHeight="1">
      <c r="A17" s="2231" t="s">
        <v>1007</v>
      </c>
      <c r="B17" s="2232"/>
      <c r="C17" s="2232"/>
      <c r="D17" s="2232"/>
      <c r="E17" s="2232"/>
      <c r="F17" s="2232"/>
      <c r="G17" s="2232"/>
      <c r="H17" s="2232"/>
    </row>
  </sheetData>
  <mergeCells count="2">
    <mergeCell ref="A1:K1"/>
    <mergeCell ref="A17:H17"/>
  </mergeCells>
  <conditionalFormatting sqref="B16:G16">
    <cfRule type="cellIs" dxfId="16" priority="1" operator="equal">
      <formula>0</formula>
    </cfRule>
  </conditionalFormatting>
  <printOptions horizontalCentered="1" verticalCentered="1"/>
  <pageMargins left="0.4" right="0.4" top="0.25" bottom="0.25" header="0.31496062992126" footer="0.31496062992126"/>
  <pageSetup scale="55"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tabColor theme="2" tint="-0.499984740745262"/>
    <pageSetUpPr fitToPage="1"/>
  </sheetPr>
  <dimension ref="A1"/>
  <sheetViews>
    <sheetView showGridLines="0" view="pageBreakPreview" zoomScale="55" zoomScaleNormal="100" zoomScaleSheetLayoutView="55" workbookViewId="0">
      <selection activeCell="N61" sqref="N61"/>
    </sheetView>
  </sheetViews>
  <sheetFormatPr baseColWidth="10" defaultColWidth="11.42578125" defaultRowHeight="15"/>
  <cols>
    <col min="1" max="6" width="11.42578125" style="67"/>
    <col min="7" max="7" width="13.42578125" style="67" customWidth="1"/>
    <col min="8" max="9" width="24.140625" style="67" customWidth="1"/>
    <col min="10" max="10" width="11.42578125" style="67"/>
    <col min="11" max="11" width="25.140625" style="67" customWidth="1"/>
    <col min="12" max="12" width="30.85546875" style="67" customWidth="1"/>
    <col min="13" max="13" width="27.85546875" style="67" customWidth="1"/>
    <col min="14" max="16384" width="11.42578125" style="67"/>
  </cols>
  <sheetData/>
  <pageMargins left="0.7" right="0.7" top="0.75" bottom="0.75" header="0.3" footer="0.3"/>
  <pageSetup scale="54" orientation="landscape" r:id="rId1"/>
  <rowBreaks count="1" manualBreakCount="1">
    <brk id="64" max="12"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9">
    <tabColor theme="9" tint="-0.249977111117893"/>
    <pageSetUpPr fitToPage="1"/>
  </sheetPr>
  <dimension ref="A1:R22"/>
  <sheetViews>
    <sheetView showGridLines="0" view="pageBreakPreview" zoomScale="70" zoomScaleNormal="100" zoomScaleSheetLayoutView="70" workbookViewId="0">
      <selection activeCell="G14" sqref="G14"/>
    </sheetView>
  </sheetViews>
  <sheetFormatPr baseColWidth="10" defaultColWidth="11.42578125" defaultRowHeight="15"/>
  <cols>
    <col min="1" max="1" width="13.28515625" style="32" customWidth="1"/>
    <col min="2" max="2" width="18" style="32" customWidth="1"/>
    <col min="3" max="3" width="15.85546875" style="32" customWidth="1"/>
    <col min="4" max="4" width="20.42578125" style="32" customWidth="1"/>
    <col min="5" max="5" width="17" style="32" customWidth="1"/>
    <col min="6" max="6" width="13.5703125" style="32" customWidth="1"/>
    <col min="7" max="7" width="13.140625" style="32" customWidth="1"/>
    <col min="8" max="8" width="27.7109375" style="32" customWidth="1"/>
    <col min="9" max="9" width="26.42578125" style="32" customWidth="1"/>
    <col min="10" max="10" width="19.140625" style="32" customWidth="1"/>
    <col min="11" max="11" width="19.85546875" style="32" customWidth="1"/>
    <col min="12" max="12" width="21.28515625" style="32" customWidth="1"/>
    <col min="13" max="13" width="17" style="32" customWidth="1"/>
    <col min="14" max="14" width="13.140625" style="32" bestFit="1" customWidth="1"/>
    <col min="15" max="15" width="7.140625" style="32" customWidth="1"/>
    <col min="16" max="16" width="18.42578125" style="32" customWidth="1"/>
    <col min="17" max="17" width="27.28515625" style="32" customWidth="1"/>
    <col min="18" max="16384" width="11.42578125" style="32"/>
  </cols>
  <sheetData>
    <row r="1" spans="1:18" s="67" customFormat="1" ht="72" customHeight="1">
      <c r="A1" s="2230"/>
      <c r="B1" s="2230"/>
      <c r="C1" s="2230"/>
      <c r="D1" s="2230"/>
      <c r="E1" s="2230"/>
      <c r="F1" s="2230"/>
      <c r="G1" s="2230"/>
      <c r="H1" s="2230"/>
      <c r="I1" s="2230"/>
      <c r="J1" s="2230"/>
      <c r="K1" s="2230"/>
      <c r="L1" s="2230"/>
      <c r="M1" s="2230"/>
    </row>
    <row r="2" spans="1:18" s="67" customFormat="1" ht="20.25" customHeight="1">
      <c r="A2" s="130"/>
      <c r="B2" s="130"/>
      <c r="C2" s="130"/>
      <c r="D2" s="130"/>
      <c r="E2" s="130"/>
      <c r="F2" s="130"/>
      <c r="G2" s="130"/>
      <c r="H2" s="130"/>
      <c r="I2" s="130"/>
      <c r="J2" s="130"/>
      <c r="K2" s="130"/>
      <c r="L2" s="130"/>
    </row>
    <row r="3" spans="1:18" s="67" customFormat="1" ht="47.25" customHeight="1">
      <c r="A3" s="564" t="s">
        <v>206</v>
      </c>
      <c r="B3" s="565" t="s">
        <v>612</v>
      </c>
      <c r="C3" s="923" t="s">
        <v>501</v>
      </c>
      <c r="D3"/>
      <c r="E3"/>
      <c r="F3"/>
      <c r="G3"/>
      <c r="H3"/>
      <c r="I3"/>
      <c r="L3"/>
      <c r="M3" s="58"/>
      <c r="N3" s="58"/>
      <c r="O3" s="32"/>
      <c r="P3" s="32"/>
      <c r="Q3" s="81"/>
      <c r="R3" s="81"/>
    </row>
    <row r="4" spans="1:18" ht="16.5" customHeight="1">
      <c r="A4" s="863" t="s">
        <v>621</v>
      </c>
      <c r="B4" s="1440">
        <v>30733</v>
      </c>
      <c r="C4" s="1539"/>
      <c r="D4" s="67"/>
      <c r="E4" s="67"/>
      <c r="F4" s="67"/>
      <c r="G4" s="67"/>
      <c r="H4" s="67"/>
      <c r="I4" s="67"/>
      <c r="L4" s="67"/>
    </row>
    <row r="5" spans="1:18" ht="16.5" customHeight="1">
      <c r="A5" s="863" t="s">
        <v>629</v>
      </c>
      <c r="B5" s="1440">
        <v>30690</v>
      </c>
      <c r="C5" s="620">
        <f t="shared" ref="C5:C20" si="0">B5/B4-1</f>
        <v>-1.3991474961767558E-3</v>
      </c>
      <c r="D5" s="67"/>
      <c r="E5" s="67"/>
      <c r="F5" s="67"/>
      <c r="G5" s="67"/>
      <c r="H5" s="67"/>
      <c r="I5" s="67"/>
      <c r="L5" s="67"/>
    </row>
    <row r="6" spans="1:18" ht="16.5" customHeight="1">
      <c r="A6" s="863" t="s">
        <v>635</v>
      </c>
      <c r="B6" s="1440">
        <v>30597</v>
      </c>
      <c r="C6" s="620">
        <f t="shared" si="0"/>
        <v>-3.0303030303030498E-3</v>
      </c>
      <c r="D6" s="67"/>
      <c r="E6" s="67"/>
      <c r="F6" s="67"/>
      <c r="G6" s="67"/>
      <c r="H6" s="67"/>
      <c r="I6" s="67"/>
      <c r="L6" s="67"/>
    </row>
    <row r="7" spans="1:18" ht="16.5" customHeight="1">
      <c r="A7" s="863" t="s">
        <v>638</v>
      </c>
      <c r="B7" s="1440">
        <v>30640</v>
      </c>
      <c r="C7" s="620">
        <f t="shared" si="0"/>
        <v>1.4053665392030901E-3</v>
      </c>
      <c r="D7" s="67"/>
      <c r="E7" s="67"/>
      <c r="F7" s="67"/>
      <c r="G7" s="67"/>
      <c r="H7" s="67"/>
      <c r="I7" s="67"/>
      <c r="L7" s="67"/>
    </row>
    <row r="8" spans="1:18" ht="16.5" customHeight="1">
      <c r="A8" s="863" t="s">
        <v>812</v>
      </c>
      <c r="B8" s="1440">
        <v>30504</v>
      </c>
      <c r="C8" s="620">
        <f t="shared" si="0"/>
        <v>-4.4386422976501194E-3</v>
      </c>
      <c r="D8" s="748"/>
      <c r="E8" s="748"/>
      <c r="F8" s="748"/>
      <c r="G8" s="748"/>
      <c r="H8" s="748"/>
      <c r="I8" s="748"/>
      <c r="L8" s="748"/>
    </row>
    <row r="9" spans="1:18" ht="16.5" customHeight="1">
      <c r="A9" s="863" t="s">
        <v>822</v>
      </c>
      <c r="B9" s="1440">
        <v>30522</v>
      </c>
      <c r="C9" s="620">
        <f t="shared" si="0"/>
        <v>5.90086546026658E-4</v>
      </c>
      <c r="D9" s="748"/>
      <c r="E9" s="748"/>
      <c r="F9" s="748"/>
      <c r="G9" s="748"/>
      <c r="H9" s="748"/>
      <c r="I9" s="748"/>
      <c r="L9" s="748"/>
    </row>
    <row r="10" spans="1:18" ht="16.5" customHeight="1">
      <c r="A10" s="863" t="s">
        <v>828</v>
      </c>
      <c r="B10" s="1440">
        <v>30529</v>
      </c>
      <c r="C10" s="620">
        <f t="shared" si="0"/>
        <v>2.2934276915020924E-4</v>
      </c>
      <c r="D10" s="748"/>
      <c r="E10" s="748"/>
      <c r="F10" s="748"/>
      <c r="G10" s="748"/>
      <c r="H10" s="748"/>
      <c r="I10" s="748"/>
      <c r="L10" s="748"/>
    </row>
    <row r="11" spans="1:18" ht="16.5" customHeight="1">
      <c r="A11" s="863" t="s">
        <v>838</v>
      </c>
      <c r="B11" s="1440">
        <v>30564</v>
      </c>
      <c r="C11" s="620">
        <f t="shared" si="0"/>
        <v>1.1464509155230118E-3</v>
      </c>
      <c r="D11" s="748"/>
      <c r="E11" s="748"/>
      <c r="F11" s="748"/>
      <c r="G11" s="748"/>
      <c r="H11" s="748"/>
      <c r="I11" s="748"/>
      <c r="L11" s="748"/>
    </row>
    <row r="12" spans="1:18" ht="16.5" customHeight="1">
      <c r="A12" s="863" t="s">
        <v>843</v>
      </c>
      <c r="B12" s="1440">
        <v>30597</v>
      </c>
      <c r="C12" s="620">
        <f t="shared" si="0"/>
        <v>1.0797016097370271E-3</v>
      </c>
      <c r="D12" s="748"/>
      <c r="E12" s="748"/>
      <c r="F12" s="748"/>
      <c r="G12" s="748"/>
      <c r="H12" s="748"/>
      <c r="I12" s="748"/>
      <c r="L12" s="748"/>
    </row>
    <row r="13" spans="1:18" ht="16.5" customHeight="1">
      <c r="A13" s="863" t="s">
        <v>849</v>
      </c>
      <c r="B13" s="1440">
        <v>30624</v>
      </c>
      <c r="C13" s="620">
        <f t="shared" si="0"/>
        <v>8.8243945484856035E-4</v>
      </c>
      <c r="D13" s="748"/>
      <c r="E13" s="748"/>
      <c r="F13" s="748"/>
      <c r="G13" s="748"/>
      <c r="H13" s="748"/>
      <c r="I13" s="748"/>
      <c r="L13" s="748"/>
    </row>
    <row r="14" spans="1:18" ht="16.5" customHeight="1">
      <c r="A14" s="863" t="s">
        <v>851</v>
      </c>
      <c r="B14" s="1440">
        <v>29955</v>
      </c>
      <c r="C14" s="620">
        <f t="shared" si="0"/>
        <v>-2.1845611285266409E-2</v>
      </c>
      <c r="D14" s="748"/>
      <c r="E14" s="748"/>
      <c r="F14" s="748"/>
      <c r="G14" s="748"/>
      <c r="H14" s="748"/>
      <c r="I14" s="748"/>
      <c r="L14" s="748"/>
    </row>
    <row r="15" spans="1:18" ht="16.5" customHeight="1">
      <c r="A15" s="863" t="s">
        <v>853</v>
      </c>
      <c r="B15" s="1440">
        <v>29966</v>
      </c>
      <c r="C15" s="620">
        <f t="shared" si="0"/>
        <v>3.6721749290613559E-4</v>
      </c>
      <c r="D15" s="748"/>
      <c r="E15" s="748"/>
      <c r="F15" s="748"/>
      <c r="G15" s="748"/>
      <c r="H15" s="748"/>
      <c r="I15" s="748"/>
      <c r="L15" s="748"/>
    </row>
    <row r="16" spans="1:18" ht="16.5" customHeight="1">
      <c r="A16" s="863" t="s">
        <v>877</v>
      </c>
      <c r="B16" s="1440">
        <v>27361</v>
      </c>
      <c r="C16" s="620">
        <f t="shared" si="0"/>
        <v>-8.6931856103584115E-2</v>
      </c>
      <c r="D16" s="748"/>
      <c r="E16" s="748"/>
      <c r="F16" s="748"/>
      <c r="G16" s="748"/>
      <c r="H16" s="748"/>
      <c r="I16" s="748"/>
      <c r="L16" s="748"/>
    </row>
    <row r="17" spans="1:12" ht="16.5" customHeight="1">
      <c r="A17" s="863" t="s">
        <v>882</v>
      </c>
      <c r="B17" s="1440">
        <v>27409</v>
      </c>
      <c r="C17" s="620">
        <f t="shared" si="0"/>
        <v>1.7543218449618259E-3</v>
      </c>
      <c r="D17" s="748"/>
      <c r="E17" s="748"/>
      <c r="F17" s="748"/>
      <c r="G17" s="748"/>
      <c r="H17" s="748"/>
      <c r="I17" s="748"/>
      <c r="L17" s="748"/>
    </row>
    <row r="18" spans="1:12" ht="16.5" customHeight="1">
      <c r="A18" s="863" t="s">
        <v>940</v>
      </c>
      <c r="B18" s="1440">
        <v>26485</v>
      </c>
      <c r="C18" s="620">
        <f t="shared" si="0"/>
        <v>-3.3711554598854443E-2</v>
      </c>
      <c r="D18" s="748"/>
      <c r="E18" s="748"/>
      <c r="F18" s="748"/>
      <c r="G18" s="748"/>
      <c r="H18" s="748"/>
      <c r="I18" s="748"/>
      <c r="L18" s="748"/>
    </row>
    <row r="19" spans="1:12" ht="16.5" customHeight="1">
      <c r="A19" s="863" t="s">
        <v>948</v>
      </c>
      <c r="B19" s="1440">
        <v>26338</v>
      </c>
      <c r="C19" s="620">
        <f t="shared" si="0"/>
        <v>-5.5503114970738565E-3</v>
      </c>
      <c r="D19" s="748"/>
      <c r="E19" s="748"/>
      <c r="F19" s="748"/>
      <c r="G19" s="748"/>
      <c r="H19" s="748"/>
      <c r="I19" s="748"/>
      <c r="L19" s="748"/>
    </row>
    <row r="20" spans="1:12" ht="16.5" customHeight="1">
      <c r="A20" s="863" t="s">
        <v>1024</v>
      </c>
      <c r="B20" s="1440">
        <v>25288</v>
      </c>
      <c r="C20" s="620">
        <f t="shared" si="0"/>
        <v>-3.9866352798238247E-2</v>
      </c>
    </row>
    <row r="21" spans="1:12" ht="18.75">
      <c r="A21" s="1441" t="s">
        <v>1039</v>
      </c>
      <c r="B21" s="1442">
        <v>25293</v>
      </c>
      <c r="C21" s="621">
        <f>B21/B19-1</f>
        <v>-3.9676513023008564E-2</v>
      </c>
      <c r="D21" s="1979"/>
    </row>
    <row r="22" spans="1:12" ht="15.75">
      <c r="A22" s="1979" t="s">
        <v>599</v>
      </c>
      <c r="B22" s="1979"/>
      <c r="C22" s="1979"/>
    </row>
  </sheetData>
  <mergeCells count="1">
    <mergeCell ref="A1:M1"/>
  </mergeCells>
  <conditionalFormatting sqref="B21">
    <cfRule type="cellIs" dxfId="15" priority="1" operator="equal">
      <formula>0</formula>
    </cfRule>
  </conditionalFormatting>
  <printOptions horizontalCentered="1" verticalCentered="1"/>
  <pageMargins left="0.4" right="0.4" top="0.25" bottom="0.25" header="0.31496062992126" footer="0.31496062992126"/>
  <pageSetup scale="53" orientation="landscape"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0">
    <tabColor theme="9" tint="-0.499984740745262"/>
  </sheetPr>
  <dimension ref="L1:M1"/>
  <sheetViews>
    <sheetView showGridLines="0" view="pageBreakPreview" topLeftCell="A4" zoomScale="70" zoomScaleNormal="100" zoomScaleSheetLayoutView="70" workbookViewId="0">
      <selection activeCell="R53" sqref="R53"/>
    </sheetView>
  </sheetViews>
  <sheetFormatPr baseColWidth="10" defaultColWidth="11.42578125" defaultRowHeight="15"/>
  <cols>
    <col min="1" max="6" width="11.42578125" style="67"/>
    <col min="7" max="7" width="35.7109375" style="67" customWidth="1"/>
    <col min="8" max="10" width="11.42578125" style="67"/>
    <col min="11" max="11" width="11.28515625" style="67" customWidth="1"/>
    <col min="12" max="13" width="11.42578125" style="67" hidden="1" customWidth="1"/>
    <col min="14" max="16384" width="11.42578125" style="67"/>
  </cols>
  <sheetData/>
  <pageMargins left="0.7" right="0.7" top="0.75" bottom="0.75" header="0.3" footer="0.3"/>
  <pageSetup scale="65" orientation="landscape"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1">
    <tabColor theme="9" tint="-0.249977111117893"/>
    <pageSetUpPr fitToPage="1"/>
  </sheetPr>
  <dimension ref="P26"/>
  <sheetViews>
    <sheetView showGridLines="0" view="pageBreakPreview" zoomScale="85" zoomScaleNormal="100" zoomScaleSheetLayoutView="85" workbookViewId="0">
      <selection activeCell="N56" sqref="N56"/>
    </sheetView>
  </sheetViews>
  <sheetFormatPr baseColWidth="10" defaultColWidth="11.42578125" defaultRowHeight="15"/>
  <cols>
    <col min="1" max="6" width="11.42578125" style="67"/>
    <col min="7" max="7" width="13.42578125" style="67" customWidth="1"/>
    <col min="8" max="10" width="11.42578125" style="67"/>
    <col min="11" max="11" width="15.5703125" style="67" customWidth="1"/>
    <col min="12" max="12" width="13.140625" style="67" customWidth="1"/>
    <col min="13" max="16384" width="11.42578125" style="67"/>
  </cols>
  <sheetData>
    <row r="26" spans="16:16">
      <c r="P26" s="67" t="s">
        <v>162</v>
      </c>
    </row>
  </sheetData>
  <pageMargins left="0.70866141732283472" right="0.70866141732283472" top="0.74803149606299213" bottom="0.74803149606299213" header="0.31496062992125984" footer="0.31496062992125984"/>
  <pageSetup scale="75" orientation="landscape"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2">
    <tabColor theme="9" tint="-0.249977111117893"/>
    <pageSetUpPr fitToPage="1"/>
  </sheetPr>
  <dimension ref="I5:L45"/>
  <sheetViews>
    <sheetView showGridLines="0" view="pageBreakPreview" zoomScale="85" zoomScaleNormal="100" zoomScaleSheetLayoutView="85" workbookViewId="0">
      <selection activeCell="R36" sqref="R36"/>
    </sheetView>
  </sheetViews>
  <sheetFormatPr baseColWidth="10" defaultColWidth="11.42578125" defaultRowHeight="15"/>
  <cols>
    <col min="1" max="3" width="11.42578125" style="67"/>
    <col min="4" max="4" width="11.42578125" style="67" customWidth="1"/>
    <col min="5" max="5" width="13.7109375" style="67" customWidth="1"/>
    <col min="6" max="6" width="16.140625" style="67" customWidth="1"/>
    <col min="7" max="7" width="17.85546875" style="67" customWidth="1"/>
    <col min="8" max="9" width="17.42578125" style="67" customWidth="1"/>
    <col min="10" max="10" width="17.7109375" style="67" customWidth="1"/>
    <col min="11" max="11" width="15.5703125" style="67" customWidth="1"/>
    <col min="12" max="12" width="13.140625" style="67" customWidth="1"/>
    <col min="13" max="16384" width="11.42578125" style="67"/>
  </cols>
  <sheetData>
    <row r="5" ht="15" customHeight="1"/>
    <row r="24" ht="16.5" customHeight="1"/>
    <row r="25" ht="16.5" customHeight="1"/>
    <row r="26" ht="16.5" customHeight="1"/>
    <row r="41" spans="9:12">
      <c r="L41" s="217"/>
    </row>
    <row r="42" spans="9:12">
      <c r="J42" s="121"/>
    </row>
    <row r="43" spans="9:12">
      <c r="I43" s="217"/>
    </row>
    <row r="45" spans="9:12">
      <c r="I45" s="121"/>
    </row>
  </sheetData>
  <pageMargins left="0.70866141732283472" right="0.70866141732283472" top="0.74803149606299213" bottom="0.74803149606299213" header="0.31496062992125984" footer="0.31496062992125984"/>
  <pageSetup scale="65" orientation="landscape"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3">
    <tabColor theme="9" tint="-0.249977111117893"/>
  </sheetPr>
  <dimension ref="A1:O38"/>
  <sheetViews>
    <sheetView showGridLines="0" view="pageBreakPreview" zoomScale="70" zoomScaleNormal="100" zoomScaleSheetLayoutView="70" workbookViewId="0">
      <pane ySplit="1" topLeftCell="A2" activePane="bottomLeft" state="frozen"/>
      <selection pane="bottomLeft" activeCell="P1" sqref="P1:V1048576"/>
    </sheetView>
  </sheetViews>
  <sheetFormatPr baseColWidth="10" defaultColWidth="11.42578125" defaultRowHeight="15"/>
  <cols>
    <col min="1" max="1" width="16.42578125" style="67" customWidth="1"/>
    <col min="2" max="2" width="15.28515625" style="67" customWidth="1"/>
    <col min="3" max="3" width="14.42578125" style="67" customWidth="1"/>
    <col min="4" max="4" width="22.7109375" style="67" customWidth="1"/>
    <col min="5" max="5" width="19.140625" style="67" customWidth="1"/>
    <col min="6" max="6" width="17" style="67" customWidth="1"/>
    <col min="7" max="7" width="18.7109375" style="67" customWidth="1"/>
    <col min="8" max="8" width="15" style="67" customWidth="1"/>
    <col min="9" max="9" width="16.7109375" style="67" customWidth="1"/>
    <col min="10" max="10" width="23.42578125" style="67" customWidth="1"/>
    <col min="11" max="11" width="22.5703125" style="67" customWidth="1"/>
    <col min="12" max="12" width="23.5703125" style="67" customWidth="1"/>
    <col min="13" max="13" width="13" style="67" customWidth="1"/>
    <col min="14" max="14" width="6.85546875" style="67" customWidth="1"/>
    <col min="15" max="15" width="6.7109375" style="67" customWidth="1"/>
    <col min="16" max="16384" width="11.42578125" style="67"/>
  </cols>
  <sheetData>
    <row r="1" spans="1:15" ht="75.75" customHeight="1">
      <c r="A1" s="2233"/>
      <c r="B1" s="2233"/>
      <c r="C1" s="2233"/>
      <c r="D1" s="2233"/>
      <c r="E1" s="2233"/>
      <c r="F1" s="2233"/>
      <c r="G1" s="2233"/>
      <c r="H1" s="2233"/>
      <c r="I1" s="2233"/>
      <c r="J1" s="2233"/>
      <c r="K1" s="2233"/>
      <c r="L1" s="2233"/>
      <c r="M1" s="2233"/>
      <c r="N1" s="2233"/>
    </row>
    <row r="2" spans="1:15" ht="8.25" customHeight="1">
      <c r="A2" s="2234" t="s">
        <v>535</v>
      </c>
      <c r="B2" s="2234"/>
      <c r="C2" s="2234"/>
      <c r="D2" s="2234"/>
      <c r="E2" s="2234"/>
      <c r="F2" s="2234"/>
      <c r="G2" s="2234"/>
      <c r="H2" s="2234"/>
      <c r="I2" s="2234"/>
      <c r="J2" s="2234"/>
      <c r="K2" s="2234"/>
      <c r="L2" s="2234"/>
      <c r="M2" s="2234"/>
      <c r="N2" s="2234"/>
    </row>
    <row r="3" spans="1:15" ht="42.75" customHeight="1">
      <c r="A3" s="1009" t="s">
        <v>19</v>
      </c>
      <c r="B3" s="1010" t="s">
        <v>31</v>
      </c>
      <c r="C3" s="1010" t="s">
        <v>465</v>
      </c>
      <c r="D3" s="1011" t="s">
        <v>191</v>
      </c>
    </row>
    <row r="4" spans="1:15" ht="16.5" customHeight="1">
      <c r="A4" s="1012" t="s">
        <v>835</v>
      </c>
      <c r="B4" s="1013">
        <v>576869</v>
      </c>
      <c r="C4" s="1013">
        <v>986538</v>
      </c>
      <c r="D4" s="1014">
        <f t="shared" ref="D4:D19" si="0">B4/C4</f>
        <v>0.58474078038555033</v>
      </c>
    </row>
    <row r="5" spans="1:15" ht="16.5" customHeight="1">
      <c r="A5" s="1015" t="s">
        <v>836</v>
      </c>
      <c r="B5" s="1016">
        <v>593286</v>
      </c>
      <c r="C5" s="1016">
        <v>1190202</v>
      </c>
      <c r="D5" s="1017">
        <f t="shared" si="0"/>
        <v>0.49847504877323345</v>
      </c>
    </row>
    <row r="6" spans="1:15" ht="16.5" customHeight="1">
      <c r="A6" s="1015" t="s">
        <v>20</v>
      </c>
      <c r="B6" s="1016">
        <v>626615</v>
      </c>
      <c r="C6" s="1018">
        <v>1429521</v>
      </c>
      <c r="D6" s="1017">
        <f t="shared" si="0"/>
        <v>0.43833913597631652</v>
      </c>
      <c r="O6" s="133"/>
    </row>
    <row r="7" spans="1:15" ht="16.5" customHeight="1">
      <c r="A7" s="1015" t="s">
        <v>21</v>
      </c>
      <c r="B7" s="1016">
        <v>808496</v>
      </c>
      <c r="C7" s="1016">
        <v>1588621</v>
      </c>
      <c r="D7" s="1017">
        <f t="shared" si="0"/>
        <v>0.50892944257944472</v>
      </c>
    </row>
    <row r="8" spans="1:15" ht="16.5" customHeight="1">
      <c r="A8" s="1015" t="s">
        <v>22</v>
      </c>
      <c r="B8" s="1016">
        <v>913203</v>
      </c>
      <c r="C8" s="1016">
        <v>1797027</v>
      </c>
      <c r="D8" s="1017">
        <f t="shared" si="0"/>
        <v>0.5081743346093297</v>
      </c>
    </row>
    <row r="9" spans="1:15" ht="16.5" customHeight="1">
      <c r="A9" s="1015" t="s">
        <v>23</v>
      </c>
      <c r="B9" s="1016">
        <v>929743</v>
      </c>
      <c r="C9" s="1016">
        <v>1983720</v>
      </c>
      <c r="D9" s="1017">
        <f t="shared" si="0"/>
        <v>0.46868660899723752</v>
      </c>
    </row>
    <row r="10" spans="1:15" ht="16.5" customHeight="1">
      <c r="A10" s="1015" t="s">
        <v>24</v>
      </c>
      <c r="B10" s="1016">
        <v>1118293</v>
      </c>
      <c r="C10" s="1016">
        <v>2193890</v>
      </c>
      <c r="D10" s="1017">
        <f t="shared" si="0"/>
        <v>0.50973066106322562</v>
      </c>
      <c r="O10" s="145"/>
    </row>
    <row r="11" spans="1:15" ht="16.5" customHeight="1">
      <c r="A11" s="1015" t="s">
        <v>168</v>
      </c>
      <c r="B11" s="1016">
        <v>1189601</v>
      </c>
      <c r="C11" s="1016">
        <v>2374783</v>
      </c>
      <c r="D11" s="1017">
        <f t="shared" si="0"/>
        <v>0.50093040079872564</v>
      </c>
      <c r="G11" s="67" t="s">
        <v>25</v>
      </c>
    </row>
    <row r="12" spans="1:15" ht="16.5" customHeight="1">
      <c r="A12" s="1015" t="s">
        <v>203</v>
      </c>
      <c r="B12" s="1016">
        <v>1242780</v>
      </c>
      <c r="C12" s="1016">
        <v>2552974</v>
      </c>
      <c r="D12" s="1017">
        <f t="shared" si="0"/>
        <v>0.4867969669883046</v>
      </c>
    </row>
    <row r="13" spans="1:15" ht="16.5" customHeight="1">
      <c r="A13" s="1015" t="s">
        <v>424</v>
      </c>
      <c r="B13" s="1016">
        <v>1291137</v>
      </c>
      <c r="C13" s="1016">
        <v>2714449</v>
      </c>
      <c r="D13" s="1017">
        <f t="shared" si="0"/>
        <v>0.47565343832210516</v>
      </c>
      <c r="O13" s="175"/>
    </row>
    <row r="14" spans="1:15" ht="16.5" customHeight="1">
      <c r="A14" s="1015" t="s">
        <v>488</v>
      </c>
      <c r="B14" s="1016">
        <v>1376966</v>
      </c>
      <c r="C14" s="1016">
        <v>2881130</v>
      </c>
      <c r="D14" s="1017">
        <f t="shared" si="0"/>
        <v>0.47792567499557465</v>
      </c>
    </row>
    <row r="15" spans="1:15" ht="16.5" customHeight="1">
      <c r="A15" s="1015" t="s">
        <v>496</v>
      </c>
      <c r="B15" s="1016">
        <v>1508392</v>
      </c>
      <c r="C15" s="1016">
        <v>3069900</v>
      </c>
      <c r="D15" s="1017">
        <f t="shared" si="0"/>
        <v>0.49134890387309033</v>
      </c>
      <c r="G15" s="217"/>
    </row>
    <row r="16" spans="1:15" ht="16.5" customHeight="1">
      <c r="A16" s="1015" t="s">
        <v>829</v>
      </c>
      <c r="B16" s="1016">
        <v>1617107</v>
      </c>
      <c r="C16" s="1016">
        <v>3269757</v>
      </c>
      <c r="D16" s="1017">
        <f t="shared" si="0"/>
        <v>0.49456488662613152</v>
      </c>
      <c r="E16" s="40"/>
      <c r="F16" s="649"/>
      <c r="G16" s="8" t="s">
        <v>414</v>
      </c>
      <c r="H16" s="8"/>
      <c r="I16" s="1"/>
      <c r="J16" s="9"/>
      <c r="K16" s="1"/>
      <c r="L16" s="1"/>
    </row>
    <row r="17" spans="1:13" s="748" customFormat="1" ht="16.5" customHeight="1">
      <c r="A17" s="1015" t="s">
        <v>884</v>
      </c>
      <c r="B17" s="1016">
        <v>1725802</v>
      </c>
      <c r="C17" s="1016">
        <v>3473894</v>
      </c>
      <c r="D17" s="1017">
        <f t="shared" si="0"/>
        <v>0.49679178466585339</v>
      </c>
      <c r="E17" s="40"/>
      <c r="F17" s="649"/>
      <c r="G17" s="8"/>
      <c r="H17" s="8"/>
      <c r="I17" s="1"/>
      <c r="J17" s="9"/>
      <c r="K17" s="1"/>
      <c r="L17" s="1"/>
    </row>
    <row r="18" spans="1:13" ht="16.5" customHeight="1">
      <c r="A18" s="1015" t="s">
        <v>949</v>
      </c>
      <c r="B18" s="1016">
        <v>1837104</v>
      </c>
      <c r="C18" s="1016">
        <v>3703355</v>
      </c>
      <c r="D18" s="1017">
        <f t="shared" si="0"/>
        <v>0.49606478449946062</v>
      </c>
      <c r="E18" s="40"/>
      <c r="F18" s="7"/>
      <c r="G18" s="7"/>
      <c r="H18" s="7"/>
      <c r="I18" s="1"/>
      <c r="J18" s="9"/>
      <c r="K18" s="1"/>
      <c r="L18" s="1"/>
    </row>
    <row r="19" spans="1:13" ht="16.5" customHeight="1">
      <c r="A19" s="1015" t="s">
        <v>1025</v>
      </c>
      <c r="B19" s="1016">
        <v>1935968</v>
      </c>
      <c r="C19" s="1016">
        <v>3919943</v>
      </c>
      <c r="D19" s="1017">
        <f t="shared" si="0"/>
        <v>0.49387656912358163</v>
      </c>
      <c r="E19" s="3"/>
      <c r="F19" s="2"/>
      <c r="G19" s="2"/>
      <c r="H19" s="2"/>
      <c r="I19" s="1"/>
      <c r="J19" s="1"/>
      <c r="K19" s="1"/>
      <c r="L19" s="1"/>
    </row>
    <row r="20" spans="1:13" ht="18.75">
      <c r="A20" s="1019" t="s">
        <v>1040</v>
      </c>
      <c r="B20" s="1020">
        <v>1872444</v>
      </c>
      <c r="C20" s="1020">
        <v>3937535</v>
      </c>
      <c r="D20" s="1021">
        <f>B20/C20</f>
        <v>0.47553710633683255</v>
      </c>
      <c r="E20" s="1"/>
      <c r="F20" s="1"/>
      <c r="G20" s="1"/>
      <c r="H20" s="1"/>
      <c r="I20" s="1"/>
      <c r="J20" s="1"/>
      <c r="K20" s="1"/>
      <c r="L20" s="1"/>
    </row>
    <row r="21" spans="1:13">
      <c r="A21" s="67" t="s">
        <v>813</v>
      </c>
      <c r="B21" s="1"/>
      <c r="C21" s="1"/>
      <c r="D21" s="1"/>
      <c r="E21" s="1"/>
      <c r="F21" s="1"/>
      <c r="G21" s="1"/>
      <c r="H21" s="1"/>
      <c r="I21" s="1"/>
      <c r="J21" s="1"/>
      <c r="K21" s="1"/>
      <c r="L21" s="1"/>
    </row>
    <row r="22" spans="1:13">
      <c r="B22" s="1"/>
      <c r="C22" s="1"/>
      <c r="D22" s="1"/>
      <c r="E22" s="1"/>
      <c r="F22" s="1"/>
      <c r="G22" s="1"/>
      <c r="H22" s="1"/>
      <c r="I22" s="1"/>
      <c r="J22" s="1"/>
      <c r="K22" s="1"/>
      <c r="L22" s="1"/>
    </row>
    <row r="23" spans="1:13">
      <c r="B23" s="1"/>
      <c r="C23" s="1"/>
      <c r="D23" s="1"/>
      <c r="E23" s="1"/>
      <c r="F23" s="1"/>
      <c r="G23" s="1"/>
      <c r="H23" s="1"/>
      <c r="I23" s="1"/>
      <c r="J23" s="1"/>
      <c r="K23" s="1"/>
      <c r="L23" s="1"/>
    </row>
    <row r="24" spans="1:13">
      <c r="B24" s="1"/>
      <c r="C24" s="1"/>
      <c r="D24" s="1"/>
      <c r="E24" s="1"/>
      <c r="F24" s="1"/>
      <c r="G24" s="1"/>
      <c r="H24" s="1"/>
      <c r="I24" s="1"/>
      <c r="J24" s="1"/>
      <c r="K24" s="1"/>
      <c r="L24" s="1"/>
    </row>
    <row r="25" spans="1:13">
      <c r="B25" s="1"/>
      <c r="C25" s="1"/>
      <c r="D25" s="1"/>
      <c r="E25" s="1"/>
      <c r="F25" s="1"/>
      <c r="G25" s="1"/>
      <c r="H25" s="1"/>
      <c r="I25" s="1"/>
      <c r="J25" s="1"/>
      <c r="K25" s="1"/>
      <c r="L25" s="1"/>
      <c r="M25" s="67" t="s">
        <v>25</v>
      </c>
    </row>
    <row r="26" spans="1:13">
      <c r="B26" s="1"/>
      <c r="C26" s="1"/>
      <c r="D26" s="1"/>
      <c r="E26" s="1"/>
      <c r="F26" s="1"/>
      <c r="G26" s="1"/>
      <c r="H26" s="1"/>
      <c r="I26" s="1"/>
      <c r="J26" s="1"/>
      <c r="K26" s="1"/>
      <c r="L26" s="1"/>
    </row>
    <row r="27" spans="1:13">
      <c r="B27" s="1"/>
      <c r="C27" s="1"/>
      <c r="D27" s="1"/>
      <c r="E27" s="1"/>
      <c r="F27" s="1"/>
      <c r="G27" s="1"/>
      <c r="H27" s="1"/>
      <c r="I27" s="1"/>
      <c r="J27" s="1"/>
      <c r="K27" s="1"/>
      <c r="L27" s="1"/>
    </row>
    <row r="28" spans="1:13">
      <c r="B28" s="1"/>
      <c r="C28" s="1"/>
      <c r="D28" s="1"/>
      <c r="E28" s="1"/>
      <c r="F28" s="1"/>
      <c r="G28" s="1"/>
      <c r="H28" s="1"/>
      <c r="I28" s="1"/>
      <c r="J28" s="1"/>
      <c r="K28" s="1"/>
      <c r="L28" s="1"/>
    </row>
    <row r="29" spans="1:13">
      <c r="B29" s="1"/>
      <c r="C29" s="1"/>
      <c r="D29" s="1"/>
      <c r="E29" s="1"/>
      <c r="F29" s="1"/>
      <c r="G29" s="1"/>
      <c r="H29" s="1"/>
      <c r="I29" s="1"/>
      <c r="J29" s="1"/>
      <c r="K29" s="1"/>
      <c r="L29" s="1"/>
    </row>
    <row r="30" spans="1:13">
      <c r="B30" s="1"/>
      <c r="C30" s="1"/>
      <c r="D30" s="1"/>
      <c r="E30" s="1"/>
      <c r="F30" s="1"/>
      <c r="G30" s="1"/>
      <c r="H30" s="1"/>
      <c r="I30" s="1"/>
      <c r="J30" s="1"/>
      <c r="K30" s="1"/>
      <c r="L30" s="1"/>
    </row>
    <row r="31" spans="1:13">
      <c r="B31" s="1"/>
      <c r="C31" s="1"/>
      <c r="D31" s="1"/>
      <c r="E31" s="1"/>
      <c r="F31" s="1"/>
      <c r="G31" s="1"/>
      <c r="H31" s="1"/>
      <c r="I31" s="1"/>
      <c r="J31" s="1"/>
      <c r="K31" s="1"/>
      <c r="L31" s="1"/>
    </row>
    <row r="32" spans="1:13">
      <c r="B32" s="1"/>
      <c r="C32" s="1"/>
      <c r="D32" s="1"/>
      <c r="E32" s="1"/>
      <c r="F32" s="1"/>
      <c r="G32" s="1"/>
      <c r="H32" s="1"/>
      <c r="I32" s="1"/>
      <c r="J32" s="1"/>
      <c r="K32" s="1"/>
      <c r="L32" s="1"/>
    </row>
    <row r="33" spans="2:12">
      <c r="B33" s="1"/>
      <c r="C33" s="1"/>
      <c r="D33" s="1"/>
      <c r="E33" s="1"/>
      <c r="F33" s="1"/>
      <c r="G33" s="1"/>
      <c r="H33" s="1"/>
      <c r="I33" s="1"/>
      <c r="J33" s="1"/>
      <c r="K33" s="1"/>
      <c r="L33" s="1"/>
    </row>
    <row r="34" spans="2:12">
      <c r="B34" s="1"/>
      <c r="C34" s="1"/>
      <c r="D34" s="1"/>
      <c r="E34" s="1"/>
      <c r="F34" s="1"/>
      <c r="G34" s="1"/>
      <c r="H34" s="1"/>
      <c r="I34" s="1"/>
      <c r="J34" s="1"/>
      <c r="K34" s="1"/>
      <c r="L34" s="1"/>
    </row>
    <row r="35" spans="2:12">
      <c r="B35" s="1"/>
      <c r="C35" s="1"/>
      <c r="D35" s="1"/>
      <c r="E35" s="1"/>
      <c r="F35" s="1"/>
      <c r="G35" s="1"/>
      <c r="H35" s="1"/>
      <c r="I35" s="1"/>
      <c r="J35" s="1"/>
      <c r="K35" s="1"/>
      <c r="L35" s="1"/>
    </row>
    <row r="36" spans="2:12">
      <c r="B36" s="1"/>
      <c r="C36" s="1"/>
      <c r="D36" s="1"/>
      <c r="E36" s="1"/>
    </row>
    <row r="37" spans="2:12">
      <c r="B37" s="1"/>
      <c r="C37" s="1"/>
      <c r="D37" s="1"/>
    </row>
    <row r="38" spans="2:12">
      <c r="B38" s="1"/>
      <c r="C38" s="1"/>
      <c r="D38" s="1"/>
    </row>
  </sheetData>
  <mergeCells count="2">
    <mergeCell ref="A1:N1"/>
    <mergeCell ref="A2:N2"/>
  </mergeCells>
  <printOptions horizontalCentered="1" verticalCentered="1"/>
  <pageMargins left="0.4" right="0.4" top="0.25" bottom="0.25" header="0.31496062992126" footer="0.31496062992126"/>
  <pageSetup scale="52" orientation="landscape"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4">
    <tabColor theme="9" tint="-0.249977111117893"/>
    <pageSetUpPr fitToPage="1"/>
  </sheetPr>
  <dimension ref="A1:N16"/>
  <sheetViews>
    <sheetView showGridLines="0" view="pageBreakPreview" zoomScale="60" zoomScaleNormal="70" workbookViewId="0">
      <selection activeCell="F9" sqref="F9"/>
    </sheetView>
  </sheetViews>
  <sheetFormatPr baseColWidth="10" defaultColWidth="11.42578125" defaultRowHeight="15"/>
  <cols>
    <col min="1" max="1" width="15.85546875" style="67" customWidth="1"/>
    <col min="2" max="2" width="21.28515625" style="67" customWidth="1"/>
    <col min="3" max="3" width="18.140625" style="67" customWidth="1"/>
    <col min="4" max="4" width="20.5703125" style="67" customWidth="1"/>
    <col min="5" max="5" width="11.42578125" style="67"/>
    <col min="6" max="6" width="19.140625" style="67" customWidth="1"/>
    <col min="7" max="7" width="15.7109375" style="67" customWidth="1"/>
    <col min="8" max="9" width="11.42578125" style="67"/>
    <col min="10" max="10" width="17.140625" style="67" customWidth="1"/>
    <col min="11" max="11" width="24" style="67" customWidth="1"/>
    <col min="12" max="12" width="22.28515625" style="67" customWidth="1"/>
    <col min="13" max="13" width="21.28515625" style="67" customWidth="1"/>
    <col min="14" max="14" width="21.5703125" style="67" customWidth="1"/>
    <col min="15" max="16384" width="11.42578125" style="67"/>
  </cols>
  <sheetData>
    <row r="1" spans="1:14" ht="73.5" customHeight="1">
      <c r="A1" s="2235"/>
      <c r="B1" s="2235"/>
      <c r="C1" s="2235"/>
      <c r="D1" s="2235"/>
      <c r="E1" s="2235"/>
      <c r="F1" s="2235"/>
      <c r="G1" s="2235"/>
      <c r="H1" s="2235"/>
      <c r="I1" s="2235"/>
      <c r="J1" s="2235"/>
      <c r="K1" s="2235"/>
      <c r="L1" s="2235"/>
      <c r="M1" s="2235"/>
      <c r="N1" s="2235"/>
    </row>
    <row r="2" spans="1:14" ht="28.5" customHeight="1">
      <c r="A2" s="83"/>
      <c r="B2" s="83"/>
      <c r="C2" s="83"/>
      <c r="D2" s="83"/>
      <c r="E2" s="83"/>
      <c r="F2" s="83"/>
      <c r="G2" s="83"/>
      <c r="H2" s="83"/>
      <c r="I2" s="83"/>
      <c r="J2" s="83"/>
      <c r="K2" s="83"/>
      <c r="L2" s="83"/>
    </row>
    <row r="3" spans="1:14" ht="51.75" customHeight="1">
      <c r="A3" s="960" t="s">
        <v>33</v>
      </c>
      <c r="B3" s="961" t="s">
        <v>466</v>
      </c>
      <c r="C3" s="961" t="s">
        <v>465</v>
      </c>
      <c r="D3" s="962" t="s">
        <v>191</v>
      </c>
      <c r="F3" s="82"/>
      <c r="G3" s="83"/>
      <c r="H3" s="83"/>
      <c r="I3" s="83"/>
      <c r="J3" s="83"/>
      <c r="K3" s="83"/>
      <c r="L3" s="83"/>
      <c r="M3" s="83"/>
    </row>
    <row r="4" spans="1:14" ht="21">
      <c r="A4" s="585" t="s">
        <v>957</v>
      </c>
      <c r="B4" s="586">
        <v>1777342</v>
      </c>
      <c r="C4" s="1104">
        <v>3719317</v>
      </c>
      <c r="D4" s="1109">
        <v>0.47786784509091318</v>
      </c>
    </row>
    <row r="5" spans="1:14" s="748" customFormat="1" ht="21">
      <c r="A5" s="585" t="s">
        <v>964</v>
      </c>
      <c r="B5" s="586">
        <v>1807468</v>
      </c>
      <c r="C5" s="1104">
        <v>3735417</v>
      </c>
      <c r="D5" s="1109">
        <v>0.48387315258242924</v>
      </c>
    </row>
    <row r="6" spans="1:14" s="748" customFormat="1" ht="21">
      <c r="A6" s="585" t="s">
        <v>978</v>
      </c>
      <c r="B6" s="586">
        <v>1860698</v>
      </c>
      <c r="C6" s="1104">
        <v>3754191</v>
      </c>
      <c r="D6" s="1109">
        <v>0.49563221477010627</v>
      </c>
    </row>
    <row r="7" spans="1:14" ht="21">
      <c r="A7" s="585" t="s">
        <v>981</v>
      </c>
      <c r="B7" s="586">
        <v>1830789</v>
      </c>
      <c r="C7" s="1104">
        <v>3771041</v>
      </c>
      <c r="D7" s="1109">
        <v>0.48548636835292958</v>
      </c>
      <c r="E7" s="748"/>
    </row>
    <row r="8" spans="1:14" ht="21">
      <c r="A8" s="585" t="s">
        <v>986</v>
      </c>
      <c r="B8" s="586">
        <v>1890857</v>
      </c>
      <c r="C8" s="1104">
        <v>3787415</v>
      </c>
      <c r="D8" s="1109">
        <v>0.49924737584869894</v>
      </c>
    </row>
    <row r="9" spans="1:14" s="748" customFormat="1" ht="21">
      <c r="A9" s="585" t="s">
        <v>989</v>
      </c>
      <c r="B9" s="586">
        <v>1813834</v>
      </c>
      <c r="C9" s="1104">
        <v>3803168</v>
      </c>
      <c r="D9" s="1109">
        <v>0.47692713022406585</v>
      </c>
    </row>
    <row r="10" spans="1:14" s="748" customFormat="1" ht="21">
      <c r="A10" s="585" t="s">
        <v>996</v>
      </c>
      <c r="B10" s="586">
        <v>1894599</v>
      </c>
      <c r="C10" s="1104">
        <v>3822934</v>
      </c>
      <c r="D10" s="1109">
        <v>0.49558768213105431</v>
      </c>
    </row>
    <row r="11" spans="1:14" s="748" customFormat="1" ht="21">
      <c r="A11" s="585" t="s">
        <v>1003</v>
      </c>
      <c r="B11" s="586">
        <v>1888021</v>
      </c>
      <c r="C11" s="1104">
        <v>3840663</v>
      </c>
      <c r="D11" s="1109">
        <v>0.49158725980384116</v>
      </c>
    </row>
    <row r="12" spans="1:14" s="748" customFormat="1" ht="21">
      <c r="A12" s="585" t="s">
        <v>1004</v>
      </c>
      <c r="B12" s="586">
        <v>1857705</v>
      </c>
      <c r="C12" s="1104">
        <v>3860441</v>
      </c>
      <c r="D12" s="1109">
        <v>0.48121574711282983</v>
      </c>
    </row>
    <row r="13" spans="1:14" s="748" customFormat="1" ht="21">
      <c r="A13" s="585" t="s">
        <v>1013</v>
      </c>
      <c r="B13" s="586">
        <v>1922130</v>
      </c>
      <c r="C13" s="1104">
        <v>3880139</v>
      </c>
      <c r="D13" s="1109">
        <v>0.49537658315848992</v>
      </c>
    </row>
    <row r="14" spans="1:14" s="748" customFormat="1" ht="21">
      <c r="A14" s="585" t="s">
        <v>1021</v>
      </c>
      <c r="B14" s="586">
        <v>1902380</v>
      </c>
      <c r="C14" s="1104">
        <v>3889360</v>
      </c>
      <c r="D14" s="1109">
        <v>0.48912417467141123</v>
      </c>
      <c r="F14" s="121"/>
    </row>
    <row r="15" spans="1:14" ht="21">
      <c r="A15" s="585" t="s">
        <v>1029</v>
      </c>
      <c r="B15" s="586">
        <v>1935968</v>
      </c>
      <c r="C15" s="1104">
        <v>3919943</v>
      </c>
      <c r="D15" s="1109">
        <v>0.49387656912358163</v>
      </c>
    </row>
    <row r="16" spans="1:14" ht="21">
      <c r="A16" s="981" t="s">
        <v>1039</v>
      </c>
      <c r="B16" s="1105">
        <v>1872444</v>
      </c>
      <c r="C16" s="1106">
        <v>3937535</v>
      </c>
      <c r="D16" s="1110">
        <f>B16/C16</f>
        <v>0.47553710633683255</v>
      </c>
    </row>
  </sheetData>
  <mergeCells count="1">
    <mergeCell ref="A1:N1"/>
  </mergeCells>
  <printOptions horizontalCentered="1" verticalCentered="1"/>
  <pageMargins left="0.4" right="0.4" top="0.25" bottom="0.25" header="0.31496062992126" footer="0.31496062992126"/>
  <pageSetup scale="51" orientation="landscape"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5">
    <tabColor theme="9" tint="-0.249977111117893"/>
    <pageSetUpPr fitToPage="1"/>
  </sheetPr>
  <dimension ref="A1:O22"/>
  <sheetViews>
    <sheetView showGridLines="0" view="pageBreakPreview" zoomScale="70" zoomScaleNormal="85" zoomScaleSheetLayoutView="70" workbookViewId="0">
      <selection activeCell="H5" sqref="H5"/>
    </sheetView>
  </sheetViews>
  <sheetFormatPr baseColWidth="10" defaultColWidth="11.42578125" defaultRowHeight="15"/>
  <cols>
    <col min="1" max="1" width="17.7109375" style="67" customWidth="1"/>
    <col min="2" max="2" width="14.28515625" style="67" hidden="1" customWidth="1"/>
    <col min="3" max="3" width="21.28515625" style="67" customWidth="1"/>
    <col min="4" max="4" width="22.5703125" style="67" customWidth="1"/>
    <col min="5" max="5" width="23.5703125" style="67" customWidth="1"/>
    <col min="6" max="6" width="12.42578125" style="67" bestFit="1" customWidth="1"/>
    <col min="7" max="9" width="11.42578125" style="67"/>
    <col min="10" max="11" width="15.85546875" style="67" customWidth="1"/>
    <col min="12" max="16384" width="11.42578125" style="67"/>
  </cols>
  <sheetData>
    <row r="1" spans="1:15" ht="90" customHeight="1">
      <c r="A1" s="2228"/>
      <c r="B1" s="2228"/>
      <c r="C1" s="2228"/>
      <c r="D1" s="2228"/>
      <c r="E1" s="2228"/>
      <c r="F1" s="2228"/>
      <c r="G1" s="2228"/>
      <c r="H1" s="2228"/>
      <c r="I1" s="2228"/>
      <c r="J1" s="2228"/>
      <c r="K1" s="2228"/>
      <c r="L1" s="2228"/>
      <c r="M1" s="2228"/>
      <c r="N1" s="2228"/>
      <c r="O1" s="2228"/>
    </row>
    <row r="2" spans="1:15" ht="45.75" customHeight="1">
      <c r="A2" s="1234" t="s">
        <v>0</v>
      </c>
      <c r="B2" s="1233" t="s">
        <v>460</v>
      </c>
      <c r="C2" s="1233" t="s">
        <v>613</v>
      </c>
      <c r="D2" s="1233" t="s">
        <v>489</v>
      </c>
      <c r="E2" s="1193" t="s">
        <v>178</v>
      </c>
      <c r="F2" s="81"/>
      <c r="G2" s="81"/>
      <c r="H2" s="245"/>
      <c r="I2" s="209"/>
      <c r="J2" s="209"/>
      <c r="K2" s="209"/>
      <c r="L2" s="209"/>
    </row>
    <row r="3" spans="1:15" ht="17.25">
      <c r="A3" s="275" t="s">
        <v>20</v>
      </c>
      <c r="B3" s="211">
        <v>1429521</v>
      </c>
      <c r="C3" s="762">
        <v>626615</v>
      </c>
      <c r="D3" s="763">
        <v>1437260</v>
      </c>
      <c r="E3" s="919">
        <f t="shared" ref="E3:E16" si="0">C3/D3</f>
        <v>0.43597887647328948</v>
      </c>
      <c r="F3" s="81"/>
      <c r="G3" s="81"/>
      <c r="H3" s="212"/>
      <c r="I3" s="211"/>
      <c r="J3" s="210"/>
      <c r="K3" s="213"/>
      <c r="L3" s="214"/>
    </row>
    <row r="4" spans="1:15" ht="17.25">
      <c r="A4" s="275" t="s">
        <v>21</v>
      </c>
      <c r="B4" s="210">
        <v>1588621</v>
      </c>
      <c r="C4" s="762">
        <v>808496</v>
      </c>
      <c r="D4" s="763">
        <v>1505582.5</v>
      </c>
      <c r="E4" s="919">
        <f t="shared" si="0"/>
        <v>0.53699880278895373</v>
      </c>
      <c r="F4" s="81"/>
      <c r="G4" s="81"/>
      <c r="H4" s="212"/>
      <c r="I4" s="210"/>
      <c r="J4" s="210"/>
      <c r="K4" s="213"/>
      <c r="L4" s="214"/>
    </row>
    <row r="5" spans="1:15" ht="17.25">
      <c r="A5" s="275" t="s">
        <v>22</v>
      </c>
      <c r="B5" s="210">
        <v>1797027</v>
      </c>
      <c r="C5" s="762">
        <v>913203</v>
      </c>
      <c r="D5" s="763">
        <v>1571911.5</v>
      </c>
      <c r="E5" s="919">
        <f t="shared" si="0"/>
        <v>0.58095064512219674</v>
      </c>
      <c r="F5" s="81"/>
      <c r="G5" s="81"/>
      <c r="H5" s="212"/>
      <c r="I5" s="210"/>
      <c r="J5" s="210"/>
      <c r="K5" s="213"/>
      <c r="L5" s="214"/>
    </row>
    <row r="6" spans="1:15" ht="17.25">
      <c r="A6" s="275" t="s">
        <v>23</v>
      </c>
      <c r="B6" s="210">
        <v>1983720</v>
      </c>
      <c r="C6" s="762">
        <v>929743</v>
      </c>
      <c r="D6" s="763">
        <v>1566047</v>
      </c>
      <c r="E6" s="919">
        <f t="shared" si="0"/>
        <v>0.59368780119626041</v>
      </c>
      <c r="H6" s="212"/>
      <c r="I6" s="210"/>
      <c r="J6" s="210"/>
      <c r="K6" s="213"/>
      <c r="L6" s="214"/>
    </row>
    <row r="7" spans="1:15" ht="17.25">
      <c r="A7" s="275" t="s">
        <v>24</v>
      </c>
      <c r="B7" s="210">
        <v>2193890</v>
      </c>
      <c r="C7" s="762">
        <v>1118293</v>
      </c>
      <c r="D7" s="763">
        <v>1560994</v>
      </c>
      <c r="E7" s="919">
        <f t="shared" si="0"/>
        <v>0.71639801306090867</v>
      </c>
      <c r="H7" s="212"/>
      <c r="I7" s="210"/>
      <c r="J7" s="210"/>
      <c r="K7" s="213"/>
      <c r="L7" s="214"/>
    </row>
    <row r="8" spans="1:15" ht="17.25">
      <c r="A8" s="275" t="s">
        <v>168</v>
      </c>
      <c r="B8" s="210">
        <v>2374783</v>
      </c>
      <c r="C8" s="762">
        <v>1189601</v>
      </c>
      <c r="D8" s="763">
        <v>1631129</v>
      </c>
      <c r="E8" s="919">
        <f t="shared" si="0"/>
        <v>0.72931141559006063</v>
      </c>
      <c r="H8" s="212"/>
      <c r="I8" s="210"/>
      <c r="J8" s="210"/>
      <c r="K8" s="213"/>
      <c r="L8" s="214"/>
    </row>
    <row r="9" spans="1:15" ht="17.25">
      <c r="A9" s="275" t="s">
        <v>203</v>
      </c>
      <c r="B9" s="210">
        <v>2552974</v>
      </c>
      <c r="C9" s="762">
        <v>1242780</v>
      </c>
      <c r="D9" s="763">
        <v>1686216</v>
      </c>
      <c r="E9" s="919">
        <f t="shared" si="0"/>
        <v>0.73702301484507327</v>
      </c>
      <c r="H9" s="212"/>
      <c r="I9" s="210"/>
      <c r="J9" s="210"/>
      <c r="K9" s="213"/>
      <c r="L9" s="214"/>
    </row>
    <row r="10" spans="1:15" ht="17.25">
      <c r="A10" s="275" t="s">
        <v>424</v>
      </c>
      <c r="B10" s="210">
        <v>2714449</v>
      </c>
      <c r="C10" s="762">
        <v>1291137</v>
      </c>
      <c r="D10" s="763">
        <v>1716228</v>
      </c>
      <c r="E10" s="919">
        <f t="shared" si="0"/>
        <v>0.75231088177095351</v>
      </c>
      <c r="F10" s="7"/>
      <c r="G10" s="8"/>
      <c r="H10" s="212"/>
      <c r="I10" s="210"/>
      <c r="J10" s="210"/>
      <c r="K10" s="213"/>
      <c r="L10" s="214"/>
    </row>
    <row r="11" spans="1:15" ht="17.25">
      <c r="A11" s="275" t="s">
        <v>488</v>
      </c>
      <c r="B11" s="210">
        <v>2881130</v>
      </c>
      <c r="C11" s="762">
        <v>1376966</v>
      </c>
      <c r="D11" s="763">
        <v>1769801</v>
      </c>
      <c r="E11" s="919">
        <f t="shared" si="0"/>
        <v>0.77803436657567715</v>
      </c>
      <c r="F11" s="8"/>
      <c r="G11" s="8"/>
      <c r="H11" s="212"/>
      <c r="I11" s="210"/>
      <c r="J11" s="210"/>
      <c r="K11" s="213"/>
      <c r="L11" s="214"/>
    </row>
    <row r="12" spans="1:15" ht="17.25">
      <c r="A12" s="275" t="s">
        <v>496</v>
      </c>
      <c r="B12" s="210">
        <v>3032720</v>
      </c>
      <c r="C12" s="762">
        <v>1508392</v>
      </c>
      <c r="D12" s="763">
        <v>1865496</v>
      </c>
      <c r="E12" s="919">
        <f t="shared" si="0"/>
        <v>0.80857423441272458</v>
      </c>
      <c r="F12" s="8"/>
      <c r="G12" s="8"/>
      <c r="H12" s="8"/>
      <c r="I12" s="83"/>
      <c r="J12" s="9"/>
    </row>
    <row r="13" spans="1:15" s="748" customFormat="1" ht="17.25">
      <c r="A13" s="275" t="s">
        <v>829</v>
      </c>
      <c r="B13" s="210">
        <v>3032720</v>
      </c>
      <c r="C13" s="762">
        <v>1617107</v>
      </c>
      <c r="D13" s="763">
        <v>1965498</v>
      </c>
      <c r="E13" s="919">
        <f t="shared" si="0"/>
        <v>0.82274670338000855</v>
      </c>
      <c r="F13" s="8"/>
      <c r="G13" s="8"/>
      <c r="H13" s="8"/>
      <c r="I13" s="83"/>
      <c r="J13" s="9"/>
    </row>
    <row r="14" spans="1:15" s="748" customFormat="1" ht="17.25">
      <c r="A14" s="275" t="s">
        <v>884</v>
      </c>
      <c r="B14" s="210">
        <v>3032720</v>
      </c>
      <c r="C14" s="762">
        <v>1725802</v>
      </c>
      <c r="D14" s="763">
        <v>2012995</v>
      </c>
      <c r="E14" s="919">
        <f t="shared" si="0"/>
        <v>0.8573304951080355</v>
      </c>
      <c r="F14" s="8"/>
      <c r="G14" s="8"/>
      <c r="H14" s="8"/>
      <c r="I14" s="83"/>
      <c r="J14" s="9"/>
    </row>
    <row r="15" spans="1:15" ht="17.25">
      <c r="A15" s="275" t="s">
        <v>949</v>
      </c>
      <c r="B15" s="210">
        <v>3032720</v>
      </c>
      <c r="C15" s="762">
        <v>1837104</v>
      </c>
      <c r="D15" s="763">
        <v>2050907</v>
      </c>
      <c r="E15" s="919">
        <f t="shared" si="0"/>
        <v>0.8957519770521043</v>
      </c>
      <c r="F15" s="924"/>
      <c r="G15" s="8"/>
      <c r="H15" s="8"/>
      <c r="I15" s="83"/>
      <c r="J15" s="9"/>
    </row>
    <row r="16" spans="1:15" ht="19.5" customHeight="1">
      <c r="A16" s="275" t="s">
        <v>1025</v>
      </c>
      <c r="B16" s="210"/>
      <c r="C16" s="762">
        <f>+'III.5.3.Afil. SVDS'!B19</f>
        <v>1935968</v>
      </c>
      <c r="D16" s="763">
        <v>2120901</v>
      </c>
      <c r="E16" s="919">
        <f t="shared" si="0"/>
        <v>0.91280451091305059</v>
      </c>
      <c r="F16" s="8"/>
      <c r="G16" s="8"/>
      <c r="H16" s="8"/>
      <c r="I16" s="83"/>
      <c r="J16" s="9"/>
    </row>
    <row r="17" spans="1:10" ht="17.25">
      <c r="A17" s="851" t="s">
        <v>1040</v>
      </c>
      <c r="B17" s="274">
        <v>3032720</v>
      </c>
      <c r="C17" s="1103">
        <f>+'III.5.3.Afil. SVDS'!B20</f>
        <v>1872444</v>
      </c>
      <c r="D17" s="763">
        <v>2120901</v>
      </c>
      <c r="E17" s="982">
        <f>C17/D17</f>
        <v>0.88285308932382978</v>
      </c>
      <c r="F17" s="7"/>
      <c r="G17" s="7"/>
      <c r="H17" s="7"/>
      <c r="I17" s="83"/>
      <c r="J17" s="9"/>
    </row>
    <row r="18" spans="1:10">
      <c r="A18" s="2236" t="s">
        <v>991</v>
      </c>
      <c r="B18" s="2236"/>
      <c r="C18" s="2236"/>
      <c r="D18" s="2236"/>
      <c r="E18" s="2236"/>
      <c r="F18" s="96"/>
      <c r="G18" s="96"/>
      <c r="H18" s="96"/>
      <c r="I18" s="83"/>
      <c r="J18" s="83"/>
    </row>
    <row r="19" spans="1:10">
      <c r="B19" s="83"/>
      <c r="C19" s="83"/>
      <c r="D19" s="83"/>
      <c r="E19" s="83"/>
      <c r="F19" s="83"/>
      <c r="G19" s="83"/>
      <c r="H19" s="83"/>
      <c r="I19" s="83"/>
      <c r="J19" s="83"/>
    </row>
    <row r="20" spans="1:10">
      <c r="B20" s="83"/>
      <c r="C20" s="83"/>
      <c r="D20" s="83"/>
      <c r="E20" s="83"/>
      <c r="F20" s="83"/>
      <c r="G20" s="83"/>
      <c r="H20" s="83"/>
      <c r="I20" s="83"/>
      <c r="J20" s="83"/>
    </row>
    <row r="21" spans="1:10">
      <c r="B21" s="83"/>
      <c r="C21" s="83"/>
      <c r="D21" s="83"/>
      <c r="E21" s="83"/>
    </row>
    <row r="22" spans="1:10">
      <c r="B22" s="83"/>
      <c r="C22" s="83"/>
      <c r="D22" s="83"/>
      <c r="E22" s="83"/>
    </row>
  </sheetData>
  <mergeCells count="2">
    <mergeCell ref="A1:O1"/>
    <mergeCell ref="A18:E18"/>
  </mergeCells>
  <printOptions horizontalCentered="1" verticalCentered="1"/>
  <pageMargins left="0.4" right="0.4" top="0.25" bottom="0.25" header="0.314" footer="0.31496062992126"/>
  <pageSetup scale="61" orientation="landscape"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6">
    <tabColor theme="9" tint="-0.249977111117893"/>
    <pageSetUpPr fitToPage="1"/>
  </sheetPr>
  <dimension ref="A1:L45"/>
  <sheetViews>
    <sheetView showGridLines="0" view="pageBreakPreview" zoomScale="70" zoomScaleNormal="100" zoomScaleSheetLayoutView="70" workbookViewId="0">
      <selection activeCell="M1" sqref="M1:T1048576"/>
    </sheetView>
  </sheetViews>
  <sheetFormatPr baseColWidth="10" defaultColWidth="11.42578125" defaultRowHeight="23.25" customHeight="1"/>
  <cols>
    <col min="1" max="1" width="18.7109375" style="67" customWidth="1"/>
    <col min="2" max="2" width="18.140625" style="67" customWidth="1"/>
    <col min="3" max="3" width="17.28515625" style="67" customWidth="1"/>
    <col min="4" max="4" width="14.28515625" style="67" customWidth="1"/>
    <col min="5" max="5" width="16.28515625" style="83" bestFit="1" customWidth="1"/>
    <col min="6" max="6" width="14.28515625" style="67" bestFit="1" customWidth="1"/>
    <col min="7" max="7" width="19.85546875" style="67" customWidth="1"/>
    <col min="8" max="8" width="20.5703125" style="67" customWidth="1"/>
    <col min="9" max="9" width="23.140625" style="67" customWidth="1"/>
    <col min="10" max="10" width="11.140625" style="67" bestFit="1" customWidth="1"/>
    <col min="11" max="11" width="17.42578125" style="67" customWidth="1"/>
    <col min="12" max="12" width="37.28515625" style="67" customWidth="1"/>
    <col min="13" max="16384" width="11.42578125" style="67"/>
  </cols>
  <sheetData>
    <row r="1" spans="1:12" ht="84.75" customHeight="1">
      <c r="A1" s="2237"/>
      <c r="B1" s="2237"/>
      <c r="C1" s="2237"/>
      <c r="D1" s="2237"/>
      <c r="E1" s="2237"/>
      <c r="F1" s="2237"/>
      <c r="G1" s="2237"/>
      <c r="H1" s="2237"/>
      <c r="I1" s="2237"/>
      <c r="J1" s="2237"/>
      <c r="K1" s="2237"/>
      <c r="L1" s="2237"/>
    </row>
    <row r="2" spans="1:12" s="32" customFormat="1" ht="15" customHeight="1">
      <c r="A2" s="2238"/>
      <c r="B2" s="2238"/>
      <c r="C2" s="2238"/>
      <c r="D2" s="2238"/>
      <c r="E2" s="2238"/>
      <c r="F2" s="2238"/>
      <c r="G2" s="2238"/>
      <c r="H2" s="2238"/>
      <c r="I2" s="2238"/>
      <c r="J2" s="2238"/>
      <c r="K2" s="2238"/>
      <c r="L2" s="2238"/>
    </row>
    <row r="3" spans="1:12" s="254" customFormat="1" ht="32.25" customHeight="1">
      <c r="A3" s="269" t="s">
        <v>161</v>
      </c>
      <c r="B3" s="255" t="s">
        <v>31</v>
      </c>
      <c r="C3" s="269" t="s">
        <v>29</v>
      </c>
      <c r="D3" s="252"/>
      <c r="G3" s="253"/>
      <c r="H3" s="253"/>
      <c r="I3" s="253"/>
      <c r="J3" s="253"/>
      <c r="K3" s="253"/>
      <c r="L3" s="253"/>
    </row>
    <row r="4" spans="1:12" ht="20.25" customHeight="1">
      <c r="A4" s="256" t="s">
        <v>186</v>
      </c>
      <c r="B4" s="1675">
        <v>30538</v>
      </c>
      <c r="C4" s="1676">
        <f>+B4/$B$14</f>
        <v>1.6309165988408734E-2</v>
      </c>
      <c r="D4" s="143"/>
      <c r="E4" s="143"/>
      <c r="F4" s="143"/>
      <c r="G4" s="143"/>
      <c r="H4" s="143"/>
      <c r="I4" s="143"/>
      <c r="J4" s="143"/>
      <c r="K4" s="143"/>
      <c r="L4" s="143"/>
    </row>
    <row r="5" spans="1:12" ht="20.25" customHeight="1">
      <c r="A5" s="257" t="s">
        <v>47</v>
      </c>
      <c r="B5" s="1675">
        <v>228015</v>
      </c>
      <c r="C5" s="1676">
        <f t="shared" ref="C5:C13" si="0">+B5/$B$14</f>
        <v>0.12177400231996258</v>
      </c>
      <c r="D5" s="143"/>
      <c r="F5" s="83"/>
      <c r="G5" s="83"/>
      <c r="H5" s="83"/>
      <c r="I5" s="83"/>
      <c r="J5" s="83"/>
      <c r="K5" s="83"/>
      <c r="L5" s="83"/>
    </row>
    <row r="6" spans="1:12" ht="20.25" customHeight="1">
      <c r="A6" s="257" t="s">
        <v>48</v>
      </c>
      <c r="B6" s="1675">
        <v>304510</v>
      </c>
      <c r="C6" s="1676">
        <f t="shared" si="0"/>
        <v>0.16262702649585248</v>
      </c>
      <c r="D6" s="143"/>
      <c r="F6" s="748"/>
      <c r="G6" s="104"/>
      <c r="H6" s="104"/>
      <c r="I6" s="748"/>
      <c r="J6" s="748"/>
      <c r="K6" s="748"/>
      <c r="L6" s="748"/>
    </row>
    <row r="7" spans="1:12" ht="20.25" customHeight="1">
      <c r="A7" s="257" t="s">
        <v>157</v>
      </c>
      <c r="B7" s="1675">
        <v>268502</v>
      </c>
      <c r="C7" s="1676">
        <f t="shared" si="0"/>
        <v>0.1433965448365879</v>
      </c>
      <c r="D7" s="143"/>
      <c r="F7" s="748"/>
      <c r="G7" s="748"/>
      <c r="H7" s="748"/>
      <c r="I7" s="748"/>
      <c r="J7" s="748"/>
      <c r="K7" s="748"/>
      <c r="L7" s="748"/>
    </row>
    <row r="8" spans="1:12" ht="20.25" customHeight="1">
      <c r="A8" s="257" t="s">
        <v>158</v>
      </c>
      <c r="B8" s="1675">
        <v>251685</v>
      </c>
      <c r="C8" s="1676">
        <f t="shared" si="0"/>
        <v>0.13441523484814499</v>
      </c>
      <c r="D8" s="143"/>
      <c r="E8" s="748"/>
      <c r="F8" s="748"/>
      <c r="G8" s="748"/>
      <c r="H8" s="748"/>
      <c r="I8" s="748"/>
      <c r="J8" s="748"/>
      <c r="K8" s="748"/>
      <c r="L8" s="748"/>
    </row>
    <row r="9" spans="1:12" ht="20.25" customHeight="1">
      <c r="A9" s="257" t="s">
        <v>49</v>
      </c>
      <c r="B9" s="1675">
        <v>209587</v>
      </c>
      <c r="C9" s="1676">
        <f t="shared" si="0"/>
        <v>0.11193231947123652</v>
      </c>
      <c r="D9" s="143"/>
      <c r="E9" s="104"/>
      <c r="F9" s="748"/>
      <c r="G9" s="748"/>
      <c r="H9" s="748"/>
      <c r="I9" s="748"/>
      <c r="J9" s="748"/>
      <c r="K9" s="748"/>
      <c r="L9" s="748"/>
    </row>
    <row r="10" spans="1:12" ht="20.25" customHeight="1">
      <c r="A10" s="257" t="s">
        <v>50</v>
      </c>
      <c r="B10" s="1675">
        <v>177151</v>
      </c>
      <c r="C10" s="1676">
        <f t="shared" si="0"/>
        <v>9.4609505010563727E-2</v>
      </c>
      <c r="D10" s="143"/>
      <c r="E10" s="104"/>
      <c r="F10" s="748"/>
      <c r="G10" s="748"/>
      <c r="H10" s="748"/>
      <c r="I10" s="748"/>
      <c r="J10" s="748"/>
      <c r="K10" s="748"/>
      <c r="L10" s="748"/>
    </row>
    <row r="11" spans="1:12" ht="20.25" customHeight="1">
      <c r="A11" s="257" t="s">
        <v>51</v>
      </c>
      <c r="B11" s="1675">
        <v>147132</v>
      </c>
      <c r="C11" s="1676">
        <f t="shared" si="0"/>
        <v>7.8577516870998551E-2</v>
      </c>
      <c r="D11" s="146"/>
      <c r="E11" s="748"/>
      <c r="F11" s="748"/>
      <c r="G11" s="748"/>
      <c r="H11" s="748"/>
      <c r="I11" s="748"/>
      <c r="J11" s="748"/>
      <c r="K11" s="748"/>
      <c r="L11" s="748"/>
    </row>
    <row r="12" spans="1:12" ht="20.25" customHeight="1">
      <c r="A12" s="257" t="s">
        <v>52</v>
      </c>
      <c r="B12" s="1675">
        <v>107873</v>
      </c>
      <c r="C12" s="1676">
        <f t="shared" si="0"/>
        <v>5.7610801711559863E-2</v>
      </c>
      <c r="D12" s="143"/>
      <c r="E12" s="748"/>
      <c r="F12" s="748"/>
      <c r="G12" s="748"/>
      <c r="H12" s="748"/>
      <c r="I12" s="748"/>
      <c r="J12" s="748"/>
      <c r="K12" s="748"/>
      <c r="L12" s="748"/>
    </row>
    <row r="13" spans="1:12" ht="20.25" customHeight="1">
      <c r="A13" s="257" t="s">
        <v>159</v>
      </c>
      <c r="B13" s="1675">
        <v>147451</v>
      </c>
      <c r="C13" s="1676">
        <f t="shared" si="0"/>
        <v>7.8747882446684653E-2</v>
      </c>
      <c r="D13" s="143"/>
      <c r="E13" s="748"/>
      <c r="F13" s="748"/>
      <c r="G13" s="748"/>
      <c r="H13" s="748"/>
      <c r="I13" s="748"/>
      <c r="J13" s="748"/>
      <c r="K13" s="748"/>
      <c r="L13" s="748"/>
    </row>
    <row r="14" spans="1:12" ht="21" customHeight="1">
      <c r="A14" s="258" t="s">
        <v>17</v>
      </c>
      <c r="B14" s="1235">
        <f>SUM(B4:B13)</f>
        <v>1872444</v>
      </c>
      <c r="C14" s="864">
        <f>SUM(C4:C13)</f>
        <v>1</v>
      </c>
      <c r="D14" s="143"/>
      <c r="E14" s="748"/>
      <c r="F14" s="748"/>
      <c r="G14" s="748"/>
      <c r="H14" s="748"/>
      <c r="I14" s="748"/>
      <c r="J14" s="748"/>
      <c r="K14" s="748"/>
      <c r="L14" s="748"/>
    </row>
    <row r="15" spans="1:12" ht="23.25" customHeight="1">
      <c r="C15" s="105"/>
      <c r="D15" s="39"/>
      <c r="E15" s="748"/>
      <c r="F15" s="748"/>
      <c r="G15" s="748"/>
      <c r="H15" s="748"/>
      <c r="I15" s="748"/>
      <c r="J15" s="748"/>
      <c r="K15" s="748"/>
      <c r="L15" s="748"/>
    </row>
    <row r="16" spans="1:12" ht="23.25" customHeight="1">
      <c r="B16" s="83"/>
      <c r="C16" s="83"/>
      <c r="D16" s="83"/>
      <c r="E16" s="104"/>
      <c r="F16" s="84"/>
      <c r="G16" s="84"/>
      <c r="H16" s="84"/>
      <c r="I16" s="84"/>
      <c r="J16" s="84"/>
      <c r="K16" s="84"/>
      <c r="L16" s="39"/>
    </row>
    <row r="17" spans="1:11" ht="23.25" customHeight="1">
      <c r="B17" s="83"/>
      <c r="C17" s="83"/>
      <c r="D17" s="83"/>
      <c r="F17" s="83"/>
      <c r="G17" s="83"/>
      <c r="H17" s="83"/>
      <c r="I17" s="83"/>
      <c r="J17" s="83"/>
      <c r="K17" s="83"/>
    </row>
    <row r="18" spans="1:11" ht="23.25" customHeight="1">
      <c r="B18" s="83"/>
      <c r="C18" s="83"/>
      <c r="D18" s="83"/>
      <c r="F18" s="83"/>
      <c r="G18" s="83"/>
      <c r="H18" s="83"/>
      <c r="I18" s="83"/>
      <c r="J18" s="83"/>
      <c r="K18" s="83"/>
    </row>
    <row r="19" spans="1:11" ht="23.25" customHeight="1">
      <c r="B19" s="83"/>
      <c r="C19" s="83"/>
      <c r="D19" s="83"/>
      <c r="F19" s="83"/>
      <c r="G19" s="83"/>
      <c r="H19" s="83"/>
      <c r="I19" s="83"/>
      <c r="J19" s="83"/>
      <c r="K19" s="83"/>
    </row>
    <row r="20" spans="1:11" ht="23.25" customHeight="1">
      <c r="B20" s="83"/>
      <c r="C20" s="83"/>
      <c r="D20" s="83"/>
      <c r="F20" s="83"/>
      <c r="G20" s="83"/>
      <c r="H20" s="83"/>
      <c r="I20" s="83"/>
      <c r="J20" s="83"/>
      <c r="K20" s="83"/>
    </row>
    <row r="21" spans="1:11" ht="23.25" customHeight="1">
      <c r="B21" s="83"/>
      <c r="C21" s="83"/>
      <c r="D21" s="83"/>
      <c r="F21" s="83"/>
      <c r="G21" s="83"/>
      <c r="H21" s="83"/>
      <c r="I21" s="83"/>
      <c r="J21" s="83"/>
      <c r="K21" s="83"/>
    </row>
    <row r="22" spans="1:11" ht="23.25" customHeight="1">
      <c r="B22" s="83"/>
      <c r="C22" s="83"/>
      <c r="D22" s="83"/>
      <c r="F22" s="83"/>
      <c r="G22" s="83"/>
      <c r="H22" s="83"/>
      <c r="I22" s="83"/>
      <c r="J22" s="83"/>
      <c r="K22" s="83"/>
    </row>
    <row r="23" spans="1:11" ht="23.25" customHeight="1">
      <c r="B23" s="83"/>
      <c r="C23" s="83"/>
      <c r="D23" s="83"/>
      <c r="F23" s="83"/>
      <c r="G23" s="83"/>
      <c r="H23" s="83"/>
      <c r="I23" s="83"/>
      <c r="J23" s="83"/>
      <c r="K23" s="83"/>
    </row>
    <row r="24" spans="1:11" ht="23.25" customHeight="1">
      <c r="B24" s="83"/>
      <c r="C24" s="83"/>
      <c r="D24" s="83"/>
      <c r="F24" s="83"/>
      <c r="G24" s="83"/>
      <c r="H24" s="83"/>
      <c r="I24" s="83"/>
      <c r="J24" s="83"/>
      <c r="K24" s="83"/>
    </row>
    <row r="25" spans="1:11" ht="23.25" customHeight="1">
      <c r="A25" s="60"/>
      <c r="B25" s="87"/>
      <c r="C25" s="87"/>
      <c r="D25" s="87"/>
      <c r="E25" s="87"/>
      <c r="F25" s="87"/>
      <c r="G25" s="87"/>
      <c r="H25" s="87"/>
      <c r="I25" s="87"/>
      <c r="J25" s="87"/>
      <c r="K25" s="87"/>
    </row>
    <row r="26" spans="1:11" ht="23.25" customHeight="1">
      <c r="A26" s="60"/>
      <c r="B26" s="87"/>
      <c r="C26" s="87"/>
      <c r="D26" s="87"/>
      <c r="E26" s="87"/>
      <c r="F26" s="87"/>
      <c r="G26" s="87"/>
      <c r="H26" s="87"/>
      <c r="I26" s="87"/>
      <c r="J26" s="87"/>
      <c r="K26" s="87"/>
    </row>
    <row r="27" spans="1:11" ht="23.25" customHeight="1">
      <c r="A27" s="60"/>
      <c r="B27" s="87"/>
      <c r="C27" s="87"/>
      <c r="D27" s="87"/>
      <c r="E27" s="87"/>
      <c r="F27" s="87"/>
      <c r="G27" s="87"/>
      <c r="H27" s="87"/>
      <c r="I27" s="87"/>
      <c r="J27" s="87"/>
      <c r="K27" s="87"/>
    </row>
    <row r="28" spans="1:11" ht="23.25" customHeight="1">
      <c r="A28" s="60"/>
      <c r="B28" s="87"/>
      <c r="C28" s="87"/>
      <c r="D28" s="87"/>
      <c r="E28" s="87"/>
      <c r="F28" s="87"/>
      <c r="G28" s="87"/>
      <c r="H28" s="87"/>
      <c r="I28" s="87"/>
      <c r="J28" s="87"/>
      <c r="K28" s="87"/>
    </row>
    <row r="29" spans="1:11" ht="23.25" customHeight="1">
      <c r="A29" s="60"/>
      <c r="B29" s="87"/>
      <c r="C29" s="87"/>
      <c r="D29" s="87"/>
      <c r="E29" s="87"/>
      <c r="F29" s="87"/>
      <c r="G29" s="87"/>
      <c r="H29" s="87"/>
      <c r="I29" s="87"/>
      <c r="J29" s="87"/>
      <c r="K29" s="87"/>
    </row>
    <row r="30" spans="1:11" ht="23.25" customHeight="1">
      <c r="A30" s="60"/>
      <c r="B30" s="87"/>
      <c r="C30" s="87"/>
      <c r="D30" s="87"/>
      <c r="E30" s="87"/>
      <c r="F30" s="87"/>
      <c r="G30" s="87"/>
      <c r="H30" s="87"/>
      <c r="I30" s="87"/>
      <c r="J30" s="87"/>
      <c r="K30" s="87"/>
    </row>
    <row r="31" spans="1:11" ht="23.25" customHeight="1">
      <c r="A31" s="60"/>
      <c r="B31" s="87"/>
      <c r="C31" s="87"/>
      <c r="D31" s="87"/>
      <c r="E31" s="87"/>
      <c r="F31" s="87"/>
      <c r="G31" s="87"/>
      <c r="H31" s="87"/>
      <c r="I31" s="87"/>
      <c r="J31" s="87"/>
      <c r="K31" s="87"/>
    </row>
    <row r="32" spans="1:11" ht="23.25" customHeight="1">
      <c r="A32" s="60"/>
      <c r="B32" s="87"/>
      <c r="C32" s="87"/>
      <c r="D32" s="87"/>
      <c r="E32" s="87"/>
      <c r="F32" s="87"/>
      <c r="G32" s="87"/>
      <c r="H32" s="87"/>
      <c r="I32" s="87"/>
      <c r="J32" s="87"/>
      <c r="K32" s="87"/>
    </row>
    <row r="33" spans="1:11" ht="23.25" customHeight="1">
      <c r="A33" s="60"/>
      <c r="B33" s="87"/>
      <c r="C33" s="87"/>
      <c r="D33" s="87"/>
      <c r="E33" s="87"/>
      <c r="F33" s="87"/>
      <c r="G33" s="87"/>
      <c r="H33" s="87"/>
      <c r="I33" s="87"/>
      <c r="J33" s="87"/>
      <c r="K33" s="87"/>
    </row>
    <row r="34" spans="1:11" ht="23.25" customHeight="1">
      <c r="A34" s="60"/>
      <c r="B34" s="87"/>
      <c r="C34" s="87"/>
      <c r="D34" s="87"/>
      <c r="E34" s="87"/>
      <c r="F34" s="87"/>
      <c r="G34" s="87"/>
      <c r="H34" s="87"/>
      <c r="I34" s="87"/>
      <c r="J34" s="87"/>
      <c r="K34" s="87"/>
    </row>
    <row r="35" spans="1:11" ht="23.25" customHeight="1">
      <c r="A35" s="60"/>
      <c r="B35" s="87"/>
      <c r="C35" s="87"/>
      <c r="D35" s="87"/>
      <c r="E35" s="87"/>
      <c r="F35" s="87"/>
      <c r="G35" s="87"/>
      <c r="H35" s="87"/>
      <c r="I35" s="87"/>
      <c r="J35" s="87"/>
      <c r="K35" s="87"/>
    </row>
    <row r="36" spans="1:11" ht="23.25" customHeight="1">
      <c r="A36" s="60"/>
      <c r="B36" s="87"/>
      <c r="C36" s="87"/>
      <c r="D36" s="87"/>
      <c r="E36" s="87"/>
      <c r="F36" s="87"/>
      <c r="G36" s="87"/>
      <c r="H36" s="87"/>
      <c r="I36" s="87"/>
      <c r="J36" s="87"/>
      <c r="K36" s="87"/>
    </row>
    <row r="37" spans="1:11" ht="23.25" customHeight="1">
      <c r="A37" s="60"/>
      <c r="B37" s="87"/>
      <c r="C37" s="87"/>
      <c r="D37" s="87"/>
      <c r="E37" s="87"/>
      <c r="F37" s="87"/>
      <c r="G37" s="87"/>
      <c r="H37" s="87"/>
      <c r="I37" s="87"/>
      <c r="J37" s="87"/>
      <c r="K37" s="87"/>
    </row>
    <row r="38" spans="1:11" ht="23.25" customHeight="1">
      <c r="A38" s="60"/>
      <c r="B38" s="87"/>
      <c r="C38" s="87"/>
      <c r="D38" s="87"/>
      <c r="E38" s="87"/>
      <c r="F38" s="87"/>
      <c r="G38" s="87"/>
      <c r="H38" s="87"/>
      <c r="I38" s="87"/>
      <c r="J38" s="87"/>
      <c r="K38" s="87"/>
    </row>
    <row r="39" spans="1:11" ht="23.25" customHeight="1">
      <c r="A39" s="60"/>
      <c r="B39" s="87"/>
      <c r="C39" s="87"/>
      <c r="D39" s="87"/>
      <c r="E39" s="87"/>
      <c r="F39" s="87"/>
      <c r="G39" s="87"/>
      <c r="H39" s="87"/>
      <c r="I39" s="87"/>
      <c r="J39" s="87"/>
      <c r="K39" s="87"/>
    </row>
    <row r="40" spans="1:11" ht="23.25" customHeight="1">
      <c r="A40" s="87"/>
      <c r="C40" s="87"/>
      <c r="D40" s="87"/>
      <c r="E40" s="87"/>
      <c r="F40" s="87"/>
      <c r="G40" s="87"/>
      <c r="H40" s="87"/>
      <c r="I40" s="87"/>
      <c r="J40" s="87"/>
      <c r="K40" s="87"/>
    </row>
    <row r="41" spans="1:11" ht="23.25" customHeight="1">
      <c r="A41" s="60"/>
      <c r="B41" s="87"/>
      <c r="C41" s="87"/>
      <c r="D41" s="87"/>
      <c r="E41" s="87"/>
      <c r="F41" s="87"/>
      <c r="G41" s="87"/>
      <c r="H41" s="87"/>
      <c r="I41" s="87"/>
      <c r="J41" s="87"/>
      <c r="K41" s="87"/>
    </row>
    <row r="42" spans="1:11" ht="23.25" customHeight="1">
      <c r="A42" s="60"/>
      <c r="B42" s="87"/>
      <c r="C42" s="87"/>
      <c r="D42" s="87"/>
      <c r="E42" s="87"/>
      <c r="F42" s="87"/>
      <c r="G42" s="87"/>
      <c r="H42" s="87"/>
      <c r="I42" s="87"/>
      <c r="J42" s="87"/>
      <c r="K42" s="87"/>
    </row>
    <row r="43" spans="1:11" ht="23.25" customHeight="1">
      <c r="A43" s="60"/>
      <c r="B43" s="87"/>
      <c r="C43" s="87"/>
      <c r="D43" s="87"/>
      <c r="E43" s="87"/>
      <c r="F43" s="87"/>
      <c r="G43" s="87"/>
      <c r="H43" s="87"/>
      <c r="I43" s="87"/>
      <c r="J43" s="87"/>
      <c r="K43" s="87"/>
    </row>
    <row r="44" spans="1:11" ht="23.25" customHeight="1">
      <c r="A44" s="63"/>
      <c r="B44" s="87"/>
      <c r="C44" s="87"/>
      <c r="D44" s="87"/>
      <c r="E44" s="87"/>
      <c r="F44" s="87"/>
      <c r="G44" s="87"/>
      <c r="H44" s="87"/>
      <c r="I44" s="87"/>
      <c r="J44" s="87"/>
      <c r="K44" s="87"/>
    </row>
    <row r="45" spans="1:11" ht="23.25" customHeight="1">
      <c r="A45" s="60"/>
      <c r="B45" s="87"/>
      <c r="C45" s="87"/>
      <c r="D45" s="87"/>
      <c r="E45" s="87"/>
      <c r="F45" s="87"/>
      <c r="G45" s="87"/>
      <c r="H45" s="87"/>
      <c r="I45" s="87"/>
      <c r="J45" s="87"/>
      <c r="K45" s="87"/>
    </row>
  </sheetData>
  <mergeCells count="2">
    <mergeCell ref="A1:L1"/>
    <mergeCell ref="A2:L2"/>
  </mergeCells>
  <conditionalFormatting sqref="B4:B13">
    <cfRule type="cellIs" dxfId="14" priority="1" operator="equal">
      <formula>0</formula>
    </cfRule>
  </conditionalFormatting>
  <printOptions horizontalCentered="1" verticalCentered="1"/>
  <pageMargins left="0.4" right="0.4" top="0.25" bottom="0.25" header="0.31496062992126" footer="0.31496062992126"/>
  <pageSetup scale="56" orientation="landscape"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7">
    <tabColor theme="9" tint="-0.249977111117893"/>
    <pageSetUpPr fitToPage="1"/>
  </sheetPr>
  <dimension ref="A1:L45"/>
  <sheetViews>
    <sheetView showGridLines="0" view="pageBreakPreview" zoomScale="70" zoomScaleNormal="100" zoomScaleSheetLayoutView="70" workbookViewId="0">
      <selection activeCell="M1" sqref="M1:T1048576"/>
    </sheetView>
  </sheetViews>
  <sheetFormatPr baseColWidth="10" defaultColWidth="11.42578125" defaultRowHeight="23.25" customHeight="1"/>
  <cols>
    <col min="1" max="1" width="25.28515625" style="67" customWidth="1"/>
    <col min="2" max="2" width="17.140625" style="67" customWidth="1"/>
    <col min="3" max="3" width="15.42578125" style="67" customWidth="1"/>
    <col min="4" max="4" width="14.28515625" style="67" customWidth="1"/>
    <col min="5" max="6" width="11.7109375" style="67" bestFit="1" customWidth="1"/>
    <col min="7" max="7" width="19.28515625" style="67" customWidth="1"/>
    <col min="8" max="8" width="18.5703125" style="67" customWidth="1"/>
    <col min="9" max="9" width="19.85546875" style="67" customWidth="1"/>
    <col min="10" max="10" width="21.140625" style="67" customWidth="1"/>
    <col min="11" max="11" width="20.7109375" style="67" customWidth="1"/>
    <col min="12" max="12" width="20.140625" style="67" customWidth="1"/>
    <col min="13" max="16384" width="11.42578125" style="67"/>
  </cols>
  <sheetData>
    <row r="1" spans="1:12" ht="87" customHeight="1">
      <c r="A1" s="2239"/>
      <c r="B1" s="2239"/>
      <c r="C1" s="2239"/>
      <c r="D1" s="2239"/>
      <c r="E1" s="2239"/>
      <c r="F1" s="2239"/>
      <c r="G1" s="2239"/>
      <c r="H1" s="2239"/>
      <c r="I1" s="2239"/>
      <c r="J1" s="2239"/>
      <c r="K1" s="2239"/>
      <c r="L1" s="2239"/>
    </row>
    <row r="2" spans="1:12" s="81" customFormat="1" ht="12" customHeight="1">
      <c r="A2" s="147"/>
      <c r="B2" s="147"/>
      <c r="C2" s="147"/>
      <c r="D2" s="67"/>
      <c r="E2" s="67"/>
      <c r="F2" s="67"/>
      <c r="G2" s="64"/>
      <c r="H2" s="147"/>
      <c r="I2" s="147"/>
      <c r="J2" s="147"/>
      <c r="K2" s="147"/>
      <c r="L2" s="147"/>
    </row>
    <row r="3" spans="1:12" ht="42" customHeight="1">
      <c r="A3" s="2240" t="s">
        <v>156</v>
      </c>
      <c r="B3" s="2241"/>
      <c r="C3" s="2242"/>
      <c r="F3" s="748"/>
      <c r="G3" s="748"/>
      <c r="H3" s="748"/>
      <c r="I3" s="748"/>
      <c r="J3" s="748"/>
      <c r="K3" s="748"/>
      <c r="L3" s="748"/>
    </row>
    <row r="4" spans="1:12" ht="45.75" customHeight="1">
      <c r="A4" s="865" t="s">
        <v>46</v>
      </c>
      <c r="B4" s="276" t="s">
        <v>31</v>
      </c>
      <c r="C4" s="865" t="s">
        <v>29</v>
      </c>
      <c r="E4" s="748"/>
      <c r="F4" s="748"/>
      <c r="G4" s="748"/>
      <c r="H4" s="748"/>
      <c r="I4" s="748"/>
      <c r="J4" s="748"/>
      <c r="K4" s="748"/>
      <c r="L4" s="748"/>
    </row>
    <row r="5" spans="1:12" ht="19.5" customHeight="1">
      <c r="A5" s="278" t="s">
        <v>53</v>
      </c>
      <c r="B5" s="1260">
        <v>757483</v>
      </c>
      <c r="C5" s="1257">
        <f>+B5/$B$14</f>
        <v>0.40454240554056625</v>
      </c>
      <c r="E5" s="748"/>
      <c r="F5" s="748"/>
      <c r="G5" s="748"/>
      <c r="H5" s="748"/>
      <c r="I5" s="748"/>
      <c r="J5" s="748"/>
      <c r="K5" s="748"/>
      <c r="L5" s="748"/>
    </row>
    <row r="6" spans="1:12" ht="19.5" customHeight="1">
      <c r="A6" s="279" t="s">
        <v>54</v>
      </c>
      <c r="B6" s="1260">
        <v>608095</v>
      </c>
      <c r="C6" s="1257">
        <f t="shared" ref="C6:C13" si="0">+B6/$B$14</f>
        <v>0.32476004622835181</v>
      </c>
      <c r="E6" s="748"/>
      <c r="F6" s="748"/>
      <c r="G6" s="748"/>
      <c r="H6" s="748"/>
      <c r="I6" s="748"/>
      <c r="J6" s="748"/>
      <c r="K6" s="748"/>
      <c r="L6" s="748"/>
    </row>
    <row r="7" spans="1:12" ht="19.5" customHeight="1">
      <c r="A7" s="279" t="s">
        <v>55</v>
      </c>
      <c r="B7" s="1260">
        <v>193581</v>
      </c>
      <c r="C7" s="1257">
        <f t="shared" si="0"/>
        <v>0.10338413325044701</v>
      </c>
      <c r="E7" s="748"/>
      <c r="F7" s="748"/>
      <c r="G7" s="748"/>
      <c r="H7" s="748"/>
      <c r="I7" s="748"/>
      <c r="J7" s="748"/>
      <c r="K7" s="748"/>
      <c r="L7" s="748"/>
    </row>
    <row r="8" spans="1:12" ht="19.5" customHeight="1">
      <c r="A8" s="279" t="s">
        <v>56</v>
      </c>
      <c r="B8" s="1260">
        <v>87312</v>
      </c>
      <c r="C8" s="1257">
        <f t="shared" si="0"/>
        <v>4.662996596960977E-2</v>
      </c>
      <c r="E8" s="748"/>
      <c r="F8" s="748"/>
      <c r="G8" s="748"/>
      <c r="H8" s="748"/>
      <c r="I8" s="748"/>
      <c r="J8" s="748"/>
      <c r="K8" s="748"/>
      <c r="L8" s="748"/>
    </row>
    <row r="9" spans="1:12" ht="19.5" customHeight="1">
      <c r="A9" s="279" t="s">
        <v>57</v>
      </c>
      <c r="B9" s="1260">
        <v>146462</v>
      </c>
      <c r="C9" s="1257">
        <f t="shared" si="0"/>
        <v>7.8219695755921137E-2</v>
      </c>
      <c r="E9" s="748"/>
      <c r="F9" s="748"/>
      <c r="G9" s="748"/>
      <c r="H9" s="748"/>
      <c r="I9" s="748"/>
      <c r="J9" s="748"/>
      <c r="K9" s="748"/>
      <c r="L9" s="748"/>
    </row>
    <row r="10" spans="1:12" ht="19.5" customHeight="1">
      <c r="A10" s="279" t="s">
        <v>58</v>
      </c>
      <c r="B10" s="1260">
        <v>33558</v>
      </c>
      <c r="C10" s="1257">
        <f t="shared" si="0"/>
        <v>1.7922031313086E-2</v>
      </c>
      <c r="E10" s="748"/>
      <c r="F10" s="748"/>
      <c r="G10" s="748"/>
      <c r="H10" s="748"/>
      <c r="I10" s="748"/>
      <c r="J10" s="748"/>
      <c r="K10" s="748"/>
      <c r="L10" s="748"/>
    </row>
    <row r="11" spans="1:12" ht="19.5" customHeight="1">
      <c r="A11" s="279" t="s">
        <v>59</v>
      </c>
      <c r="B11" s="1260">
        <v>16816</v>
      </c>
      <c r="C11" s="1257">
        <f t="shared" si="0"/>
        <v>8.980775927077125E-3</v>
      </c>
      <c r="E11" s="748"/>
      <c r="F11" s="748"/>
      <c r="G11" s="748"/>
      <c r="H11" s="748"/>
      <c r="I11" s="748"/>
      <c r="J11" s="748"/>
      <c r="K11" s="748"/>
      <c r="L11" s="748"/>
    </row>
    <row r="12" spans="1:12" ht="19.5" customHeight="1">
      <c r="A12" s="279" t="s">
        <v>60</v>
      </c>
      <c r="B12" s="1260">
        <v>16813</v>
      </c>
      <c r="C12" s="1257">
        <f t="shared" si="0"/>
        <v>8.9791737429797628E-3</v>
      </c>
      <c r="E12" s="748"/>
      <c r="F12" s="748"/>
      <c r="G12" s="748"/>
      <c r="H12" s="748"/>
      <c r="I12" s="748"/>
      <c r="J12" s="748"/>
      <c r="K12" s="748"/>
      <c r="L12" s="748"/>
    </row>
    <row r="13" spans="1:12" ht="19.5" customHeight="1">
      <c r="A13" s="279" t="s">
        <v>61</v>
      </c>
      <c r="B13" s="1260">
        <v>12324</v>
      </c>
      <c r="C13" s="1257">
        <f t="shared" si="0"/>
        <v>6.5817722719611373E-3</v>
      </c>
      <c r="D13" s="145"/>
      <c r="E13" s="145"/>
      <c r="F13" s="145"/>
      <c r="G13" s="145"/>
      <c r="H13" s="145"/>
      <c r="I13" s="145"/>
      <c r="J13" s="145"/>
      <c r="K13" s="145"/>
      <c r="L13" s="145"/>
    </row>
    <row r="14" spans="1:12" ht="18.75">
      <c r="A14" s="277" t="s">
        <v>17</v>
      </c>
      <c r="B14" s="1258">
        <f>SUM(B5:B13)</f>
        <v>1872444</v>
      </c>
      <c r="C14" s="1259">
        <f>SUM(C5:C13)</f>
        <v>1</v>
      </c>
      <c r="E14" s="748"/>
      <c r="F14" s="748"/>
      <c r="G14" s="748"/>
      <c r="H14" s="748"/>
      <c r="I14" s="748"/>
      <c r="J14" s="748"/>
      <c r="K14" s="748"/>
      <c r="L14" s="748"/>
    </row>
    <row r="15" spans="1:12" ht="23.25" customHeight="1">
      <c r="C15" s="80"/>
      <c r="D15" s="80"/>
      <c r="F15" s="64"/>
      <c r="G15" s="83"/>
      <c r="H15" s="83"/>
      <c r="I15" s="83"/>
      <c r="J15" s="83"/>
      <c r="K15" s="83"/>
      <c r="L15" s="83"/>
    </row>
    <row r="16" spans="1:12" ht="23.25" customHeight="1">
      <c r="B16" s="83"/>
      <c r="C16" s="83"/>
      <c r="D16" s="83"/>
      <c r="E16" s="83"/>
      <c r="F16" s="83"/>
      <c r="G16" s="83"/>
      <c r="H16" s="83"/>
      <c r="I16" s="83"/>
      <c r="J16" s="83"/>
      <c r="K16" s="83"/>
      <c r="L16" s="83"/>
    </row>
    <row r="17" spans="1:12" ht="23.25" customHeight="1">
      <c r="B17" s="83"/>
      <c r="C17" s="83"/>
      <c r="D17" s="83"/>
      <c r="E17" s="83"/>
      <c r="F17" s="83"/>
      <c r="G17" s="83"/>
      <c r="H17" s="83"/>
      <c r="I17" s="83"/>
      <c r="J17" s="83"/>
      <c r="K17" s="83"/>
      <c r="L17" s="83"/>
    </row>
    <row r="18" spans="1:12" ht="23.25" customHeight="1">
      <c r="B18" s="83"/>
      <c r="C18" s="83"/>
      <c r="D18" s="83"/>
      <c r="E18" s="83"/>
      <c r="F18" s="83"/>
      <c r="G18" s="83"/>
      <c r="H18" s="83"/>
      <c r="I18" s="83"/>
      <c r="J18" s="83"/>
      <c r="K18" s="83"/>
      <c r="L18" s="83"/>
    </row>
    <row r="19" spans="1:12" ht="23.25" customHeight="1">
      <c r="B19" s="83"/>
      <c r="C19" s="83"/>
      <c r="D19" s="83"/>
      <c r="E19" s="83"/>
      <c r="F19" s="83"/>
      <c r="G19" s="83"/>
      <c r="H19" s="83"/>
      <c r="I19" s="83"/>
      <c r="J19" s="83"/>
      <c r="K19" s="83"/>
      <c r="L19" s="83"/>
    </row>
    <row r="20" spans="1:12" ht="23.25" customHeight="1">
      <c r="B20" s="83"/>
      <c r="C20" s="83"/>
      <c r="D20" s="83"/>
      <c r="E20" s="83"/>
      <c r="F20" s="83"/>
      <c r="G20" s="83"/>
      <c r="H20" s="83"/>
      <c r="I20" s="83"/>
      <c r="J20" s="83"/>
      <c r="K20" s="83"/>
      <c r="L20" s="83"/>
    </row>
    <row r="21" spans="1:12" ht="23.25" customHeight="1">
      <c r="B21" s="83"/>
      <c r="C21" s="83"/>
      <c r="D21" s="83"/>
      <c r="E21" s="87"/>
      <c r="F21" s="87"/>
      <c r="G21" s="87"/>
      <c r="H21" s="87"/>
      <c r="I21" s="87"/>
      <c r="J21" s="87"/>
      <c r="K21" s="87"/>
      <c r="L21" s="87"/>
    </row>
    <row r="22" spans="1:12" ht="23.25" customHeight="1">
      <c r="B22" s="83"/>
      <c r="C22" s="83"/>
      <c r="D22" s="83"/>
      <c r="E22" s="87"/>
      <c r="F22" s="87"/>
      <c r="G22" s="87"/>
      <c r="H22" s="87"/>
      <c r="I22" s="87"/>
      <c r="J22" s="87"/>
      <c r="K22" s="87"/>
      <c r="L22" s="87"/>
    </row>
    <row r="23" spans="1:12" ht="23.25" customHeight="1">
      <c r="B23" s="83"/>
      <c r="C23" s="83"/>
      <c r="D23" s="83"/>
      <c r="E23" s="87"/>
      <c r="F23" s="87"/>
      <c r="G23" s="87"/>
      <c r="H23" s="87"/>
      <c r="I23" s="87"/>
      <c r="J23" s="87"/>
      <c r="K23" s="87"/>
      <c r="L23" s="87"/>
    </row>
    <row r="24" spans="1:12" ht="23.25" customHeight="1">
      <c r="B24" s="83"/>
      <c r="C24" s="83"/>
      <c r="D24" s="83"/>
      <c r="E24" s="87"/>
      <c r="F24" s="87"/>
      <c r="G24" s="87"/>
      <c r="H24" s="87"/>
      <c r="I24" s="87"/>
      <c r="J24" s="87"/>
      <c r="K24" s="87"/>
      <c r="L24" s="87"/>
    </row>
    <row r="25" spans="1:12" ht="23.25" customHeight="1">
      <c r="A25" s="60"/>
      <c r="B25" s="87"/>
      <c r="C25" s="87"/>
      <c r="D25" s="87"/>
      <c r="E25" s="87"/>
      <c r="F25" s="87"/>
      <c r="G25" s="87"/>
      <c r="H25" s="87"/>
      <c r="I25" s="87"/>
      <c r="J25" s="87"/>
      <c r="K25" s="87"/>
      <c r="L25" s="87"/>
    </row>
    <row r="26" spans="1:12" ht="23.25" customHeight="1">
      <c r="A26" s="60"/>
      <c r="B26" s="87"/>
      <c r="C26" s="87"/>
      <c r="D26" s="87"/>
      <c r="E26" s="87"/>
      <c r="F26" s="87"/>
      <c r="G26" s="87"/>
      <c r="H26" s="87"/>
      <c r="I26" s="87"/>
      <c r="J26" s="87"/>
      <c r="K26" s="87"/>
      <c r="L26" s="87"/>
    </row>
    <row r="27" spans="1:12" ht="23.25" customHeight="1">
      <c r="A27" s="60"/>
      <c r="B27" s="87"/>
      <c r="C27" s="87"/>
      <c r="D27" s="87"/>
      <c r="E27" s="87"/>
      <c r="F27" s="87"/>
      <c r="G27" s="87"/>
      <c r="H27" s="87"/>
      <c r="I27" s="87"/>
      <c r="J27" s="87"/>
      <c r="K27" s="87"/>
      <c r="L27" s="87"/>
    </row>
    <row r="28" spans="1:12" ht="23.25" customHeight="1">
      <c r="A28" s="60"/>
      <c r="B28" s="87"/>
      <c r="C28" s="87"/>
      <c r="D28" s="87"/>
      <c r="E28" s="87"/>
      <c r="F28" s="87"/>
      <c r="G28" s="87"/>
      <c r="H28" s="87"/>
      <c r="I28" s="87"/>
      <c r="J28" s="87"/>
      <c r="K28" s="87"/>
      <c r="L28" s="87"/>
    </row>
    <row r="29" spans="1:12" ht="23.25" customHeight="1">
      <c r="A29" s="60"/>
      <c r="B29" s="87"/>
      <c r="C29" s="87"/>
      <c r="D29" s="87"/>
      <c r="E29" s="87"/>
      <c r="F29" s="87"/>
      <c r="G29" s="87"/>
      <c r="H29" s="87"/>
      <c r="I29" s="87"/>
      <c r="J29" s="87"/>
      <c r="K29" s="87"/>
      <c r="L29" s="87"/>
    </row>
    <row r="30" spans="1:12" ht="23.25" customHeight="1">
      <c r="A30" s="60"/>
      <c r="B30" s="87"/>
      <c r="C30" s="87"/>
      <c r="D30" s="87"/>
      <c r="E30" s="87"/>
      <c r="F30" s="87"/>
      <c r="G30" s="87"/>
      <c r="H30" s="87"/>
      <c r="I30" s="87"/>
      <c r="J30" s="87"/>
      <c r="K30" s="87"/>
      <c r="L30" s="87"/>
    </row>
    <row r="31" spans="1:12" ht="23.25" customHeight="1">
      <c r="A31" s="60"/>
      <c r="B31" s="87"/>
      <c r="C31" s="87"/>
      <c r="D31" s="87"/>
      <c r="E31" s="87"/>
      <c r="F31" s="87"/>
      <c r="G31" s="87"/>
      <c r="H31" s="87"/>
      <c r="I31" s="87"/>
      <c r="J31" s="87"/>
      <c r="K31" s="87"/>
      <c r="L31" s="87"/>
    </row>
    <row r="32" spans="1:12" ht="23.25" customHeight="1">
      <c r="A32" s="60"/>
      <c r="B32" s="87"/>
      <c r="C32" s="87"/>
      <c r="D32" s="87"/>
      <c r="E32" s="87"/>
      <c r="F32" s="87"/>
      <c r="G32" s="87"/>
      <c r="H32" s="87"/>
      <c r="I32" s="87"/>
      <c r="J32" s="87"/>
      <c r="K32" s="87"/>
      <c r="L32" s="87"/>
    </row>
    <row r="33" spans="1:12" ht="23.25" customHeight="1">
      <c r="A33" s="60"/>
      <c r="B33" s="87"/>
      <c r="C33" s="87"/>
      <c r="D33" s="87"/>
      <c r="E33" s="87"/>
      <c r="F33" s="87"/>
      <c r="G33" s="87"/>
      <c r="H33" s="87"/>
      <c r="I33" s="87"/>
      <c r="J33" s="87"/>
      <c r="K33" s="87"/>
      <c r="L33" s="87"/>
    </row>
    <row r="34" spans="1:12" ht="23.25" customHeight="1">
      <c r="A34" s="60"/>
      <c r="B34" s="87"/>
      <c r="C34" s="87"/>
      <c r="D34" s="87"/>
      <c r="E34" s="87"/>
      <c r="F34" s="87"/>
      <c r="G34" s="87"/>
      <c r="H34" s="87"/>
      <c r="I34" s="87"/>
      <c r="J34" s="87"/>
      <c r="K34" s="87"/>
      <c r="L34" s="87"/>
    </row>
    <row r="35" spans="1:12" ht="23.25" customHeight="1">
      <c r="A35" s="60"/>
      <c r="B35" s="87"/>
      <c r="C35" s="87"/>
      <c r="D35" s="87"/>
      <c r="E35" s="87"/>
      <c r="F35" s="87"/>
      <c r="G35" s="87"/>
      <c r="H35" s="87"/>
      <c r="I35" s="87"/>
      <c r="J35" s="87"/>
      <c r="K35" s="87"/>
      <c r="L35" s="87"/>
    </row>
    <row r="36" spans="1:12" ht="23.25" customHeight="1">
      <c r="A36" s="60"/>
      <c r="B36" s="87"/>
      <c r="C36" s="87"/>
      <c r="D36" s="87"/>
      <c r="E36" s="87"/>
      <c r="F36" s="87"/>
      <c r="G36" s="87"/>
      <c r="H36" s="87"/>
      <c r="I36" s="87"/>
      <c r="J36" s="87"/>
      <c r="K36" s="87"/>
      <c r="L36" s="87"/>
    </row>
    <row r="37" spans="1:12" ht="23.25" customHeight="1">
      <c r="A37" s="60"/>
      <c r="B37" s="87"/>
      <c r="C37" s="87"/>
      <c r="D37" s="87"/>
      <c r="E37" s="87"/>
      <c r="F37" s="87"/>
      <c r="G37" s="87"/>
      <c r="H37" s="87"/>
      <c r="I37" s="87"/>
      <c r="J37" s="87"/>
      <c r="K37" s="87"/>
      <c r="L37" s="87"/>
    </row>
    <row r="38" spans="1:12" ht="23.25" customHeight="1">
      <c r="A38" s="60"/>
      <c r="B38" s="87"/>
      <c r="C38" s="87"/>
      <c r="D38" s="87"/>
      <c r="E38" s="87"/>
      <c r="F38" s="87"/>
      <c r="G38" s="87"/>
      <c r="H38" s="87"/>
      <c r="I38" s="87"/>
      <c r="J38" s="87"/>
      <c r="K38" s="87"/>
      <c r="L38" s="87"/>
    </row>
    <row r="39" spans="1:12" ht="23.25" customHeight="1">
      <c r="A39" s="60"/>
      <c r="B39" s="87"/>
      <c r="C39" s="87"/>
      <c r="D39" s="87"/>
      <c r="E39" s="87"/>
      <c r="F39" s="87"/>
      <c r="G39" s="87"/>
      <c r="H39" s="87"/>
      <c r="I39" s="87"/>
      <c r="J39" s="87"/>
      <c r="K39" s="87"/>
      <c r="L39" s="87"/>
    </row>
    <row r="40" spans="1:12" ht="23.25" customHeight="1">
      <c r="A40" s="60"/>
      <c r="B40" s="87"/>
      <c r="C40" s="87"/>
      <c r="D40" s="87"/>
      <c r="E40" s="87"/>
      <c r="F40" s="87"/>
      <c r="G40" s="87"/>
      <c r="H40" s="87"/>
      <c r="I40" s="87"/>
      <c r="J40" s="87"/>
      <c r="K40" s="87"/>
      <c r="L40" s="87"/>
    </row>
    <row r="41" spans="1:12" ht="23.25" customHeight="1">
      <c r="A41" s="60"/>
      <c r="B41" s="87"/>
      <c r="C41" s="87"/>
      <c r="D41" s="87"/>
      <c r="E41" s="87"/>
      <c r="F41" s="87"/>
      <c r="G41" s="87"/>
      <c r="H41" s="87"/>
      <c r="I41" s="87"/>
      <c r="J41" s="87"/>
      <c r="K41" s="87"/>
      <c r="L41" s="87"/>
    </row>
    <row r="42" spans="1:12" ht="23.25" customHeight="1">
      <c r="A42" s="60"/>
      <c r="B42" s="87"/>
      <c r="C42" s="87"/>
      <c r="D42" s="87"/>
    </row>
    <row r="43" spans="1:12" ht="23.25" customHeight="1">
      <c r="A43" s="60"/>
      <c r="B43" s="87"/>
      <c r="C43" s="87"/>
      <c r="D43" s="87"/>
    </row>
    <row r="44" spans="1:12" ht="23.25" customHeight="1">
      <c r="A44" s="63"/>
      <c r="B44" s="87"/>
      <c r="C44" s="87"/>
      <c r="D44" s="87"/>
    </row>
    <row r="45" spans="1:12" ht="23.25" customHeight="1">
      <c r="A45" s="60"/>
      <c r="B45" s="87"/>
      <c r="C45" s="87"/>
      <c r="D45" s="87"/>
    </row>
  </sheetData>
  <mergeCells count="2">
    <mergeCell ref="A1:L1"/>
    <mergeCell ref="A3:C3"/>
  </mergeCells>
  <conditionalFormatting sqref="B5:B13">
    <cfRule type="cellIs" dxfId="13" priority="1" operator="equal">
      <formula>0</formula>
    </cfRule>
  </conditionalFormatting>
  <printOptions horizontalCentered="1" verticalCentered="1"/>
  <pageMargins left="0.4" right="0.4" top="0.25" bottom="0.25" header="0.31496062992126" footer="0.31496062992126"/>
  <pageSetup scale="60" orientation="landscape"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8">
    <tabColor theme="9" tint="-0.249977111117893"/>
    <pageSetUpPr fitToPage="1"/>
  </sheetPr>
  <dimension ref="A1:N34"/>
  <sheetViews>
    <sheetView showGridLines="0" view="pageBreakPreview" zoomScale="70" zoomScaleNormal="100" zoomScaleSheetLayoutView="70" workbookViewId="0">
      <selection activeCell="W23" sqref="W23"/>
    </sheetView>
  </sheetViews>
  <sheetFormatPr baseColWidth="10" defaultColWidth="11.42578125" defaultRowHeight="15"/>
  <cols>
    <col min="1" max="1" width="14.5703125" style="67" customWidth="1"/>
    <col min="2" max="2" width="14.5703125" style="748" customWidth="1"/>
    <col min="3" max="3" width="12.7109375" style="748" customWidth="1"/>
    <col min="4" max="4" width="14.42578125" style="67" bestFit="1" customWidth="1"/>
    <col min="5" max="5" width="14.7109375" style="67" bestFit="1" customWidth="1"/>
    <col min="6" max="6" width="12.5703125" style="67" customWidth="1"/>
    <col min="7" max="7" width="17.5703125" style="67" customWidth="1"/>
    <col min="8" max="8" width="15.5703125" style="67" customWidth="1"/>
    <col min="9" max="9" width="19.5703125" style="67" customWidth="1"/>
    <col min="10" max="10" width="17" style="67" customWidth="1"/>
    <col min="11" max="11" width="19.28515625" style="67" customWidth="1"/>
    <col min="12" max="12" width="16.28515625" style="67" customWidth="1"/>
    <col min="13" max="13" width="16" style="67" customWidth="1"/>
    <col min="14" max="14" width="16.42578125" style="67" customWidth="1"/>
    <col min="15" max="16384" width="11.42578125" style="67"/>
  </cols>
  <sheetData>
    <row r="1" spans="1:14" ht="82.5" customHeight="1">
      <c r="A1" s="2228"/>
      <c r="B1" s="2228"/>
      <c r="C1" s="2228"/>
      <c r="D1" s="2228"/>
      <c r="E1" s="2228"/>
      <c r="F1" s="2228"/>
      <c r="G1" s="2228"/>
      <c r="H1" s="2228"/>
      <c r="I1" s="2228"/>
      <c r="J1" s="2228"/>
      <c r="K1" s="2228"/>
      <c r="L1" s="2228"/>
      <c r="M1" s="2228"/>
      <c r="N1" s="2228"/>
    </row>
    <row r="2" spans="1:14" ht="15" customHeight="1">
      <c r="A2" s="2243"/>
      <c r="B2" s="2243"/>
      <c r="C2" s="2243"/>
      <c r="D2" s="2244"/>
      <c r="E2" s="2244"/>
      <c r="F2" s="2244"/>
      <c r="G2" s="2244"/>
      <c r="H2" s="2244"/>
      <c r="I2" s="2244"/>
      <c r="J2" s="2244"/>
      <c r="K2" s="2244"/>
      <c r="L2" s="2244"/>
      <c r="M2" s="2244"/>
      <c r="N2" s="2244"/>
    </row>
    <row r="3" spans="1:14" s="111" customFormat="1" ht="37.5" customHeight="1">
      <c r="A3" s="284" t="s">
        <v>132</v>
      </c>
      <c r="B3" s="280" t="s">
        <v>938</v>
      </c>
      <c r="C3" s="280" t="s">
        <v>871</v>
      </c>
      <c r="D3" s="280" t="s">
        <v>85</v>
      </c>
      <c r="E3" s="281" t="s">
        <v>86</v>
      </c>
      <c r="F3" s="281" t="s">
        <v>77</v>
      </c>
      <c r="G3" s="281" t="s">
        <v>78</v>
      </c>
      <c r="H3" s="281" t="s">
        <v>79</v>
      </c>
      <c r="I3" s="1151" t="s">
        <v>160</v>
      </c>
      <c r="J3" s="282" t="s">
        <v>133</v>
      </c>
      <c r="K3" s="1152" t="s">
        <v>405</v>
      </c>
      <c r="L3" s="1195" t="s">
        <v>17</v>
      </c>
      <c r="M3" s="138"/>
      <c r="N3" s="168"/>
    </row>
    <row r="4" spans="1:14" s="528" customFormat="1" ht="20.25" customHeight="1">
      <c r="A4" s="1692">
        <v>43466</v>
      </c>
      <c r="B4" s="1180">
        <v>3138</v>
      </c>
      <c r="C4" s="1180">
        <v>19370</v>
      </c>
      <c r="D4" s="1180">
        <v>554711</v>
      </c>
      <c r="E4" s="1180">
        <v>271604</v>
      </c>
      <c r="F4" s="1180">
        <v>16670</v>
      </c>
      <c r="G4" s="1180">
        <v>473577</v>
      </c>
      <c r="H4" s="1180">
        <v>354771</v>
      </c>
      <c r="I4" s="1469">
        <v>97089</v>
      </c>
      <c r="J4" s="1470">
        <v>35403</v>
      </c>
      <c r="K4" s="1471">
        <v>46111</v>
      </c>
      <c r="L4" s="1236">
        <f>SUM(B4:K4)</f>
        <v>1872444</v>
      </c>
      <c r="N4" s="138"/>
    </row>
    <row r="5" spans="1:14" ht="20.25" customHeight="1">
      <c r="A5" s="283" t="s">
        <v>29</v>
      </c>
      <c r="B5" s="1237">
        <f>B4/$L$4</f>
        <v>1.6758845658401533E-3</v>
      </c>
      <c r="C5" s="1237">
        <f>C4/$L$4</f>
        <v>1.0344768655297569E-2</v>
      </c>
      <c r="D5" s="1238">
        <f>D4/$L$4</f>
        <v>0.29624971427716928</v>
      </c>
      <c r="E5" s="1238">
        <f t="shared" ref="E5:J5" si="0">E4/$L$4</f>
        <v>0.14505320319325971</v>
      </c>
      <c r="F5" s="1238">
        <f t="shared" si="0"/>
        <v>8.9028029676721972E-3</v>
      </c>
      <c r="G5" s="1238">
        <f t="shared" si="0"/>
        <v>0.25291917942539272</v>
      </c>
      <c r="H5" s="1238">
        <f t="shared" si="0"/>
        <v>0.18946948480168166</v>
      </c>
      <c r="I5" s="1153">
        <f t="shared" si="0"/>
        <v>5.1851483942910975E-2</v>
      </c>
      <c r="J5" s="808">
        <f t="shared" si="0"/>
        <v>1.8907374532963334E-2</v>
      </c>
      <c r="K5" s="1154">
        <f>K4/$L$4</f>
        <v>2.46261036378124E-2</v>
      </c>
      <c r="L5" s="953">
        <f>SUM(C5:K5)</f>
        <v>0.99832411543415978</v>
      </c>
      <c r="M5" s="81"/>
      <c r="N5" s="14"/>
    </row>
    <row r="6" spans="1:14">
      <c r="A6" s="84"/>
      <c r="B6" s="84"/>
      <c r="C6" s="84"/>
      <c r="D6" s="216"/>
      <c r="E6" s="216"/>
      <c r="F6" s="216"/>
      <c r="G6" s="215"/>
      <c r="H6" s="215"/>
      <c r="I6" s="216"/>
      <c r="J6" s="216"/>
      <c r="K6" s="84"/>
      <c r="L6" s="84"/>
      <c r="M6" s="81"/>
      <c r="N6" s="81"/>
    </row>
    <row r="7" spans="1:14">
      <c r="C7" s="60"/>
      <c r="D7" s="60"/>
      <c r="E7" s="60"/>
      <c r="F7" s="60"/>
      <c r="G7" s="1472"/>
      <c r="H7" s="1472"/>
      <c r="I7" s="64"/>
      <c r="J7" s="64"/>
      <c r="K7" s="64"/>
      <c r="L7" s="81"/>
      <c r="M7" s="81"/>
      <c r="N7" s="81"/>
    </row>
    <row r="8" spans="1:14">
      <c r="D8" s="1"/>
      <c r="E8" s="1"/>
      <c r="F8" s="1"/>
      <c r="G8" s="1"/>
      <c r="H8" s="1"/>
      <c r="I8" s="1"/>
      <c r="J8" s="1"/>
      <c r="K8" s="1"/>
      <c r="L8" s="1"/>
      <c r="M8" s="1"/>
      <c r="N8" s="1"/>
    </row>
    <row r="9" spans="1:14">
      <c r="D9" s="1"/>
      <c r="E9" s="1"/>
      <c r="F9" s="1"/>
      <c r="G9" s="1"/>
      <c r="H9" s="1"/>
      <c r="I9" s="1"/>
      <c r="J9" s="1"/>
      <c r="K9" s="1"/>
      <c r="L9" s="1"/>
      <c r="M9" s="1"/>
      <c r="N9" s="1"/>
    </row>
    <row r="10" spans="1:14">
      <c r="D10" s="1"/>
      <c r="E10" s="1"/>
      <c r="F10" s="1"/>
      <c r="G10" s="1"/>
      <c r="H10" s="1"/>
      <c r="I10" s="1"/>
      <c r="J10" s="1"/>
      <c r="K10" s="1"/>
      <c r="L10" s="1"/>
      <c r="M10" s="1"/>
      <c r="N10" s="1"/>
    </row>
    <row r="11" spans="1:14">
      <c r="D11" s="1"/>
      <c r="E11" s="1"/>
      <c r="F11" s="1"/>
      <c r="G11" s="1"/>
      <c r="H11" s="1"/>
      <c r="I11" s="1"/>
      <c r="J11" s="1"/>
      <c r="K11" s="1"/>
      <c r="L11" s="1"/>
      <c r="M11" s="1"/>
      <c r="N11" s="1"/>
    </row>
    <row r="12" spans="1:14">
      <c r="D12" s="1"/>
      <c r="E12" s="1"/>
      <c r="F12" s="1"/>
      <c r="G12" s="1"/>
      <c r="H12" s="1"/>
      <c r="I12" s="1"/>
      <c r="J12" s="1"/>
      <c r="K12" s="1"/>
      <c r="L12" s="1"/>
      <c r="M12" s="1"/>
      <c r="N12" s="1"/>
    </row>
    <row r="13" spans="1:14">
      <c r="D13" s="1"/>
      <c r="E13" s="1"/>
      <c r="F13" s="1"/>
      <c r="G13" s="1"/>
      <c r="H13" s="1"/>
      <c r="I13" s="1"/>
      <c r="J13" s="1"/>
      <c r="K13" s="1"/>
      <c r="L13" s="1"/>
      <c r="M13" s="1"/>
      <c r="N13" s="1"/>
    </row>
    <row r="14" spans="1:14">
      <c r="D14" s="1"/>
      <c r="E14" s="1"/>
      <c r="F14" s="1"/>
      <c r="G14" s="1"/>
      <c r="H14" s="1"/>
      <c r="I14" s="1"/>
      <c r="J14" s="1"/>
      <c r="K14" s="1"/>
      <c r="L14" s="1"/>
      <c r="M14" s="1"/>
      <c r="N14" s="1"/>
    </row>
    <row r="15" spans="1:14">
      <c r="D15" s="1"/>
      <c r="E15" s="1"/>
      <c r="F15" s="1"/>
      <c r="G15" s="1"/>
      <c r="H15" s="1"/>
      <c r="I15" s="1"/>
      <c r="J15" s="1"/>
      <c r="K15" s="1"/>
      <c r="L15" s="1"/>
      <c r="M15" s="1"/>
      <c r="N15" s="1"/>
    </row>
    <row r="16" spans="1:14">
      <c r="D16" s="1"/>
      <c r="E16" s="1"/>
      <c r="F16" s="1"/>
      <c r="G16" s="1"/>
      <c r="H16" s="1"/>
      <c r="I16" s="1"/>
      <c r="J16" s="1"/>
      <c r="K16" s="1"/>
      <c r="L16" s="1"/>
      <c r="M16" s="1"/>
      <c r="N16" s="1"/>
    </row>
    <row r="17" spans="4:14">
      <c r="D17" s="1"/>
      <c r="E17" s="1"/>
      <c r="F17" s="1"/>
      <c r="G17" s="1"/>
      <c r="H17" s="1"/>
      <c r="I17" s="1"/>
      <c r="J17" s="1"/>
      <c r="K17" s="1"/>
      <c r="L17" s="1"/>
      <c r="M17" s="1"/>
      <c r="N17" s="1"/>
    </row>
    <row r="18" spans="4:14">
      <c r="D18" s="1"/>
      <c r="E18" s="1"/>
      <c r="F18" s="1"/>
      <c r="G18" s="1"/>
      <c r="H18" s="1"/>
      <c r="I18" s="1"/>
      <c r="J18" s="1"/>
      <c r="K18" s="1"/>
      <c r="L18" s="1"/>
      <c r="M18" s="1"/>
      <c r="N18" s="1"/>
    </row>
    <row r="19" spans="4:14">
      <c r="D19" s="1"/>
      <c r="E19" s="1"/>
      <c r="F19" s="1"/>
      <c r="G19" s="1"/>
      <c r="H19" s="1"/>
      <c r="I19" s="1"/>
      <c r="J19" s="1"/>
      <c r="K19" s="1"/>
      <c r="L19" s="1"/>
      <c r="M19" s="1"/>
      <c r="N19" s="1"/>
    </row>
    <row r="20" spans="4:14">
      <c r="D20" s="1"/>
      <c r="E20" s="1"/>
      <c r="F20" s="1"/>
      <c r="G20" s="1"/>
      <c r="H20" s="1"/>
      <c r="I20" s="1"/>
      <c r="J20" s="1"/>
      <c r="K20" s="1"/>
      <c r="L20" s="1"/>
      <c r="M20" s="1"/>
      <c r="N20" s="1"/>
    </row>
    <row r="21" spans="4:14">
      <c r="D21" s="1"/>
      <c r="E21" s="1"/>
      <c r="F21" s="1"/>
      <c r="G21" s="1"/>
      <c r="H21" s="1"/>
      <c r="I21" s="1"/>
      <c r="J21" s="1"/>
      <c r="K21" s="1"/>
      <c r="L21" s="1"/>
      <c r="M21" s="1"/>
      <c r="N21" s="1"/>
    </row>
    <row r="22" spans="4:14">
      <c r="D22" s="1"/>
      <c r="E22" s="1"/>
      <c r="F22" s="1"/>
      <c r="G22" s="1"/>
      <c r="H22" s="1"/>
      <c r="I22" s="1"/>
      <c r="J22" s="1"/>
      <c r="K22" s="1"/>
      <c r="L22" s="1"/>
      <c r="M22" s="1"/>
      <c r="N22" s="1"/>
    </row>
    <row r="23" spans="4:14">
      <c r="D23" s="1"/>
      <c r="E23" s="1"/>
      <c r="F23" s="1"/>
      <c r="G23" s="1"/>
      <c r="H23" s="1"/>
      <c r="I23" s="1"/>
      <c r="J23" s="1"/>
      <c r="K23" s="1"/>
      <c r="L23" s="1"/>
      <c r="M23" s="1"/>
      <c r="N23" s="1"/>
    </row>
    <row r="24" spans="4:14">
      <c r="D24" s="1"/>
      <c r="E24" s="1"/>
      <c r="F24" s="1"/>
      <c r="G24" s="1"/>
      <c r="H24" s="1"/>
      <c r="I24" s="1"/>
      <c r="J24" s="1"/>
      <c r="K24" s="1"/>
      <c r="L24" s="1"/>
      <c r="M24" s="1"/>
      <c r="N24" s="1"/>
    </row>
    <row r="25" spans="4:14">
      <c r="D25" s="1"/>
      <c r="E25" s="1"/>
      <c r="F25" s="1"/>
      <c r="G25" s="1"/>
      <c r="H25" s="1"/>
      <c r="I25" s="1"/>
      <c r="J25" s="1"/>
      <c r="K25" s="1"/>
      <c r="L25" s="1"/>
      <c r="M25" s="1"/>
      <c r="N25" s="1"/>
    </row>
    <row r="26" spans="4:14">
      <c r="D26" s="1"/>
      <c r="E26" s="1"/>
      <c r="F26" s="1"/>
      <c r="G26" s="1"/>
      <c r="H26" s="1"/>
      <c r="I26" s="1"/>
      <c r="J26" s="1"/>
      <c r="K26" s="1"/>
      <c r="L26" s="1"/>
      <c r="M26" s="1"/>
      <c r="N26" s="1"/>
    </row>
    <row r="27" spans="4:14">
      <c r="D27" s="1"/>
      <c r="E27" s="1"/>
      <c r="F27" s="1"/>
      <c r="G27" s="1"/>
      <c r="H27" s="1"/>
      <c r="I27" s="1"/>
      <c r="J27" s="1"/>
      <c r="K27" s="1"/>
      <c r="L27" s="1"/>
      <c r="M27" s="1"/>
      <c r="N27" s="1"/>
    </row>
    <row r="28" spans="4:14">
      <c r="D28" s="1"/>
      <c r="E28" s="1"/>
      <c r="F28" s="1"/>
      <c r="G28" s="1"/>
      <c r="H28" s="1"/>
      <c r="I28" s="1"/>
      <c r="J28" s="1"/>
      <c r="K28" s="1"/>
      <c r="L28" s="1"/>
      <c r="M28" s="1"/>
      <c r="N28" s="1"/>
    </row>
    <row r="29" spans="4:14">
      <c r="D29" s="1"/>
      <c r="E29" s="1"/>
      <c r="F29" s="1"/>
      <c r="G29" s="1"/>
      <c r="H29" s="1"/>
      <c r="I29" s="1"/>
      <c r="J29" s="1"/>
      <c r="K29" s="1"/>
      <c r="L29" s="1"/>
      <c r="M29" s="1"/>
      <c r="N29" s="1"/>
    </row>
    <row r="30" spans="4:14">
      <c r="D30" s="1"/>
      <c r="E30" s="1"/>
      <c r="F30" s="1"/>
      <c r="G30" s="1"/>
      <c r="H30" s="1"/>
      <c r="I30" s="1"/>
      <c r="J30" s="1"/>
      <c r="K30" s="1"/>
      <c r="L30" s="1"/>
      <c r="M30" s="1"/>
      <c r="N30" s="1"/>
    </row>
    <row r="31" spans="4:14">
      <c r="D31" s="1"/>
      <c r="E31" s="1"/>
      <c r="F31" s="1"/>
      <c r="G31" s="1"/>
      <c r="H31" s="1"/>
      <c r="I31" s="1"/>
      <c r="J31" s="1"/>
      <c r="K31" s="1"/>
      <c r="L31" s="1"/>
      <c r="M31" s="1"/>
      <c r="N31" s="1"/>
    </row>
    <row r="32" spans="4:14">
      <c r="D32" s="1"/>
      <c r="E32" s="1"/>
      <c r="F32" s="1"/>
      <c r="G32" s="1"/>
      <c r="H32" s="1"/>
      <c r="I32" s="1"/>
      <c r="J32" s="1"/>
      <c r="K32" s="1"/>
      <c r="L32" s="1"/>
      <c r="M32" s="1"/>
      <c r="N32" s="1"/>
    </row>
    <row r="33" spans="4:14">
      <c r="D33" s="1"/>
      <c r="E33" s="1"/>
      <c r="F33" s="1"/>
      <c r="G33" s="1"/>
      <c r="H33" s="1"/>
      <c r="I33" s="1"/>
      <c r="J33" s="1"/>
      <c r="K33" s="1"/>
      <c r="L33" s="1"/>
      <c r="M33" s="1"/>
      <c r="N33" s="1"/>
    </row>
    <row r="34" spans="4:14">
      <c r="D34" s="1"/>
      <c r="E34" s="1"/>
      <c r="F34" s="1"/>
      <c r="G34" s="1"/>
      <c r="H34" s="1"/>
      <c r="I34" s="1"/>
      <c r="J34" s="1"/>
      <c r="K34" s="1"/>
      <c r="L34" s="1"/>
      <c r="M34" s="1"/>
      <c r="N34" s="1"/>
    </row>
  </sheetData>
  <mergeCells count="2">
    <mergeCell ref="A1:N1"/>
    <mergeCell ref="A2:N2"/>
  </mergeCells>
  <printOptions horizontalCentered="1" verticalCentered="1"/>
  <pageMargins left="0.4" right="0.4" top="0.25" bottom="0.25" header="0.31496062992126" footer="0.31496062992126"/>
  <pageSetup scale="58"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tabColor theme="2" tint="-0.499984740745262"/>
  </sheetPr>
  <dimension ref="A1"/>
  <sheetViews>
    <sheetView showGridLines="0" view="pageBreakPreview" zoomScale="55" zoomScaleNormal="100" zoomScaleSheetLayoutView="55" workbookViewId="0">
      <selection activeCell="T31" sqref="T31"/>
    </sheetView>
  </sheetViews>
  <sheetFormatPr baseColWidth="10" defaultColWidth="11.42578125" defaultRowHeight="15"/>
  <cols>
    <col min="1" max="6" width="11.42578125" style="67"/>
    <col min="7" max="7" width="13.42578125" style="67" customWidth="1"/>
    <col min="8" max="12" width="11.42578125" style="67"/>
    <col min="13" max="13" width="16.42578125" style="67" customWidth="1"/>
    <col min="14" max="14" width="17.42578125" style="67" customWidth="1"/>
    <col min="15" max="15" width="11.42578125" style="67"/>
    <col min="16" max="16" width="17.85546875" style="67" customWidth="1"/>
    <col min="17" max="16384" width="11.42578125" style="67"/>
  </cols>
  <sheetData/>
  <pageMargins left="0.7" right="0.7" top="0.75" bottom="0.75" header="0.3" footer="0.3"/>
  <pageSetup scale="57" orientation="landscape"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9">
    <tabColor rgb="FF00B050"/>
  </sheetPr>
  <dimension ref="A1:N27"/>
  <sheetViews>
    <sheetView showGridLines="0" view="pageBreakPreview" zoomScaleNormal="100" zoomScaleSheetLayoutView="100" workbookViewId="0">
      <pane xSplit="1" ySplit="3" topLeftCell="B4" activePane="bottomRight" state="frozen"/>
      <selection pane="topRight" activeCell="B1" sqref="B1"/>
      <selection pane="bottomLeft" activeCell="A6" sqref="A6"/>
      <selection pane="bottomRight" activeCell="O3" sqref="O3"/>
    </sheetView>
  </sheetViews>
  <sheetFormatPr baseColWidth="10" defaultColWidth="11.42578125" defaultRowHeight="11.25"/>
  <cols>
    <col min="1" max="1" width="10" style="171" customWidth="1"/>
    <col min="2" max="2" width="15" style="171" customWidth="1"/>
    <col min="3" max="3" width="12.28515625" style="171" customWidth="1"/>
    <col min="4" max="4" width="11.140625" style="171" customWidth="1"/>
    <col min="5" max="5" width="9.85546875" style="171" customWidth="1"/>
    <col min="6" max="6" width="10.140625" style="171" customWidth="1"/>
    <col min="7" max="7" width="13.28515625" style="171" customWidth="1"/>
    <col min="8" max="8" width="9.28515625" style="171" customWidth="1"/>
    <col min="9" max="9" width="11.140625" style="171" customWidth="1"/>
    <col min="10" max="10" width="9.7109375" style="171" customWidth="1"/>
    <col min="11" max="11" width="8.5703125" style="171" customWidth="1"/>
    <col min="12" max="12" width="9.140625" style="171" customWidth="1"/>
    <col min="13" max="13" width="9.85546875" style="171" customWidth="1"/>
    <col min="14" max="14" width="11.42578125" style="171" customWidth="1"/>
    <col min="15" max="16384" width="11.42578125" style="171"/>
  </cols>
  <sheetData>
    <row r="1" spans="1:14" ht="66" customHeight="1">
      <c r="A1" s="2245"/>
      <c r="B1" s="2245"/>
      <c r="C1" s="2245"/>
      <c r="D1" s="2245"/>
      <c r="E1" s="2245"/>
      <c r="F1" s="2245"/>
      <c r="G1" s="2245"/>
      <c r="H1" s="2245"/>
      <c r="I1" s="2245"/>
      <c r="J1" s="2245"/>
      <c r="K1" s="2245"/>
      <c r="L1" s="2245"/>
      <c r="M1" s="2245"/>
      <c r="N1" s="2245"/>
    </row>
    <row r="2" spans="1:14" ht="3" customHeight="1"/>
    <row r="3" spans="1:14" ht="43.5" customHeight="1">
      <c r="A3" s="285" t="s">
        <v>19</v>
      </c>
      <c r="B3" s="1677" t="s">
        <v>886</v>
      </c>
      <c r="C3" s="1677" t="s">
        <v>415</v>
      </c>
      <c r="D3" s="1677" t="s">
        <v>416</v>
      </c>
      <c r="E3" s="1678" t="s">
        <v>417</v>
      </c>
      <c r="F3" s="1679" t="s">
        <v>418</v>
      </c>
      <c r="G3" s="1678" t="s">
        <v>419</v>
      </c>
      <c r="H3" s="1678" t="s">
        <v>420</v>
      </c>
      <c r="I3" s="1677" t="s">
        <v>421</v>
      </c>
      <c r="J3" s="1678" t="s">
        <v>422</v>
      </c>
      <c r="K3" s="1677" t="s">
        <v>423</v>
      </c>
      <c r="L3" s="1677" t="s">
        <v>512</v>
      </c>
      <c r="M3" s="1679" t="s">
        <v>513</v>
      </c>
    </row>
    <row r="4" spans="1:14" s="1165" customFormat="1">
      <c r="A4" s="1621" t="s">
        <v>20</v>
      </c>
      <c r="B4" s="1622">
        <f t="shared" ref="B4:B9" si="0">SUM(C4:D4)</f>
        <v>3992338</v>
      </c>
      <c r="C4" s="1623">
        <v>2426609</v>
      </c>
      <c r="D4" s="1624">
        <v>1565729</v>
      </c>
      <c r="E4" s="1631">
        <f t="shared" ref="E4:E11" si="1">C4/B4</f>
        <v>0.60781652254894247</v>
      </c>
      <c r="F4" s="1632">
        <f t="shared" ref="F4:F11" si="2">D4/B4</f>
        <v>0.39218347745105753</v>
      </c>
      <c r="G4" s="1633">
        <v>626615</v>
      </c>
      <c r="H4" s="1636">
        <v>386054</v>
      </c>
      <c r="I4" s="1637">
        <v>240561</v>
      </c>
      <c r="J4" s="1641">
        <f t="shared" ref="J4:J11" si="3">H4/G4</f>
        <v>0.6160944120392905</v>
      </c>
      <c r="K4" s="1641">
        <f t="shared" ref="K4:K11" si="4">I4/G4</f>
        <v>0.3839055879607095</v>
      </c>
      <c r="L4" s="1642">
        <f t="shared" ref="L4:M11" si="5">H4/C4</f>
        <v>0.15909196743274256</v>
      </c>
      <c r="M4" s="1643">
        <f t="shared" si="5"/>
        <v>0.1536415305586088</v>
      </c>
    </row>
    <row r="5" spans="1:14" s="1165" customFormat="1">
      <c r="A5" s="1621" t="s">
        <v>21</v>
      </c>
      <c r="B5" s="1625">
        <f t="shared" si="0"/>
        <v>4073427</v>
      </c>
      <c r="C5" s="1158">
        <v>2470897</v>
      </c>
      <c r="D5" s="1626">
        <v>1602530</v>
      </c>
      <c r="E5" s="1159">
        <f t="shared" si="1"/>
        <v>0.60658924291511795</v>
      </c>
      <c r="F5" s="1160">
        <f t="shared" si="2"/>
        <v>0.3934107570848821</v>
      </c>
      <c r="G5" s="1634">
        <v>808496</v>
      </c>
      <c r="H5" s="1161">
        <v>486327</v>
      </c>
      <c r="I5" s="1638">
        <v>322169</v>
      </c>
      <c r="J5" s="1162">
        <f t="shared" si="3"/>
        <v>0.60152060121509565</v>
      </c>
      <c r="K5" s="1162">
        <f t="shared" si="4"/>
        <v>0.39847939878490429</v>
      </c>
      <c r="L5" s="1163">
        <f t="shared" si="5"/>
        <v>0.19682204478778353</v>
      </c>
      <c r="M5" s="1164">
        <f t="shared" si="5"/>
        <v>0.20103773408298128</v>
      </c>
    </row>
    <row r="6" spans="1:14" s="1165" customFormat="1">
      <c r="A6" s="1621" t="s">
        <v>22</v>
      </c>
      <c r="B6" s="1625">
        <f t="shared" si="0"/>
        <v>4176861</v>
      </c>
      <c r="C6" s="1158">
        <v>2565530</v>
      </c>
      <c r="D6" s="1626">
        <v>1611331</v>
      </c>
      <c r="E6" s="1159">
        <f t="shared" si="1"/>
        <v>0.61422441397978056</v>
      </c>
      <c r="F6" s="1160">
        <f t="shared" si="2"/>
        <v>0.3857755860202195</v>
      </c>
      <c r="G6" s="1634">
        <v>913203</v>
      </c>
      <c r="H6" s="1161">
        <v>549737</v>
      </c>
      <c r="I6" s="1638">
        <v>363466</v>
      </c>
      <c r="J6" s="1162">
        <f t="shared" si="3"/>
        <v>0.60198772890584018</v>
      </c>
      <c r="K6" s="1162">
        <f t="shared" si="4"/>
        <v>0.39801227109415976</v>
      </c>
      <c r="L6" s="1163">
        <f t="shared" si="5"/>
        <v>0.2142781413587056</v>
      </c>
      <c r="M6" s="1164">
        <f t="shared" si="5"/>
        <v>0.22556879995481996</v>
      </c>
    </row>
    <row r="7" spans="1:14" s="1165" customFormat="1">
      <c r="A7" s="1621" t="s">
        <v>23</v>
      </c>
      <c r="B7" s="1625">
        <f t="shared" si="0"/>
        <v>4246171</v>
      </c>
      <c r="C7" s="1158">
        <v>2547846</v>
      </c>
      <c r="D7" s="1626">
        <v>1698325</v>
      </c>
      <c r="E7" s="1159">
        <f t="shared" si="1"/>
        <v>0.60003377160269811</v>
      </c>
      <c r="F7" s="1160">
        <f t="shared" si="2"/>
        <v>0.39996622839730195</v>
      </c>
      <c r="G7" s="1634">
        <v>929743</v>
      </c>
      <c r="H7" s="1161">
        <v>552570</v>
      </c>
      <c r="I7" s="1638">
        <v>377173</v>
      </c>
      <c r="J7" s="1162">
        <f t="shared" si="3"/>
        <v>0.59432552866759958</v>
      </c>
      <c r="K7" s="1162">
        <f t="shared" si="4"/>
        <v>0.40567447133240048</v>
      </c>
      <c r="L7" s="1163">
        <f t="shared" si="5"/>
        <v>0.21687731519094952</v>
      </c>
      <c r="M7" s="1164">
        <f t="shared" si="5"/>
        <v>0.22208528991800744</v>
      </c>
    </row>
    <row r="8" spans="1:14" s="1165" customFormat="1">
      <c r="A8" s="1621" t="s">
        <v>24</v>
      </c>
      <c r="B8" s="1625">
        <f t="shared" si="0"/>
        <v>4201485</v>
      </c>
      <c r="C8" s="1158">
        <v>2624690</v>
      </c>
      <c r="D8" s="1626">
        <v>1576795</v>
      </c>
      <c r="E8" s="1159">
        <f t="shared" si="1"/>
        <v>0.62470531252640438</v>
      </c>
      <c r="F8" s="1160">
        <f t="shared" si="2"/>
        <v>0.37529468747359562</v>
      </c>
      <c r="G8" s="1634">
        <v>1118293</v>
      </c>
      <c r="H8" s="1161">
        <v>634008</v>
      </c>
      <c r="I8" s="1638">
        <v>484285</v>
      </c>
      <c r="J8" s="1162">
        <f t="shared" si="3"/>
        <v>0.56694265277525657</v>
      </c>
      <c r="K8" s="1162">
        <f t="shared" si="4"/>
        <v>0.43305734722474343</v>
      </c>
      <c r="L8" s="1163">
        <f t="shared" si="5"/>
        <v>0.24155538368340643</v>
      </c>
      <c r="M8" s="1164">
        <f t="shared" si="5"/>
        <v>0.30713250612793674</v>
      </c>
    </row>
    <row r="9" spans="1:14" s="1165" customFormat="1">
      <c r="A9" s="1621" t="s">
        <v>168</v>
      </c>
      <c r="B9" s="1625">
        <f t="shared" si="0"/>
        <v>4368912</v>
      </c>
      <c r="C9" s="1158">
        <v>2686681</v>
      </c>
      <c r="D9" s="1626">
        <v>1682231</v>
      </c>
      <c r="E9" s="1159">
        <f t="shared" si="1"/>
        <v>0.61495424947904653</v>
      </c>
      <c r="F9" s="1160">
        <f t="shared" si="2"/>
        <v>0.38504575052095352</v>
      </c>
      <c r="G9" s="1634">
        <v>1189601</v>
      </c>
      <c r="H9" s="1161">
        <v>675015</v>
      </c>
      <c r="I9" s="1638">
        <v>514586</v>
      </c>
      <c r="J9" s="1162">
        <f t="shared" si="3"/>
        <v>0.56742975165622755</v>
      </c>
      <c r="K9" s="1162">
        <f t="shared" si="4"/>
        <v>0.43257024834377239</v>
      </c>
      <c r="L9" s="1163">
        <f t="shared" si="5"/>
        <v>0.25124493752700822</v>
      </c>
      <c r="M9" s="1164">
        <f t="shared" si="5"/>
        <v>0.305894969240253</v>
      </c>
    </row>
    <row r="10" spans="1:14" s="1165" customFormat="1">
      <c r="A10" s="1621" t="s">
        <v>203</v>
      </c>
      <c r="B10" s="1625">
        <f>SUM(C10:D10)</f>
        <v>4601758</v>
      </c>
      <c r="C10" s="1158">
        <v>2782416</v>
      </c>
      <c r="D10" s="1626">
        <v>1819342</v>
      </c>
      <c r="E10" s="1159">
        <f t="shared" si="1"/>
        <v>0.60464196509247115</v>
      </c>
      <c r="F10" s="1160">
        <f t="shared" si="2"/>
        <v>0.3953580349075288</v>
      </c>
      <c r="G10" s="1634">
        <f>+H10+I10</f>
        <v>1242780</v>
      </c>
      <c r="H10" s="1161">
        <v>702422</v>
      </c>
      <c r="I10" s="1638">
        <v>540358</v>
      </c>
      <c r="J10" s="1162">
        <f t="shared" si="3"/>
        <v>0.56520220795313736</v>
      </c>
      <c r="K10" s="1162">
        <f t="shared" si="4"/>
        <v>0.4347977920468627</v>
      </c>
      <c r="L10" s="1163">
        <f t="shared" si="5"/>
        <v>0.25245038843939943</v>
      </c>
      <c r="M10" s="1164">
        <f t="shared" si="5"/>
        <v>0.29700737959108292</v>
      </c>
    </row>
    <row r="11" spans="1:14" s="1165" customFormat="1">
      <c r="A11" s="1621" t="s">
        <v>424</v>
      </c>
      <c r="B11" s="1625">
        <f>SUM(C11:D11)</f>
        <v>4689622</v>
      </c>
      <c r="C11" s="1158">
        <v>2791393</v>
      </c>
      <c r="D11" s="1626">
        <v>1898229</v>
      </c>
      <c r="E11" s="1159">
        <f t="shared" si="1"/>
        <v>0.59522771771370908</v>
      </c>
      <c r="F11" s="1160">
        <f t="shared" si="2"/>
        <v>0.40477228228629086</v>
      </c>
      <c r="G11" s="1634">
        <f>+H11+I11</f>
        <v>1291137</v>
      </c>
      <c r="H11" s="1161">
        <v>726141</v>
      </c>
      <c r="I11" s="1638">
        <v>564996</v>
      </c>
      <c r="J11" s="1162">
        <f t="shared" si="3"/>
        <v>0.56240429946628434</v>
      </c>
      <c r="K11" s="1162">
        <f t="shared" si="4"/>
        <v>0.43759570053371566</v>
      </c>
      <c r="L11" s="1163">
        <f t="shared" si="5"/>
        <v>0.26013571002005093</v>
      </c>
      <c r="M11" s="1164">
        <f t="shared" si="5"/>
        <v>0.29764375109641672</v>
      </c>
    </row>
    <row r="12" spans="1:14" s="1165" customFormat="1">
      <c r="A12" s="1621" t="s">
        <v>488</v>
      </c>
      <c r="B12" s="1627">
        <f>SUM(C12:D12)</f>
        <v>4728655</v>
      </c>
      <c r="C12" s="1158">
        <v>2845650</v>
      </c>
      <c r="D12" s="1626">
        <v>1883005</v>
      </c>
      <c r="E12" s="1159">
        <f>C12/B12</f>
        <v>0.60178845781728629</v>
      </c>
      <c r="F12" s="1160">
        <f>D12/B12</f>
        <v>0.39821154218271371</v>
      </c>
      <c r="G12" s="1634">
        <f>+H12+I12</f>
        <v>1376966</v>
      </c>
      <c r="H12" s="1161">
        <v>770060</v>
      </c>
      <c r="I12" s="1638">
        <v>606906</v>
      </c>
      <c r="J12" s="1162">
        <f>H12/G12</f>
        <v>0.55924401909705834</v>
      </c>
      <c r="K12" s="1162">
        <f>I12/G12</f>
        <v>0.44075598090294166</v>
      </c>
      <c r="L12" s="1163">
        <f>H12/C12</f>
        <v>0.27060952682164002</v>
      </c>
      <c r="M12" s="1164">
        <f>I12/D12</f>
        <v>0.3223071632842186</v>
      </c>
      <c r="N12" s="1166"/>
    </row>
    <row r="13" spans="1:14" s="1165" customFormat="1">
      <c r="A13" s="1621" t="s">
        <v>496</v>
      </c>
      <c r="B13" s="1627">
        <f t="shared" ref="B13:B18" si="6">+C13+D13</f>
        <v>4390333</v>
      </c>
      <c r="C13" s="1158">
        <v>2672794</v>
      </c>
      <c r="D13" s="1626">
        <v>1717539</v>
      </c>
      <c r="E13" s="1159">
        <v>0.6246174236167904</v>
      </c>
      <c r="F13" s="1160">
        <v>0.37538257638320965</v>
      </c>
      <c r="G13" s="1634">
        <v>1508392</v>
      </c>
      <c r="H13" s="1161">
        <v>835620</v>
      </c>
      <c r="I13" s="1638">
        <v>672772</v>
      </c>
      <c r="J13" s="1162">
        <v>0.55398066285156644</v>
      </c>
      <c r="K13" s="1162">
        <v>0.44601933714843356</v>
      </c>
      <c r="L13" s="1163">
        <v>0.29819524112340834</v>
      </c>
      <c r="M13" s="1164">
        <v>0.39948435396689391</v>
      </c>
      <c r="N13" s="1166"/>
    </row>
    <row r="14" spans="1:14" s="1165" customFormat="1">
      <c r="A14" s="1621" t="s">
        <v>829</v>
      </c>
      <c r="B14" s="1627">
        <f t="shared" si="6"/>
        <v>4480941</v>
      </c>
      <c r="C14" s="1158">
        <v>2684570</v>
      </c>
      <c r="D14" s="1626">
        <v>1796371</v>
      </c>
      <c r="E14" s="1159">
        <v>0.59167631497092943</v>
      </c>
      <c r="F14" s="1160">
        <v>0.40832368502907063</v>
      </c>
      <c r="G14" s="1634">
        <v>1617107</v>
      </c>
      <c r="H14" s="1473">
        <v>892937</v>
      </c>
      <c r="I14" s="1639">
        <v>724170</v>
      </c>
      <c r="J14" s="1162">
        <v>0.55218176657450624</v>
      </c>
      <c r="K14" s="1162">
        <v>0.44781823342549382</v>
      </c>
      <c r="L14" s="1163">
        <v>0.30110384431866655</v>
      </c>
      <c r="M14" s="1164">
        <v>0.35384708599104253</v>
      </c>
      <c r="N14" s="1166"/>
    </row>
    <row r="15" spans="1:14" s="1165" customFormat="1">
      <c r="A15" s="1621" t="s">
        <v>884</v>
      </c>
      <c r="B15" s="1627">
        <f t="shared" si="6"/>
        <v>4603293</v>
      </c>
      <c r="C15" s="1376">
        <v>2739645</v>
      </c>
      <c r="D15" s="1628">
        <v>1863648</v>
      </c>
      <c r="E15" s="1159">
        <v>0.58610631658578416</v>
      </c>
      <c r="F15" s="1160">
        <v>0.4138936834142159</v>
      </c>
      <c r="G15" s="1634">
        <v>1725802</v>
      </c>
      <c r="H15" s="1473">
        <v>958167</v>
      </c>
      <c r="I15" s="1639">
        <v>767635</v>
      </c>
      <c r="J15" s="1162">
        <v>0.555201002200716</v>
      </c>
      <c r="K15" s="1162">
        <v>0.44479899779928406</v>
      </c>
      <c r="L15" s="1163">
        <v>0.31981339237167722</v>
      </c>
      <c r="M15" s="1164">
        <v>0.36282550477049358</v>
      </c>
      <c r="N15" s="1166"/>
    </row>
    <row r="16" spans="1:14" s="1165" customFormat="1">
      <c r="A16" s="1621" t="s">
        <v>949</v>
      </c>
      <c r="B16" s="1627">
        <f t="shared" si="6"/>
        <v>4670314</v>
      </c>
      <c r="C16" s="1376">
        <v>2765738</v>
      </c>
      <c r="D16" s="1628">
        <v>1904576</v>
      </c>
      <c r="E16" s="1159">
        <f>C16/B16</f>
        <v>0.59219529993058284</v>
      </c>
      <c r="F16" s="1160">
        <f>D16/B16</f>
        <v>0.40780470006941716</v>
      </c>
      <c r="G16" s="1634">
        <f>+H16+I16</f>
        <v>1837104</v>
      </c>
      <c r="H16" s="1473">
        <v>1021381</v>
      </c>
      <c r="I16" s="1639">
        <v>815723</v>
      </c>
      <c r="J16" s="1162">
        <f>H16/G16</f>
        <v>0.55597342338811517</v>
      </c>
      <c r="K16" s="1162">
        <f>I16/G16</f>
        <v>0.44402657661188477</v>
      </c>
      <c r="L16" s="1163">
        <f t="shared" ref="L16:M18" si="7">H16/C16</f>
        <v>0.3692978149050995</v>
      </c>
      <c r="M16" s="1164">
        <f t="shared" si="7"/>
        <v>0.4282963767263685</v>
      </c>
      <c r="N16" s="1166"/>
    </row>
    <row r="17" spans="1:14" s="1165" customFormat="1">
      <c r="A17" s="1620" t="s">
        <v>1028</v>
      </c>
      <c r="B17" s="1627">
        <f t="shared" si="6"/>
        <v>4831172</v>
      </c>
      <c r="C17" s="1376">
        <v>2869276</v>
      </c>
      <c r="D17" s="1628">
        <v>1961896</v>
      </c>
      <c r="E17" s="1159">
        <f>C17/B17</f>
        <v>0.59390889001674951</v>
      </c>
      <c r="F17" s="1160">
        <f>D17/B17</f>
        <v>0.40609110998325043</v>
      </c>
      <c r="G17" s="1634">
        <f>+H17+I17</f>
        <v>1935968</v>
      </c>
      <c r="H17" s="1473">
        <v>1067270</v>
      </c>
      <c r="I17" s="1639">
        <v>868698</v>
      </c>
      <c r="J17" s="1162">
        <f>H17/G17</f>
        <v>0.55128493859402639</v>
      </c>
      <c r="K17" s="1162">
        <f>I17/G17</f>
        <v>0.44871506140597367</v>
      </c>
      <c r="L17" s="1163">
        <f t="shared" si="7"/>
        <v>0.37196491379706936</v>
      </c>
      <c r="M17" s="1164">
        <f t="shared" si="7"/>
        <v>0.44278493865118235</v>
      </c>
      <c r="N17" s="1166"/>
    </row>
    <row r="18" spans="1:14" ht="12.75" customHeight="1">
      <c r="A18" s="1620" t="s">
        <v>1040</v>
      </c>
      <c r="B18" s="1629">
        <f t="shared" si="6"/>
        <v>4831172</v>
      </c>
      <c r="C18" s="1377">
        <v>2869276</v>
      </c>
      <c r="D18" s="1630">
        <v>1961896</v>
      </c>
      <c r="E18" s="1167">
        <f>C18/B18</f>
        <v>0.59390889001674951</v>
      </c>
      <c r="F18" s="1168">
        <f>D18/B18</f>
        <v>0.40609110998325043</v>
      </c>
      <c r="G18" s="1635">
        <f>+H18+I18</f>
        <v>1872444</v>
      </c>
      <c r="H18" s="1474">
        <v>1036531</v>
      </c>
      <c r="I18" s="1640">
        <v>835913</v>
      </c>
      <c r="J18" s="1169">
        <f>H18/G18</f>
        <v>0.5535711615407457</v>
      </c>
      <c r="K18" s="1169">
        <f>I18/G18</f>
        <v>0.4464288384592543</v>
      </c>
      <c r="L18" s="1170">
        <f t="shared" si="7"/>
        <v>0.36125175828327427</v>
      </c>
      <c r="M18" s="1171">
        <f t="shared" si="7"/>
        <v>0.42607406304921364</v>
      </c>
    </row>
    <row r="19" spans="1:14">
      <c r="A19" s="2246" t="s">
        <v>958</v>
      </c>
      <c r="B19" s="2247"/>
      <c r="C19" s="2247"/>
      <c r="D19" s="2247"/>
      <c r="E19" s="2247"/>
      <c r="F19" s="2247"/>
      <c r="G19" s="2247"/>
      <c r="H19" s="2247"/>
      <c r="I19" s="2247"/>
      <c r="J19" s="2247"/>
      <c r="K19" s="2247"/>
      <c r="L19" s="2247"/>
      <c r="M19" s="2247"/>
    </row>
    <row r="20" spans="1:14">
      <c r="N20" s="171" t="s">
        <v>183</v>
      </c>
    </row>
    <row r="27" spans="1:14">
      <c r="A27" s="172"/>
      <c r="B27" s="172">
        <f>AVERAGE(F4:F10)</f>
        <v>0.38957636026507697</v>
      </c>
    </row>
  </sheetData>
  <mergeCells count="2">
    <mergeCell ref="A1:N1"/>
    <mergeCell ref="A19:M19"/>
  </mergeCells>
  <conditionalFormatting sqref="G18:I18">
    <cfRule type="cellIs" dxfId="12" priority="1" operator="equal">
      <formula>0</formula>
    </cfRule>
  </conditionalFormatting>
  <pageMargins left="0.7" right="0.7" top="0.75" bottom="0.75" header="0.3" footer="0.3"/>
  <pageSetup scale="80" orientation="landscape"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0">
    <tabColor rgb="FF0070C0"/>
    <pageSetUpPr fitToPage="1"/>
  </sheetPr>
  <dimension ref="A1:S50"/>
  <sheetViews>
    <sheetView showGridLines="0" view="pageBreakPreview" zoomScale="70" zoomScaleNormal="70" zoomScaleSheetLayoutView="70" workbookViewId="0">
      <pane ySplit="1" topLeftCell="A2" activePane="bottomLeft" state="frozen"/>
      <selection pane="bottomLeft" activeCell="V24" sqref="V24"/>
    </sheetView>
  </sheetViews>
  <sheetFormatPr baseColWidth="10" defaultColWidth="11.42578125" defaultRowHeight="15"/>
  <cols>
    <col min="1" max="1" width="11.42578125" style="67"/>
    <col min="2" max="2" width="16.140625" style="67" customWidth="1"/>
    <col min="3" max="3" width="14.140625" style="67" customWidth="1"/>
    <col min="4" max="4" width="15.85546875" style="67" customWidth="1"/>
    <col min="5" max="5" width="15" style="67" customWidth="1"/>
    <col min="6" max="6" width="18" style="67" customWidth="1"/>
    <col min="7" max="7" width="14.140625" style="67" customWidth="1"/>
    <col min="8" max="8" width="11.42578125" style="67"/>
    <col min="9" max="9" width="20.42578125" style="67" customWidth="1"/>
    <col min="10" max="10" width="19.7109375" style="67" customWidth="1"/>
    <col min="11" max="15" width="11.42578125" style="67"/>
    <col min="16" max="16" width="19.7109375" style="67" bestFit="1" customWidth="1"/>
    <col min="17" max="17" width="21" style="67" bestFit="1" customWidth="1"/>
    <col min="18" max="18" width="10.42578125" style="67" customWidth="1"/>
    <col min="19" max="16384" width="11.42578125" style="67"/>
  </cols>
  <sheetData>
    <row r="1" spans="1:19" ht="82.5" customHeight="1">
      <c r="A1" s="2233"/>
      <c r="B1" s="2233"/>
      <c r="C1" s="2233"/>
      <c r="D1" s="2233"/>
      <c r="E1" s="2233"/>
      <c r="F1" s="2233"/>
      <c r="G1" s="2233"/>
      <c r="H1" s="2233"/>
      <c r="I1" s="2233"/>
      <c r="J1" s="2233"/>
      <c r="K1" s="2233"/>
      <c r="L1" s="2233"/>
      <c r="M1" s="2233"/>
      <c r="N1" s="570"/>
      <c r="O1" s="570"/>
    </row>
    <row r="2" spans="1:19" ht="3" hidden="1" customHeight="1"/>
    <row r="3" spans="1:19" ht="8.25" customHeight="1"/>
    <row r="4" spans="1:19" ht="20.25" customHeight="1">
      <c r="A4" s="2248" t="s">
        <v>132</v>
      </c>
      <c r="B4" s="2250" t="s">
        <v>460</v>
      </c>
      <c r="C4" s="2251"/>
      <c r="D4" s="2252"/>
      <c r="E4" s="2251" t="s">
        <v>31</v>
      </c>
      <c r="F4" s="2251"/>
      <c r="G4" s="2252"/>
    </row>
    <row r="5" spans="1:19" ht="21.75" customHeight="1">
      <c r="A5" s="2249"/>
      <c r="B5" s="1485" t="s">
        <v>35</v>
      </c>
      <c r="C5" s="1486" t="s">
        <v>36</v>
      </c>
      <c r="D5" s="1487" t="s">
        <v>17</v>
      </c>
      <c r="E5" s="1486" t="s">
        <v>35</v>
      </c>
      <c r="F5" s="1486" t="s">
        <v>36</v>
      </c>
      <c r="G5" s="1487" t="s">
        <v>17</v>
      </c>
    </row>
    <row r="6" spans="1:19">
      <c r="A6" s="1488">
        <v>37986</v>
      </c>
      <c r="B6" s="1489">
        <v>568158</v>
      </c>
      <c r="C6" s="1490">
        <v>418380</v>
      </c>
      <c r="D6" s="1491">
        <f t="shared" ref="D6:D17" si="0">+C6+B6</f>
        <v>986538</v>
      </c>
      <c r="E6" s="1490">
        <v>350832</v>
      </c>
      <c r="F6" s="1490">
        <v>226037</v>
      </c>
      <c r="G6" s="1491">
        <f>+F6+E6</f>
        <v>576869</v>
      </c>
      <c r="H6" s="12"/>
      <c r="I6" s="12"/>
      <c r="R6" s="286"/>
      <c r="S6" s="286"/>
    </row>
    <row r="7" spans="1:19">
      <c r="A7" s="1492">
        <v>38352</v>
      </c>
      <c r="B7" s="1493">
        <v>685676</v>
      </c>
      <c r="C7" s="1494">
        <v>504526</v>
      </c>
      <c r="D7" s="1495">
        <f t="shared" si="0"/>
        <v>1190202</v>
      </c>
      <c r="E7" s="1494">
        <v>356770</v>
      </c>
      <c r="F7" s="1494">
        <v>236516</v>
      </c>
      <c r="G7" s="1495">
        <f t="shared" ref="G7:G16" si="1">+F7+E7</f>
        <v>593286</v>
      </c>
      <c r="H7" s="12"/>
      <c r="I7" s="12"/>
      <c r="R7" s="287"/>
      <c r="S7" s="79"/>
    </row>
    <row r="8" spans="1:19" ht="16.5" customHeight="1">
      <c r="A8" s="1492">
        <v>38717</v>
      </c>
      <c r="B8" s="1493">
        <v>828566</v>
      </c>
      <c r="C8" s="1494">
        <v>600955</v>
      </c>
      <c r="D8" s="1495">
        <f t="shared" si="0"/>
        <v>1429521</v>
      </c>
      <c r="E8" s="1494">
        <v>386054</v>
      </c>
      <c r="F8" s="1494">
        <v>240561</v>
      </c>
      <c r="G8" s="1495">
        <f t="shared" si="1"/>
        <v>626615</v>
      </c>
      <c r="H8" s="12"/>
      <c r="I8" s="12"/>
      <c r="R8" s="287"/>
      <c r="S8" s="79"/>
    </row>
    <row r="9" spans="1:19">
      <c r="A9" s="1492">
        <v>39082</v>
      </c>
      <c r="B9" s="1493">
        <v>930043</v>
      </c>
      <c r="C9" s="1494">
        <v>658578</v>
      </c>
      <c r="D9" s="1495">
        <f t="shared" si="0"/>
        <v>1588621</v>
      </c>
      <c r="E9" s="1494">
        <v>486327</v>
      </c>
      <c r="F9" s="1494">
        <v>322169</v>
      </c>
      <c r="G9" s="1495">
        <f t="shared" si="1"/>
        <v>808496</v>
      </c>
      <c r="H9" s="12"/>
      <c r="I9" s="12"/>
      <c r="R9" s="287"/>
      <c r="S9" s="79"/>
    </row>
    <row r="10" spans="1:19">
      <c r="A10" s="1492">
        <v>39417</v>
      </c>
      <c r="B10" s="1493">
        <v>1055907</v>
      </c>
      <c r="C10" s="1494">
        <v>741120</v>
      </c>
      <c r="D10" s="1495">
        <f t="shared" si="0"/>
        <v>1797027</v>
      </c>
      <c r="E10" s="1494">
        <v>549737</v>
      </c>
      <c r="F10" s="1494">
        <v>363466</v>
      </c>
      <c r="G10" s="1495">
        <f t="shared" si="1"/>
        <v>913203</v>
      </c>
      <c r="H10" s="12"/>
      <c r="I10" s="12"/>
      <c r="J10" s="121"/>
      <c r="R10" s="287"/>
      <c r="S10" s="79"/>
    </row>
    <row r="11" spans="1:19">
      <c r="A11" s="1492">
        <v>39783</v>
      </c>
      <c r="B11" s="1493">
        <v>1165631</v>
      </c>
      <c r="C11" s="1494">
        <v>818089</v>
      </c>
      <c r="D11" s="1495">
        <f t="shared" si="0"/>
        <v>1983720</v>
      </c>
      <c r="E11" s="1494">
        <v>552570</v>
      </c>
      <c r="F11" s="1494">
        <v>377173</v>
      </c>
      <c r="G11" s="1495">
        <f t="shared" si="1"/>
        <v>929743</v>
      </c>
      <c r="H11" s="12"/>
      <c r="I11" s="12"/>
      <c r="J11" s="175"/>
      <c r="K11" s="67" t="s">
        <v>25</v>
      </c>
      <c r="R11" s="287"/>
      <c r="S11" s="79"/>
    </row>
    <row r="12" spans="1:19">
      <c r="A12" s="1492">
        <v>40148</v>
      </c>
      <c r="B12" s="1493">
        <v>1281904</v>
      </c>
      <c r="C12" s="1494">
        <v>911986</v>
      </c>
      <c r="D12" s="1495">
        <f t="shared" si="0"/>
        <v>2193890</v>
      </c>
      <c r="E12" s="1494">
        <v>634008</v>
      </c>
      <c r="F12" s="1494">
        <v>484285</v>
      </c>
      <c r="G12" s="1495">
        <f t="shared" si="1"/>
        <v>1118293</v>
      </c>
      <c r="H12" s="12"/>
      <c r="I12" s="12"/>
      <c r="R12" s="287"/>
      <c r="S12" s="79"/>
    </row>
    <row r="13" spans="1:19">
      <c r="A13" s="1492">
        <v>40513</v>
      </c>
      <c r="B13" s="1493">
        <v>1383536</v>
      </c>
      <c r="C13" s="1494">
        <v>991247</v>
      </c>
      <c r="D13" s="1495">
        <f t="shared" si="0"/>
        <v>2374783</v>
      </c>
      <c r="E13" s="1494">
        <v>675015</v>
      </c>
      <c r="F13" s="1494">
        <v>514586</v>
      </c>
      <c r="G13" s="1495">
        <f t="shared" si="1"/>
        <v>1189601</v>
      </c>
      <c r="H13" s="12"/>
      <c r="I13" s="12"/>
      <c r="R13" s="287"/>
      <c r="S13" s="79"/>
    </row>
    <row r="14" spans="1:19">
      <c r="A14" s="1492">
        <v>40878</v>
      </c>
      <c r="B14" s="1493">
        <v>1480731</v>
      </c>
      <c r="C14" s="1494">
        <v>1072243</v>
      </c>
      <c r="D14" s="1495">
        <f t="shared" si="0"/>
        <v>2552974</v>
      </c>
      <c r="E14" s="1494">
        <v>702422</v>
      </c>
      <c r="F14" s="1494">
        <v>540358</v>
      </c>
      <c r="G14" s="1495">
        <f t="shared" si="1"/>
        <v>1242780</v>
      </c>
      <c r="H14" s="12"/>
      <c r="I14" s="12"/>
      <c r="R14" s="287"/>
      <c r="S14" s="79"/>
    </row>
    <row r="15" spans="1:19">
      <c r="A15" s="1492">
        <v>41244</v>
      </c>
      <c r="B15" s="1493">
        <v>1570504</v>
      </c>
      <c r="C15" s="1494">
        <v>1143945</v>
      </c>
      <c r="D15" s="1495">
        <f t="shared" si="0"/>
        <v>2714449</v>
      </c>
      <c r="E15" s="1494">
        <v>726141</v>
      </c>
      <c r="F15" s="1494">
        <v>564996</v>
      </c>
      <c r="G15" s="1495">
        <f t="shared" si="1"/>
        <v>1291137</v>
      </c>
      <c r="H15" s="12"/>
      <c r="I15" s="12"/>
      <c r="R15" s="287"/>
      <c r="S15" s="79"/>
    </row>
    <row r="16" spans="1:19">
      <c r="A16" s="1492">
        <v>41609</v>
      </c>
      <c r="B16" s="1493">
        <v>1661097</v>
      </c>
      <c r="C16" s="1494">
        <v>1220033</v>
      </c>
      <c r="D16" s="1495">
        <f t="shared" si="0"/>
        <v>2881130</v>
      </c>
      <c r="E16" s="1494">
        <v>770060</v>
      </c>
      <c r="F16" s="1494">
        <v>606906</v>
      </c>
      <c r="G16" s="1495">
        <f t="shared" si="1"/>
        <v>1376966</v>
      </c>
      <c r="H16" s="12"/>
      <c r="I16" s="12"/>
      <c r="R16" s="287"/>
      <c r="S16" s="79"/>
    </row>
    <row r="17" spans="1:19">
      <c r="A17" s="1492">
        <v>41974</v>
      </c>
      <c r="B17" s="1493">
        <v>1759926</v>
      </c>
      <c r="C17" s="1494">
        <v>1309974</v>
      </c>
      <c r="D17" s="1495">
        <f t="shared" si="0"/>
        <v>3069900</v>
      </c>
      <c r="E17" s="1494">
        <v>835620</v>
      </c>
      <c r="F17" s="1494">
        <v>672772</v>
      </c>
      <c r="G17" s="1495">
        <f t="shared" ref="G17:G22" si="2">+F17+E17</f>
        <v>1508392</v>
      </c>
      <c r="R17" s="287"/>
      <c r="S17" s="79"/>
    </row>
    <row r="18" spans="1:19">
      <c r="A18" s="1492" t="s">
        <v>831</v>
      </c>
      <c r="B18" s="1493">
        <v>1864734</v>
      </c>
      <c r="C18" s="1494">
        <v>1405023</v>
      </c>
      <c r="D18" s="1495">
        <f>+C18+B18</f>
        <v>3269757</v>
      </c>
      <c r="E18" s="1494">
        <v>892937</v>
      </c>
      <c r="F18" s="1494">
        <v>724170</v>
      </c>
      <c r="G18" s="1495">
        <f t="shared" si="2"/>
        <v>1617107</v>
      </c>
    </row>
    <row r="19" spans="1:19">
      <c r="A19" s="1492">
        <v>42720</v>
      </c>
      <c r="B19" s="1493">
        <v>1974015</v>
      </c>
      <c r="C19" s="1494">
        <v>1499879</v>
      </c>
      <c r="D19" s="1495">
        <f>+C19+B19</f>
        <v>3473894</v>
      </c>
      <c r="E19" s="1494">
        <v>958167</v>
      </c>
      <c r="F19" s="1494">
        <v>767635</v>
      </c>
      <c r="G19" s="1495">
        <f t="shared" si="2"/>
        <v>1725802</v>
      </c>
    </row>
    <row r="20" spans="1:19">
      <c r="A20" s="1492" t="s">
        <v>959</v>
      </c>
      <c r="B20" s="1493">
        <v>2098283</v>
      </c>
      <c r="C20" s="1494">
        <v>1605072</v>
      </c>
      <c r="D20" s="1495">
        <f>+C20+B20</f>
        <v>3703355</v>
      </c>
      <c r="E20" s="1494">
        <v>1021381</v>
      </c>
      <c r="F20" s="1494">
        <v>815723</v>
      </c>
      <c r="G20" s="1495">
        <f t="shared" si="2"/>
        <v>1837104</v>
      </c>
    </row>
    <row r="21" spans="1:19">
      <c r="A21" s="1492">
        <v>43452</v>
      </c>
      <c r="B21" s="1493">
        <v>2212375</v>
      </c>
      <c r="C21" s="1494">
        <v>1707568</v>
      </c>
      <c r="D21" s="1495">
        <f>+C21+B21</f>
        <v>3919943</v>
      </c>
      <c r="E21" s="1494">
        <v>1067270</v>
      </c>
      <c r="F21" s="1494">
        <v>868698</v>
      </c>
      <c r="G21" s="1495">
        <f t="shared" si="2"/>
        <v>1935968</v>
      </c>
      <c r="H21" s="748"/>
      <c r="I21" s="748"/>
    </row>
    <row r="22" spans="1:19">
      <c r="A22" s="1496">
        <v>43483</v>
      </c>
      <c r="B22" s="1497">
        <v>2221691</v>
      </c>
      <c r="C22" s="1498">
        <v>1715844</v>
      </c>
      <c r="D22" s="1499">
        <f>+C22+B22</f>
        <v>3937535</v>
      </c>
      <c r="E22" s="1498">
        <v>1036531</v>
      </c>
      <c r="F22" s="1498">
        <v>835913</v>
      </c>
      <c r="G22" s="1499">
        <f t="shared" si="2"/>
        <v>1872444</v>
      </c>
      <c r="H22" s="81"/>
      <c r="I22" s="81"/>
    </row>
    <row r="23" spans="1:19">
      <c r="A23" s="38"/>
      <c r="B23" s="38"/>
      <c r="C23" s="38"/>
      <c r="D23" s="38"/>
      <c r="E23" s="38"/>
      <c r="F23" s="38"/>
      <c r="G23" s="38"/>
      <c r="H23" s="70"/>
      <c r="I23" s="81"/>
    </row>
    <row r="24" spans="1:19">
      <c r="A24" s="39"/>
      <c r="B24" s="39"/>
      <c r="C24" s="39"/>
      <c r="D24" s="39"/>
      <c r="E24" s="39"/>
      <c r="F24" s="39"/>
      <c r="G24" s="39"/>
      <c r="H24" s="70"/>
      <c r="I24" s="81"/>
    </row>
    <row r="25" spans="1:19">
      <c r="A25" s="907"/>
      <c r="B25" s="70"/>
      <c r="C25" s="70"/>
      <c r="D25" s="70"/>
      <c r="E25" s="70"/>
      <c r="F25" s="70"/>
      <c r="G25" s="70"/>
      <c r="H25" s="70"/>
      <c r="I25" s="81"/>
    </row>
    <row r="26" spans="1:19">
      <c r="A26" s="907"/>
      <c r="B26" s="908"/>
      <c r="C26" s="908"/>
      <c r="D26" s="908"/>
      <c r="E26" s="908"/>
      <c r="F26" s="84"/>
      <c r="G26" s="70"/>
      <c r="H26" s="70"/>
      <c r="I26" s="81"/>
    </row>
    <row r="27" spans="1:19">
      <c r="A27" s="662"/>
      <c r="B27" s="1022"/>
      <c r="C27" s="1022"/>
      <c r="D27" s="1022"/>
      <c r="E27" s="1022"/>
      <c r="F27" s="1023"/>
      <c r="G27" s="70"/>
      <c r="H27" s="70"/>
      <c r="I27" s="81"/>
    </row>
    <row r="28" spans="1:19" ht="25.5">
      <c r="A28" s="662" t="s">
        <v>132</v>
      </c>
      <c r="B28" s="654" t="s">
        <v>461</v>
      </c>
      <c r="C28" s="654" t="s">
        <v>463</v>
      </c>
      <c r="D28" s="654" t="s">
        <v>464</v>
      </c>
      <c r="E28" s="654" t="s">
        <v>462</v>
      </c>
      <c r="F28" s="1023"/>
      <c r="G28" s="70"/>
      <c r="H28" s="70"/>
      <c r="I28" s="81"/>
    </row>
    <row r="29" spans="1:19">
      <c r="A29" s="662">
        <f t="shared" ref="A29:B41" si="3">+A6</f>
        <v>37986</v>
      </c>
      <c r="B29" s="655">
        <f t="shared" si="3"/>
        <v>568158</v>
      </c>
      <c r="C29" s="655">
        <f t="shared" ref="C29:C40" si="4">+E6</f>
        <v>350832</v>
      </c>
      <c r="D29" s="655">
        <f t="shared" ref="D29:D41" si="5">+C6*$K$30</f>
        <v>-418380</v>
      </c>
      <c r="E29" s="655">
        <f t="shared" ref="E29:E41" si="6">+$K$30*F6</f>
        <v>-226037</v>
      </c>
      <c r="F29" s="1023"/>
      <c r="G29" s="70"/>
      <c r="H29" s="70"/>
      <c r="I29" s="81"/>
    </row>
    <row r="30" spans="1:19">
      <c r="A30" s="662">
        <f t="shared" si="3"/>
        <v>38352</v>
      </c>
      <c r="B30" s="655">
        <f t="shared" si="3"/>
        <v>685676</v>
      </c>
      <c r="C30" s="655">
        <f t="shared" si="4"/>
        <v>356770</v>
      </c>
      <c r="D30" s="655">
        <f t="shared" si="5"/>
        <v>-504526</v>
      </c>
      <c r="E30" s="655">
        <f t="shared" si="6"/>
        <v>-236516</v>
      </c>
      <c r="F30" s="1023"/>
      <c r="G30" s="70"/>
      <c r="H30" s="70"/>
      <c r="I30" s="81"/>
      <c r="K30" s="67">
        <f>+-1</f>
        <v>-1</v>
      </c>
    </row>
    <row r="31" spans="1:19">
      <c r="A31" s="662">
        <f t="shared" si="3"/>
        <v>38717</v>
      </c>
      <c r="B31" s="655">
        <f t="shared" si="3"/>
        <v>828566</v>
      </c>
      <c r="C31" s="655">
        <f t="shared" si="4"/>
        <v>386054</v>
      </c>
      <c r="D31" s="655">
        <f t="shared" si="5"/>
        <v>-600955</v>
      </c>
      <c r="E31" s="655">
        <f t="shared" si="6"/>
        <v>-240561</v>
      </c>
      <c r="F31" s="1023"/>
      <c r="G31" s="70"/>
      <c r="H31" s="70"/>
      <c r="I31" s="81"/>
    </row>
    <row r="32" spans="1:19">
      <c r="A32" s="662">
        <f t="shared" si="3"/>
        <v>39082</v>
      </c>
      <c r="B32" s="655">
        <f t="shared" si="3"/>
        <v>930043</v>
      </c>
      <c r="C32" s="655">
        <f t="shared" si="4"/>
        <v>486327</v>
      </c>
      <c r="D32" s="655">
        <f t="shared" si="5"/>
        <v>-658578</v>
      </c>
      <c r="E32" s="655">
        <f t="shared" si="6"/>
        <v>-322169</v>
      </c>
      <c r="F32" s="1023"/>
      <c r="G32" s="70"/>
      <c r="H32" s="70"/>
      <c r="I32" s="81"/>
    </row>
    <row r="33" spans="1:9">
      <c r="A33" s="662">
        <f t="shared" si="3"/>
        <v>39417</v>
      </c>
      <c r="B33" s="655">
        <f t="shared" si="3"/>
        <v>1055907</v>
      </c>
      <c r="C33" s="655">
        <f t="shared" si="4"/>
        <v>549737</v>
      </c>
      <c r="D33" s="655">
        <f t="shared" si="5"/>
        <v>-741120</v>
      </c>
      <c r="E33" s="655">
        <f t="shared" si="6"/>
        <v>-363466</v>
      </c>
      <c r="F33" s="1023"/>
      <c r="G33" s="70"/>
      <c r="H33" s="70"/>
      <c r="I33" s="81"/>
    </row>
    <row r="34" spans="1:9">
      <c r="A34" s="662">
        <f t="shared" si="3"/>
        <v>39783</v>
      </c>
      <c r="B34" s="655">
        <f t="shared" si="3"/>
        <v>1165631</v>
      </c>
      <c r="C34" s="655">
        <f t="shared" si="4"/>
        <v>552570</v>
      </c>
      <c r="D34" s="655">
        <f t="shared" si="5"/>
        <v>-818089</v>
      </c>
      <c r="E34" s="655">
        <f t="shared" si="6"/>
        <v>-377173</v>
      </c>
      <c r="F34" s="1023"/>
      <c r="G34" s="70"/>
      <c r="H34" s="70"/>
      <c r="I34" s="81"/>
    </row>
    <row r="35" spans="1:9">
      <c r="A35" s="662">
        <f t="shared" si="3"/>
        <v>40148</v>
      </c>
      <c r="B35" s="655">
        <f t="shared" si="3"/>
        <v>1281904</v>
      </c>
      <c r="C35" s="655">
        <f t="shared" si="4"/>
        <v>634008</v>
      </c>
      <c r="D35" s="655">
        <f t="shared" si="5"/>
        <v>-911986</v>
      </c>
      <c r="E35" s="655">
        <f t="shared" si="6"/>
        <v>-484285</v>
      </c>
      <c r="F35" s="1023"/>
      <c r="G35" s="70"/>
      <c r="H35" s="70"/>
      <c r="I35" s="81"/>
    </row>
    <row r="36" spans="1:9">
      <c r="A36" s="662">
        <f t="shared" si="3"/>
        <v>40513</v>
      </c>
      <c r="B36" s="655">
        <f t="shared" si="3"/>
        <v>1383536</v>
      </c>
      <c r="C36" s="655">
        <f t="shared" si="4"/>
        <v>675015</v>
      </c>
      <c r="D36" s="655">
        <f t="shared" si="5"/>
        <v>-991247</v>
      </c>
      <c r="E36" s="655">
        <f t="shared" si="6"/>
        <v>-514586</v>
      </c>
      <c r="F36" s="1023"/>
      <c r="G36" s="70"/>
      <c r="H36" s="70"/>
      <c r="I36" s="81"/>
    </row>
    <row r="37" spans="1:9">
      <c r="A37" s="662">
        <f t="shared" si="3"/>
        <v>40878</v>
      </c>
      <c r="B37" s="655">
        <f t="shared" si="3"/>
        <v>1480731</v>
      </c>
      <c r="C37" s="655">
        <f t="shared" si="4"/>
        <v>702422</v>
      </c>
      <c r="D37" s="655">
        <f t="shared" si="5"/>
        <v>-1072243</v>
      </c>
      <c r="E37" s="655">
        <f t="shared" si="6"/>
        <v>-540358</v>
      </c>
      <c r="F37" s="1023"/>
      <c r="G37" s="70"/>
      <c r="H37" s="70"/>
      <c r="I37" s="81"/>
    </row>
    <row r="38" spans="1:9">
      <c r="A38" s="662">
        <f t="shared" si="3"/>
        <v>41244</v>
      </c>
      <c r="B38" s="655">
        <f t="shared" si="3"/>
        <v>1570504</v>
      </c>
      <c r="C38" s="655">
        <f t="shared" si="4"/>
        <v>726141</v>
      </c>
      <c r="D38" s="655">
        <f t="shared" si="5"/>
        <v>-1143945</v>
      </c>
      <c r="E38" s="655">
        <f t="shared" si="6"/>
        <v>-564996</v>
      </c>
      <c r="F38" s="1023"/>
      <c r="G38" s="70"/>
      <c r="H38" s="70"/>
      <c r="I38" s="81"/>
    </row>
    <row r="39" spans="1:9">
      <c r="A39" s="662">
        <f t="shared" si="3"/>
        <v>41609</v>
      </c>
      <c r="B39" s="655">
        <f t="shared" si="3"/>
        <v>1661097</v>
      </c>
      <c r="C39" s="655">
        <f t="shared" si="4"/>
        <v>770060</v>
      </c>
      <c r="D39" s="655">
        <f t="shared" si="5"/>
        <v>-1220033</v>
      </c>
      <c r="E39" s="655">
        <f t="shared" si="6"/>
        <v>-606906</v>
      </c>
      <c r="F39" s="1023"/>
      <c r="G39" s="70"/>
      <c r="H39" s="70"/>
      <c r="I39" s="81"/>
    </row>
    <row r="40" spans="1:9">
      <c r="A40" s="662">
        <f t="shared" si="3"/>
        <v>41974</v>
      </c>
      <c r="B40" s="655">
        <f t="shared" si="3"/>
        <v>1759926</v>
      </c>
      <c r="C40" s="655">
        <f t="shared" si="4"/>
        <v>835620</v>
      </c>
      <c r="D40" s="655">
        <f t="shared" si="5"/>
        <v>-1309974</v>
      </c>
      <c r="E40" s="655">
        <f t="shared" si="6"/>
        <v>-672772</v>
      </c>
      <c r="F40" s="1023"/>
      <c r="G40" s="70"/>
      <c r="H40" s="70"/>
      <c r="I40" s="81"/>
    </row>
    <row r="41" spans="1:9">
      <c r="A41" s="662" t="str">
        <f t="shared" si="3"/>
        <v>Dic-15</v>
      </c>
      <c r="B41" s="655">
        <f t="shared" si="3"/>
        <v>1864734</v>
      </c>
      <c r="C41" s="655">
        <f>+E18</f>
        <v>892937</v>
      </c>
      <c r="D41" s="655">
        <f t="shared" si="5"/>
        <v>-1405023</v>
      </c>
      <c r="E41" s="655">
        <f t="shared" si="6"/>
        <v>-724170</v>
      </c>
      <c r="F41" s="1023"/>
      <c r="G41" s="70"/>
      <c r="H41" s="70"/>
      <c r="I41" s="81"/>
    </row>
    <row r="42" spans="1:9">
      <c r="A42" s="662">
        <f>+A22</f>
        <v>43483</v>
      </c>
      <c r="B42" s="655">
        <f>+B22</f>
        <v>2221691</v>
      </c>
      <c r="C42" s="655">
        <f>+E22</f>
        <v>1036531</v>
      </c>
      <c r="D42" s="655">
        <f>+C22*$K$30</f>
        <v>-1715844</v>
      </c>
      <c r="E42" s="655">
        <f>+$K$30*F22</f>
        <v>-835913</v>
      </c>
      <c r="F42" s="1023"/>
      <c r="G42" s="70"/>
      <c r="H42" s="81"/>
      <c r="I42" s="81"/>
    </row>
    <row r="43" spans="1:9">
      <c r="A43" s="662"/>
      <c r="B43" s="1022"/>
      <c r="C43" s="1022"/>
      <c r="D43" s="1022"/>
      <c r="E43" s="1022"/>
      <c r="F43" s="1023"/>
      <c r="G43" s="70"/>
      <c r="H43" s="81"/>
      <c r="I43" s="81"/>
    </row>
    <row r="44" spans="1:9">
      <c r="A44" s="907"/>
      <c r="B44" s="84"/>
      <c r="C44" s="84"/>
      <c r="D44" s="84"/>
      <c r="E44" s="84"/>
      <c r="F44" s="84"/>
      <c r="G44" s="70"/>
      <c r="H44" s="81"/>
      <c r="I44" s="81"/>
    </row>
    <row r="45" spans="1:9">
      <c r="A45" s="907"/>
      <c r="B45" s="84"/>
      <c r="C45" s="84"/>
      <c r="D45" s="84"/>
      <c r="E45" s="84"/>
      <c r="F45" s="84"/>
      <c r="G45" s="84"/>
      <c r="H45" s="81"/>
      <c r="I45" s="81"/>
    </row>
    <row r="46" spans="1:9">
      <c r="A46" s="907"/>
      <c r="B46" s="84"/>
      <c r="C46" s="84"/>
      <c r="D46" s="84"/>
      <c r="E46" s="84"/>
      <c r="F46" s="70"/>
      <c r="G46" s="70"/>
      <c r="H46" s="81"/>
      <c r="I46" s="81"/>
    </row>
    <row r="47" spans="1:9">
      <c r="A47" s="907"/>
      <c r="B47" s="70"/>
      <c r="C47" s="70"/>
      <c r="D47" s="70"/>
      <c r="E47" s="70"/>
      <c r="F47" s="70"/>
      <c r="G47" s="70"/>
    </row>
    <row r="48" spans="1:9">
      <c r="A48" s="907"/>
      <c r="B48" s="70"/>
      <c r="C48" s="70"/>
      <c r="D48" s="70"/>
      <c r="E48" s="70"/>
      <c r="F48" s="81"/>
      <c r="G48" s="81"/>
    </row>
    <row r="49" spans="1:7">
      <c r="A49" s="662"/>
      <c r="B49" s="81"/>
      <c r="C49" s="81"/>
      <c r="D49" s="81"/>
      <c r="E49" s="81"/>
      <c r="F49" s="81"/>
      <c r="G49" s="81"/>
    </row>
    <row r="50" spans="1:7">
      <c r="A50" s="81"/>
      <c r="B50" s="81"/>
      <c r="C50" s="81"/>
      <c r="D50" s="81"/>
      <c r="E50" s="81"/>
    </row>
  </sheetData>
  <mergeCells count="4">
    <mergeCell ref="A1:M1"/>
    <mergeCell ref="A4:A5"/>
    <mergeCell ref="B4:D4"/>
    <mergeCell ref="E4:G4"/>
  </mergeCells>
  <pageMargins left="0.7" right="0.7" top="0.75" bottom="0.75" header="0.3" footer="0.3"/>
  <pageSetup scale="49" orientation="landscape"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1">
    <tabColor rgb="FF7030A0"/>
    <pageSetUpPr fitToPage="1"/>
  </sheetPr>
  <dimension ref="A1:Q115"/>
  <sheetViews>
    <sheetView showGridLines="0" view="pageBreakPreview" zoomScale="55" zoomScaleNormal="78" zoomScaleSheetLayoutView="55" workbookViewId="0">
      <pane ySplit="1" topLeftCell="A2" activePane="bottomLeft" state="frozen"/>
      <selection pane="bottomLeft" activeCell="AC20" sqref="AC20"/>
    </sheetView>
  </sheetViews>
  <sheetFormatPr baseColWidth="10" defaultColWidth="11.42578125" defaultRowHeight="15"/>
  <cols>
    <col min="1" max="1" width="22.28515625" style="67" customWidth="1"/>
    <col min="2" max="2" width="17.7109375" style="67" customWidth="1"/>
    <col min="3" max="3" width="17.85546875" style="67" customWidth="1"/>
    <col min="4" max="4" width="10.28515625" style="67" customWidth="1"/>
    <col min="5" max="5" width="17.5703125" style="67" customWidth="1"/>
    <col min="6" max="6" width="10.42578125" style="67" customWidth="1"/>
    <col min="7" max="7" width="11.7109375" style="67" customWidth="1"/>
    <col min="8" max="8" width="10.42578125" style="67" customWidth="1"/>
    <col min="9" max="9" width="16.140625" style="67" customWidth="1"/>
    <col min="10" max="10" width="11.140625" style="67" customWidth="1"/>
    <col min="11" max="11" width="12.5703125" style="67" customWidth="1"/>
    <col min="12" max="12" width="11.140625" style="67" customWidth="1"/>
    <col min="13" max="13" width="16.42578125" style="67" customWidth="1"/>
    <col min="14" max="14" width="12" style="67" customWidth="1"/>
    <col min="15" max="15" width="22" style="67" customWidth="1"/>
    <col min="16" max="16" width="27.7109375" style="67" customWidth="1"/>
    <col min="17" max="17" width="16.7109375" style="67" customWidth="1"/>
    <col min="18" max="16384" width="11.42578125" style="67"/>
  </cols>
  <sheetData>
    <row r="1" spans="1:17" ht="111" customHeight="1">
      <c r="A1" s="2253"/>
      <c r="B1" s="2253"/>
      <c r="C1" s="2253"/>
      <c r="D1" s="2253"/>
      <c r="E1" s="2253"/>
      <c r="F1" s="2253"/>
      <c r="G1" s="2253"/>
      <c r="H1" s="2253"/>
      <c r="I1" s="2253"/>
      <c r="J1" s="2253"/>
      <c r="K1" s="2253"/>
      <c r="L1" s="2253"/>
      <c r="M1" s="2253"/>
      <c r="N1" s="2253"/>
      <c r="O1" s="2253"/>
      <c r="P1" s="2253"/>
      <c r="Q1" s="2253"/>
    </row>
    <row r="2" spans="1:17" ht="18" customHeight="1">
      <c r="A2" s="42"/>
      <c r="B2" s="42"/>
      <c r="C2" s="42"/>
      <c r="D2" s="42"/>
      <c r="E2" s="42"/>
      <c r="F2" s="42"/>
      <c r="G2" s="42"/>
      <c r="H2" s="42"/>
      <c r="I2" s="42"/>
      <c r="J2" s="42"/>
      <c r="K2" s="42"/>
      <c r="L2" s="42"/>
      <c r="M2" s="42"/>
      <c r="N2" s="42"/>
      <c r="O2" s="42"/>
      <c r="P2" s="42"/>
      <c r="Q2" s="42"/>
    </row>
    <row r="3" spans="1:17" s="32" customFormat="1" ht="29.25" customHeight="1">
      <c r="A3" s="2254" t="s">
        <v>167</v>
      </c>
      <c r="B3" s="2254"/>
      <c r="C3" s="67"/>
      <c r="D3" s="67"/>
      <c r="E3" s="67"/>
      <c r="F3" s="42"/>
      <c r="G3" s="42"/>
      <c r="H3" s="42"/>
      <c r="I3" s="42"/>
      <c r="J3" s="42"/>
      <c r="K3" s="42"/>
      <c r="L3" s="42"/>
      <c r="M3" s="42"/>
      <c r="N3" s="42"/>
      <c r="O3" s="42"/>
      <c r="P3" s="42"/>
      <c r="Q3" s="42"/>
    </row>
    <row r="4" spans="1:17" s="32" customFormat="1" ht="29.25" customHeight="1">
      <c r="A4" s="264" t="s">
        <v>166</v>
      </c>
      <c r="B4" s="859" t="s">
        <v>611</v>
      </c>
      <c r="C4" s="67"/>
      <c r="D4" s="67"/>
      <c r="E4" s="67"/>
      <c r="F4" s="1372"/>
      <c r="G4" s="39"/>
      <c r="H4" s="39"/>
      <c r="I4" s="1373"/>
      <c r="J4" s="83"/>
      <c r="K4" s="83"/>
      <c r="L4" s="83"/>
      <c r="M4" s="67"/>
      <c r="N4" s="67"/>
      <c r="O4" s="67"/>
      <c r="P4" s="67"/>
      <c r="Q4" s="67"/>
    </row>
    <row r="5" spans="1:17" s="32" customFormat="1" ht="21">
      <c r="A5" s="557" t="s">
        <v>20</v>
      </c>
      <c r="B5" s="866">
        <v>733</v>
      </c>
      <c r="C5" s="67"/>
      <c r="D5" s="67"/>
      <c r="E5" s="67"/>
      <c r="F5" s="1372"/>
      <c r="G5" s="39"/>
      <c r="H5" s="39"/>
      <c r="I5" s="1373"/>
      <c r="J5" s="83"/>
      <c r="K5" s="83"/>
      <c r="L5" s="83"/>
      <c r="M5" s="67"/>
      <c r="N5" s="67"/>
      <c r="O5" s="67"/>
      <c r="P5" s="67"/>
      <c r="Q5" s="67"/>
    </row>
    <row r="6" spans="1:17" s="32" customFormat="1" ht="21">
      <c r="A6" s="557" t="s">
        <v>21</v>
      </c>
      <c r="B6" s="558">
        <v>1859</v>
      </c>
      <c r="C6" s="67"/>
      <c r="D6" s="67"/>
      <c r="E6" s="67"/>
      <c r="F6" s="1372"/>
      <c r="G6" s="39"/>
      <c r="H6" s="39"/>
      <c r="I6" s="1373"/>
      <c r="J6" s="83"/>
      <c r="K6" s="83"/>
      <c r="L6" s="83"/>
      <c r="M6" s="67"/>
      <c r="N6" s="67"/>
      <c r="O6" s="67"/>
      <c r="P6" s="67"/>
      <c r="Q6" s="67"/>
    </row>
    <row r="7" spans="1:17" s="32" customFormat="1" ht="21">
      <c r="A7" s="557" t="s">
        <v>22</v>
      </c>
      <c r="B7" s="558">
        <v>1247</v>
      </c>
      <c r="C7" s="67"/>
      <c r="D7" s="67"/>
      <c r="E7" s="67"/>
      <c r="F7" s="1372"/>
      <c r="G7" s="39"/>
      <c r="H7" s="39"/>
      <c r="I7" s="1373"/>
      <c r="J7" s="83"/>
      <c r="K7" s="83"/>
      <c r="L7" s="83"/>
      <c r="M7" s="67"/>
      <c r="N7" s="67"/>
      <c r="O7" s="67"/>
      <c r="P7" s="67"/>
      <c r="Q7" s="67"/>
    </row>
    <row r="8" spans="1:17" s="32" customFormat="1" ht="21">
      <c r="A8" s="557" t="s">
        <v>23</v>
      </c>
      <c r="B8" s="558">
        <v>1028</v>
      </c>
      <c r="C8" s="67"/>
      <c r="D8" s="67"/>
      <c r="E8" s="67"/>
      <c r="F8" s="1372"/>
      <c r="G8" s="39"/>
      <c r="H8" s="39"/>
      <c r="I8" s="1373"/>
      <c r="J8" s="83"/>
      <c r="K8" s="83"/>
      <c r="L8" s="83"/>
      <c r="M8" s="67"/>
      <c r="N8" s="67"/>
      <c r="O8" s="67"/>
      <c r="P8" s="67"/>
      <c r="Q8" s="67"/>
    </row>
    <row r="9" spans="1:17" s="32" customFormat="1" ht="21">
      <c r="A9" s="557" t="s">
        <v>24</v>
      </c>
      <c r="B9" s="558">
        <v>25287</v>
      </c>
      <c r="C9" s="67"/>
      <c r="D9" s="67"/>
      <c r="E9" s="67"/>
      <c r="F9" s="1372"/>
      <c r="G9" s="39"/>
      <c r="H9" s="39"/>
      <c r="I9" s="1373"/>
      <c r="J9" s="83"/>
      <c r="K9" s="83"/>
      <c r="L9" s="83"/>
      <c r="M9" s="67"/>
      <c r="N9" s="67"/>
      <c r="O9" s="67"/>
      <c r="P9" s="67"/>
      <c r="Q9" s="67"/>
    </row>
    <row r="10" spans="1:17" s="32" customFormat="1" ht="21">
      <c r="A10" s="557" t="s">
        <v>168</v>
      </c>
      <c r="B10" s="558">
        <v>10644</v>
      </c>
      <c r="C10" s="67"/>
      <c r="D10" s="67"/>
      <c r="E10" s="67"/>
      <c r="F10" s="1375"/>
      <c r="G10" s="39"/>
      <c r="H10" s="39"/>
      <c r="J10" s="83"/>
      <c r="K10" s="83"/>
      <c r="L10" s="83"/>
      <c r="M10" s="67"/>
      <c r="N10" s="67"/>
      <c r="O10" s="67"/>
      <c r="P10" s="67"/>
      <c r="Q10" s="67"/>
    </row>
    <row r="11" spans="1:17" s="32" customFormat="1" ht="19.5" customHeight="1">
      <c r="A11" s="557" t="s">
        <v>203</v>
      </c>
      <c r="B11" s="558">
        <v>6268</v>
      </c>
      <c r="C11" s="67"/>
      <c r="D11" s="67"/>
      <c r="E11" s="67"/>
      <c r="F11" s="1374"/>
      <c r="G11" s="39"/>
      <c r="H11" s="39"/>
      <c r="I11" s="1374"/>
      <c r="J11" s="83"/>
      <c r="K11" s="83"/>
      <c r="L11" s="83"/>
      <c r="M11" s="67"/>
      <c r="N11" s="67"/>
      <c r="O11" s="67"/>
      <c r="P11" s="67"/>
      <c r="Q11" s="67"/>
    </row>
    <row r="12" spans="1:17" s="32" customFormat="1" ht="19.5" customHeight="1">
      <c r="A12" s="557" t="s">
        <v>424</v>
      </c>
      <c r="B12" s="560">
        <v>10046</v>
      </c>
      <c r="C12" s="67"/>
      <c r="D12" s="67"/>
      <c r="E12" s="67"/>
      <c r="F12" s="1374"/>
      <c r="G12" s="39"/>
      <c r="H12" s="39"/>
      <c r="J12" s="83"/>
      <c r="K12" s="83"/>
      <c r="L12" s="83"/>
      <c r="M12" s="67"/>
      <c r="N12" s="67"/>
      <c r="O12" s="67"/>
      <c r="P12" s="67"/>
      <c r="Q12" s="67"/>
    </row>
    <row r="13" spans="1:17" s="32" customFormat="1" ht="19.5" customHeight="1">
      <c r="A13" s="557" t="s">
        <v>488</v>
      </c>
      <c r="B13" s="560">
        <v>15740</v>
      </c>
      <c r="C13" s="67"/>
      <c r="D13" s="67"/>
      <c r="G13" s="45"/>
      <c r="H13" s="67"/>
      <c r="I13" s="83"/>
      <c r="J13" s="83"/>
      <c r="K13" s="83"/>
      <c r="L13" s="83"/>
      <c r="M13" s="67"/>
      <c r="N13" s="67"/>
      <c r="O13" s="67"/>
      <c r="P13" s="67"/>
      <c r="Q13" s="67"/>
    </row>
    <row r="14" spans="1:17" s="32" customFormat="1" ht="19.5" customHeight="1">
      <c r="A14" s="557" t="s">
        <v>496</v>
      </c>
      <c r="B14" s="560">
        <v>32365</v>
      </c>
      <c r="C14" s="67"/>
      <c r="D14" s="67"/>
      <c r="E14" s="67"/>
      <c r="G14" s="45"/>
      <c r="H14" s="67"/>
      <c r="I14" s="83"/>
      <c r="J14" s="83"/>
      <c r="K14" s="83"/>
      <c r="L14" s="83"/>
      <c r="M14" s="67"/>
      <c r="N14" s="67"/>
      <c r="O14" s="67"/>
      <c r="P14" s="67"/>
      <c r="Q14" s="67"/>
    </row>
    <row r="15" spans="1:17" s="32" customFormat="1" ht="19.5" customHeight="1">
      <c r="A15" s="557" t="s">
        <v>829</v>
      </c>
      <c r="B15" s="560">
        <f>4157+38433</f>
        <v>42590</v>
      </c>
      <c r="C15" s="67"/>
      <c r="D15" s="67"/>
      <c r="E15" s="67"/>
      <c r="G15" s="45"/>
      <c r="H15" s="67"/>
      <c r="I15" s="83"/>
      <c r="J15" s="83"/>
      <c r="K15" s="83"/>
      <c r="L15" s="83"/>
      <c r="M15" s="67"/>
      <c r="N15" s="67"/>
      <c r="O15" s="67"/>
      <c r="P15" s="67"/>
      <c r="Q15" s="67"/>
    </row>
    <row r="16" spans="1:17" s="32" customFormat="1" ht="19.5" customHeight="1">
      <c r="A16" s="557" t="s">
        <v>884</v>
      </c>
      <c r="B16" s="558">
        <f>+'III.5.13.Trasp. cedidos'!S16</f>
        <v>65077</v>
      </c>
      <c r="C16" s="748"/>
      <c r="D16" s="748"/>
      <c r="E16" s="748"/>
      <c r="G16" s="45"/>
      <c r="H16" s="748"/>
      <c r="I16" s="83"/>
      <c r="J16" s="83"/>
      <c r="K16" s="83"/>
      <c r="L16" s="83"/>
      <c r="M16" s="748"/>
      <c r="N16" s="748"/>
      <c r="O16" s="748"/>
      <c r="P16" s="748"/>
      <c r="Q16" s="748"/>
    </row>
    <row r="17" spans="1:17" s="32" customFormat="1" ht="19.5" customHeight="1">
      <c r="A17" s="557" t="s">
        <v>949</v>
      </c>
      <c r="B17" s="560">
        <v>80517</v>
      </c>
      <c r="C17" s="748"/>
      <c r="D17" s="748"/>
      <c r="E17" s="748"/>
      <c r="G17" s="45"/>
      <c r="H17" s="748"/>
      <c r="I17" s="83"/>
      <c r="J17" s="83"/>
      <c r="K17" s="83"/>
      <c r="L17" s="83"/>
      <c r="M17" s="748"/>
      <c r="N17" s="748"/>
      <c r="O17" s="748"/>
      <c r="P17" s="748"/>
      <c r="Q17" s="748"/>
    </row>
    <row r="18" spans="1:17" s="32" customFormat="1" ht="21">
      <c r="A18" s="557" t="s">
        <v>1025</v>
      </c>
      <c r="B18" s="560">
        <v>82712</v>
      </c>
      <c r="C18" s="67"/>
      <c r="D18" s="67"/>
      <c r="E18" s="67"/>
      <c r="F18" s="45"/>
      <c r="G18" s="45"/>
      <c r="H18" s="67"/>
      <c r="I18" s="83"/>
      <c r="J18" s="83"/>
      <c r="K18" s="83"/>
      <c r="L18" s="83"/>
      <c r="M18" s="67"/>
      <c r="N18" s="67"/>
      <c r="O18" s="67"/>
      <c r="P18" s="67"/>
      <c r="Q18" s="67"/>
    </row>
    <row r="19" spans="1:17" s="32" customFormat="1" ht="21">
      <c r="A19" s="557" t="s">
        <v>1040</v>
      </c>
      <c r="B19" s="560">
        <f>+'III.5.12.Trasp. recibidos'!S18</f>
        <v>5273</v>
      </c>
      <c r="C19" s="748"/>
      <c r="D19" s="83"/>
      <c r="E19" s="83"/>
      <c r="F19" s="83"/>
      <c r="G19" s="83"/>
      <c r="H19" s="83"/>
      <c r="I19" s="83"/>
      <c r="J19" s="83"/>
      <c r="K19" s="83"/>
      <c r="L19" s="83"/>
      <c r="M19" s="83"/>
      <c r="N19" s="83"/>
      <c r="O19" s="83"/>
      <c r="P19" s="83"/>
      <c r="Q19" s="83"/>
    </row>
    <row r="20" spans="1:17" s="32" customFormat="1" ht="21">
      <c r="A20" s="559" t="s">
        <v>17</v>
      </c>
      <c r="B20" s="933">
        <f>SUM(B5:B19)</f>
        <v>381386</v>
      </c>
      <c r="C20" s="83"/>
      <c r="D20" s="37"/>
      <c r="E20" s="37"/>
      <c r="F20" s="37"/>
      <c r="G20" s="52"/>
      <c r="H20" s="37"/>
      <c r="I20" s="52"/>
      <c r="J20" s="37"/>
      <c r="K20" s="37"/>
      <c r="L20" s="37"/>
      <c r="M20" s="37"/>
      <c r="N20" s="37"/>
      <c r="O20" s="37"/>
      <c r="P20" s="52"/>
      <c r="Q20" s="18"/>
    </row>
    <row r="21" spans="1:17" s="32" customFormat="1">
      <c r="A21" s="83"/>
      <c r="B21" s="83"/>
      <c r="C21" s="37"/>
      <c r="D21" s="37"/>
      <c r="E21" s="37"/>
      <c r="F21" s="37"/>
      <c r="G21" s="52"/>
      <c r="H21" s="37"/>
      <c r="I21" s="52"/>
      <c r="J21" s="37"/>
      <c r="K21" s="37"/>
      <c r="L21" s="37"/>
      <c r="M21" s="52"/>
      <c r="N21" s="37"/>
      <c r="O21" s="37"/>
      <c r="P21" s="37"/>
      <c r="Q21" s="37"/>
    </row>
    <row r="22" spans="1:17" s="32" customFormat="1">
      <c r="A22" s="83"/>
      <c r="B22" s="83"/>
      <c r="C22" s="37"/>
      <c r="D22" s="37"/>
      <c r="E22" s="37"/>
      <c r="F22" s="37"/>
      <c r="G22" s="52"/>
      <c r="H22" s="37"/>
      <c r="I22" s="52"/>
      <c r="J22" s="37"/>
      <c r="K22" s="37"/>
      <c r="L22" s="37"/>
      <c r="M22" s="52"/>
      <c r="N22" s="37"/>
      <c r="O22" s="37"/>
      <c r="P22" s="37"/>
      <c r="Q22" s="37"/>
    </row>
    <row r="23" spans="1:17" s="32" customFormat="1">
      <c r="A23" s="83"/>
      <c r="B23" s="83"/>
      <c r="C23" s="37"/>
      <c r="D23" s="37"/>
      <c r="E23" s="37"/>
      <c r="F23" s="37"/>
      <c r="G23" s="52"/>
      <c r="H23" s="37"/>
      <c r="I23" s="52"/>
      <c r="J23" s="37"/>
      <c r="K23" s="37"/>
      <c r="L23" s="37"/>
      <c r="M23" s="37"/>
      <c r="N23" s="37"/>
      <c r="O23" s="37"/>
      <c r="P23" s="52"/>
      <c r="Q23" s="37"/>
    </row>
    <row r="24" spans="1:17" s="32" customFormat="1">
      <c r="A24" s="83"/>
      <c r="B24" s="83"/>
      <c r="C24" s="37"/>
      <c r="D24" s="37"/>
      <c r="E24" s="37"/>
      <c r="F24" s="37"/>
      <c r="G24" s="52"/>
      <c r="H24" s="37"/>
      <c r="I24" s="52"/>
      <c r="J24" s="37"/>
      <c r="K24" s="37"/>
      <c r="L24" s="37"/>
      <c r="M24" s="52"/>
      <c r="N24" s="37"/>
      <c r="O24" s="37"/>
      <c r="P24" s="52"/>
      <c r="Q24" s="52"/>
    </row>
    <row r="25" spans="1:17" s="32" customFormat="1">
      <c r="A25" s="83"/>
      <c r="B25" s="83"/>
      <c r="C25" s="37"/>
      <c r="D25" s="37"/>
      <c r="E25" s="37"/>
      <c r="F25" s="37"/>
      <c r="G25" s="37"/>
      <c r="H25" s="37"/>
      <c r="I25" s="52"/>
      <c r="J25" s="37"/>
      <c r="K25" s="52"/>
      <c r="L25" s="52"/>
      <c r="M25" s="37"/>
      <c r="N25" s="37"/>
      <c r="O25" s="37"/>
      <c r="P25" s="37"/>
      <c r="Q25" s="37"/>
    </row>
    <row r="26" spans="1:17" s="32" customFormat="1">
      <c r="A26" s="83"/>
      <c r="B26" s="83"/>
      <c r="C26" s="37"/>
      <c r="D26" s="37"/>
      <c r="E26" s="37"/>
      <c r="F26" s="37"/>
      <c r="G26" s="37"/>
      <c r="H26" s="37"/>
      <c r="I26" s="52"/>
      <c r="J26" s="37"/>
      <c r="K26" s="37"/>
      <c r="L26" s="37"/>
      <c r="M26" s="52"/>
      <c r="N26" s="37"/>
      <c r="O26" s="37"/>
      <c r="P26" s="37"/>
      <c r="Q26" s="52"/>
    </row>
    <row r="27" spans="1:17" s="32" customFormat="1">
      <c r="A27" s="83"/>
      <c r="B27" s="83"/>
      <c r="C27" s="37"/>
      <c r="D27" s="37"/>
      <c r="E27" s="37"/>
      <c r="F27" s="37"/>
      <c r="G27" s="52"/>
      <c r="H27" s="37"/>
      <c r="I27" s="52"/>
      <c r="J27" s="37"/>
      <c r="K27" s="37"/>
      <c r="L27" s="37"/>
      <c r="M27" s="52"/>
      <c r="N27" s="37"/>
      <c r="O27" s="37"/>
      <c r="P27" s="37"/>
      <c r="Q27" s="52"/>
    </row>
    <row r="28" spans="1:17" s="32" customFormat="1">
      <c r="A28" s="83"/>
      <c r="B28" s="83"/>
      <c r="C28" s="37"/>
      <c r="D28" s="19"/>
      <c r="E28" s="19"/>
      <c r="F28" s="19"/>
      <c r="G28" s="20"/>
      <c r="H28" s="19"/>
      <c r="I28" s="20"/>
      <c r="J28" s="19"/>
      <c r="K28" s="20"/>
      <c r="L28" s="20"/>
      <c r="M28" s="20"/>
      <c r="N28" s="19"/>
      <c r="O28" s="19"/>
      <c r="P28" s="19"/>
      <c r="Q28" s="21"/>
    </row>
    <row r="29" spans="1:17" s="32" customFormat="1">
      <c r="A29" s="83"/>
      <c r="B29" s="83"/>
      <c r="C29" s="83"/>
      <c r="D29" s="37"/>
      <c r="E29" s="37"/>
      <c r="F29" s="37"/>
      <c r="G29" s="52"/>
      <c r="H29" s="37"/>
      <c r="I29" s="52"/>
      <c r="J29" s="37"/>
      <c r="K29" s="37"/>
      <c r="L29" s="37"/>
      <c r="M29" s="52"/>
      <c r="N29" s="37"/>
      <c r="O29" s="37"/>
      <c r="P29" s="52"/>
      <c r="Q29" s="52"/>
    </row>
    <row r="30" spans="1:17" s="32" customFormat="1">
      <c r="A30" s="83"/>
      <c r="B30" s="83"/>
      <c r="C30" s="37"/>
      <c r="D30" s="83"/>
      <c r="E30" s="83"/>
      <c r="F30" s="83"/>
      <c r="G30" s="83"/>
      <c r="H30" s="83"/>
      <c r="I30" s="83"/>
      <c r="J30" s="83"/>
      <c r="K30" s="83"/>
      <c r="L30" s="83"/>
      <c r="M30" s="83"/>
      <c r="N30" s="83"/>
      <c r="O30" s="83"/>
      <c r="P30" s="83"/>
      <c r="Q30" s="83"/>
    </row>
    <row r="31" spans="1:17" s="32" customFormat="1">
      <c r="A31" s="83"/>
      <c r="B31" s="83"/>
      <c r="C31" s="83"/>
      <c r="D31" s="83"/>
      <c r="E31" s="83"/>
      <c r="F31" s="83"/>
      <c r="G31" s="83"/>
      <c r="H31" s="83"/>
      <c r="I31" s="83"/>
      <c r="J31" s="83"/>
      <c r="K31" s="83"/>
      <c r="L31" s="83"/>
      <c r="M31" s="83"/>
      <c r="N31" s="83"/>
      <c r="O31" s="83"/>
      <c r="P31" s="83"/>
      <c r="Q31" s="83"/>
    </row>
    <row r="32" spans="1:17" s="32" customFormat="1">
      <c r="A32" s="83"/>
      <c r="B32" s="83"/>
      <c r="C32" s="83"/>
      <c r="D32" s="83"/>
      <c r="E32" s="83"/>
      <c r="F32" s="83"/>
      <c r="G32" s="83"/>
      <c r="H32" s="83"/>
      <c r="I32" s="83"/>
      <c r="J32" s="83"/>
      <c r="K32" s="83"/>
      <c r="L32" s="83"/>
      <c r="M32" s="83"/>
      <c r="N32" s="83"/>
      <c r="O32" s="83"/>
      <c r="P32" s="83"/>
      <c r="Q32" s="83"/>
    </row>
    <row r="33" spans="1:17" s="32" customFormat="1">
      <c r="A33" s="83"/>
      <c r="B33" s="83"/>
      <c r="C33" s="83"/>
      <c r="D33" s="83"/>
      <c r="E33" s="83"/>
      <c r="F33" s="83"/>
      <c r="G33" s="83"/>
      <c r="H33" s="83"/>
      <c r="I33" s="83"/>
      <c r="J33" s="83"/>
      <c r="K33" s="83"/>
      <c r="L33" s="83"/>
      <c r="M33" s="83"/>
      <c r="N33" s="83"/>
      <c r="O33" s="83"/>
      <c r="P33" s="83"/>
      <c r="Q33" s="83"/>
    </row>
    <row r="34" spans="1:17" s="32" customFormat="1">
      <c r="A34" s="83"/>
      <c r="B34" s="83"/>
      <c r="C34" s="83"/>
      <c r="D34" s="83"/>
      <c r="E34" s="83"/>
      <c r="F34" s="83"/>
      <c r="G34" s="83"/>
      <c r="H34" s="83"/>
      <c r="I34" s="83"/>
      <c r="J34" s="83"/>
      <c r="K34" s="83"/>
      <c r="L34" s="83"/>
      <c r="M34" s="83"/>
      <c r="N34" s="83"/>
      <c r="O34" s="83"/>
      <c r="P34" s="83"/>
      <c r="Q34" s="83"/>
    </row>
    <row r="35" spans="1:17" s="32" customFormat="1">
      <c r="A35" s="83"/>
      <c r="B35" s="83"/>
      <c r="C35" s="83"/>
      <c r="D35" s="83"/>
      <c r="E35" s="83"/>
      <c r="F35" s="83"/>
      <c r="G35" s="83"/>
      <c r="H35" s="83"/>
      <c r="I35" s="83"/>
      <c r="J35" s="83"/>
      <c r="K35" s="83"/>
      <c r="L35" s="83"/>
      <c r="M35" s="83"/>
      <c r="N35" s="83"/>
      <c r="O35" s="83"/>
      <c r="P35" s="83"/>
      <c r="Q35" s="83"/>
    </row>
    <row r="36" spans="1:17" s="32" customFormat="1">
      <c r="A36" s="83"/>
      <c r="B36" s="83"/>
      <c r="C36" s="83"/>
      <c r="D36" s="83"/>
      <c r="E36" s="83"/>
      <c r="F36" s="83"/>
      <c r="G36" s="83"/>
      <c r="H36" s="83"/>
      <c r="I36" s="83"/>
      <c r="J36" s="83"/>
      <c r="K36" s="83"/>
      <c r="L36" s="83"/>
      <c r="M36" s="83"/>
      <c r="N36" s="83"/>
      <c r="O36" s="83"/>
      <c r="P36" s="83"/>
      <c r="Q36" s="83"/>
    </row>
    <row r="37" spans="1:17" s="32" customFormat="1">
      <c r="A37" s="83"/>
      <c r="B37" s="83"/>
      <c r="C37" s="83"/>
      <c r="D37" s="83"/>
      <c r="E37" s="83"/>
      <c r="F37" s="83"/>
      <c r="G37" s="83"/>
      <c r="H37" s="83"/>
      <c r="I37" s="83"/>
      <c r="J37" s="83"/>
      <c r="K37" s="83"/>
      <c r="L37" s="83"/>
      <c r="M37" s="83"/>
      <c r="N37" s="83"/>
      <c r="O37" s="83"/>
      <c r="P37" s="83"/>
      <c r="Q37" s="83"/>
    </row>
    <row r="38" spans="1:17" s="32" customFormat="1">
      <c r="A38" s="83"/>
      <c r="B38" s="83"/>
      <c r="C38" s="83"/>
      <c r="D38" s="83"/>
      <c r="E38" s="83"/>
      <c r="F38" s="83"/>
      <c r="G38" s="83"/>
      <c r="H38" s="83"/>
      <c r="I38" s="83"/>
      <c r="J38" s="83"/>
      <c r="K38" s="83"/>
      <c r="L38" s="83"/>
      <c r="M38" s="83"/>
      <c r="N38" s="83"/>
      <c r="O38" s="83"/>
      <c r="P38" s="83"/>
      <c r="Q38" s="83"/>
    </row>
    <row r="39" spans="1:17" s="32" customFormat="1">
      <c r="A39" s="83"/>
      <c r="B39" s="83"/>
      <c r="C39" s="83"/>
      <c r="D39" s="67"/>
      <c r="E39" s="67"/>
      <c r="F39" s="67"/>
      <c r="G39" s="67"/>
      <c r="H39" s="67"/>
      <c r="I39" s="67"/>
      <c r="J39" s="67"/>
      <c r="K39" s="67"/>
      <c r="L39" s="67"/>
      <c r="M39" s="67"/>
      <c r="N39" s="67"/>
      <c r="O39" s="67"/>
      <c r="P39" s="67"/>
      <c r="Q39" s="67"/>
    </row>
    <row r="40" spans="1:17" s="32" customFormat="1">
      <c r="A40" s="83"/>
      <c r="B40" s="83"/>
      <c r="C40" s="67"/>
      <c r="D40" s="67"/>
      <c r="E40" s="67"/>
      <c r="F40" s="67"/>
      <c r="G40" s="67"/>
      <c r="H40" s="67"/>
      <c r="I40" s="67"/>
      <c r="J40" s="67"/>
      <c r="K40" s="67"/>
      <c r="L40" s="67"/>
      <c r="M40" s="67"/>
      <c r="N40" s="67"/>
      <c r="O40" s="67"/>
      <c r="P40" s="67"/>
      <c r="Q40" s="67"/>
    </row>
    <row r="41" spans="1:17" s="32" customFormat="1">
      <c r="A41" s="67"/>
      <c r="B41" s="67"/>
      <c r="C41" s="67"/>
      <c r="D41" s="67"/>
      <c r="E41" s="67"/>
      <c r="F41" s="67"/>
      <c r="G41" s="67"/>
      <c r="H41" s="67"/>
      <c r="I41" s="67"/>
      <c r="J41" s="67"/>
      <c r="K41" s="67"/>
      <c r="L41" s="67"/>
      <c r="M41" s="67"/>
      <c r="N41" s="67"/>
      <c r="O41" s="67"/>
      <c r="P41" s="67"/>
      <c r="Q41" s="67"/>
    </row>
    <row r="42" spans="1:17" s="32" customFormat="1">
      <c r="A42" s="67"/>
      <c r="B42" s="67"/>
      <c r="C42" s="67"/>
      <c r="D42" s="67"/>
      <c r="E42" s="67"/>
      <c r="F42" s="67"/>
      <c r="G42" s="67"/>
      <c r="H42" s="67"/>
      <c r="I42" s="67"/>
      <c r="J42" s="67"/>
      <c r="K42" s="67"/>
      <c r="L42" s="67"/>
      <c r="M42" s="67"/>
      <c r="N42" s="67"/>
      <c r="O42" s="67"/>
      <c r="P42" s="67"/>
      <c r="Q42" s="67"/>
    </row>
    <row r="43" spans="1:17" s="32" customFormat="1">
      <c r="A43" s="67"/>
      <c r="B43" s="67"/>
      <c r="C43" s="67"/>
      <c r="D43" s="67"/>
      <c r="E43" s="67"/>
      <c r="F43" s="67"/>
      <c r="G43" s="67"/>
      <c r="H43" s="67"/>
      <c r="I43" s="67"/>
      <c r="J43" s="67"/>
      <c r="K43" s="67"/>
      <c r="L43" s="67"/>
      <c r="M43" s="67"/>
      <c r="N43" s="67"/>
      <c r="O43" s="67"/>
      <c r="P43" s="67"/>
      <c r="Q43" s="67"/>
    </row>
    <row r="44" spans="1:17" s="32" customFormat="1">
      <c r="A44" s="67"/>
      <c r="B44" s="67"/>
      <c r="C44" s="67"/>
      <c r="D44" s="67"/>
      <c r="E44" s="67"/>
      <c r="F44" s="67"/>
      <c r="G44" s="67"/>
      <c r="H44" s="67"/>
      <c r="I44" s="67"/>
      <c r="J44" s="67"/>
      <c r="K44" s="67"/>
      <c r="L44" s="67"/>
      <c r="M44" s="67"/>
      <c r="N44" s="67"/>
      <c r="O44" s="67"/>
      <c r="P44" s="67"/>
      <c r="Q44" s="67"/>
    </row>
    <row r="45" spans="1:17" s="32" customFormat="1">
      <c r="A45" s="67"/>
      <c r="B45" s="67"/>
      <c r="C45" s="67"/>
      <c r="D45" s="67"/>
      <c r="E45" s="67"/>
      <c r="F45" s="67"/>
      <c r="G45" s="67"/>
      <c r="H45" s="67"/>
      <c r="I45" s="67"/>
      <c r="J45" s="67"/>
      <c r="K45" s="67"/>
      <c r="L45" s="67"/>
      <c r="M45" s="67"/>
      <c r="N45" s="67"/>
      <c r="O45" s="67"/>
      <c r="P45" s="67"/>
      <c r="Q45" s="67"/>
    </row>
    <row r="46" spans="1:17" s="32" customFormat="1">
      <c r="A46" s="67"/>
      <c r="B46" s="67"/>
      <c r="C46" s="67"/>
      <c r="D46" s="67"/>
      <c r="E46" s="67"/>
      <c r="F46" s="67"/>
      <c r="G46" s="67"/>
      <c r="H46" s="67"/>
      <c r="I46" s="67"/>
      <c r="J46" s="67"/>
      <c r="K46" s="67"/>
      <c r="L46" s="67"/>
      <c r="M46" s="67"/>
      <c r="N46" s="67"/>
      <c r="O46" s="67"/>
      <c r="P46" s="67"/>
      <c r="Q46" s="67"/>
    </row>
    <row r="47" spans="1:17" s="32" customFormat="1">
      <c r="A47" s="67"/>
      <c r="B47" s="67"/>
      <c r="C47" s="67"/>
      <c r="D47" s="67"/>
      <c r="E47" s="67"/>
      <c r="F47" s="67"/>
      <c r="G47" s="67"/>
      <c r="H47" s="67"/>
      <c r="I47" s="67"/>
      <c r="J47" s="67"/>
      <c r="K47" s="67"/>
      <c r="L47" s="67"/>
      <c r="M47" s="67"/>
      <c r="N47" s="67"/>
      <c r="O47" s="67"/>
      <c r="P47" s="67"/>
      <c r="Q47" s="67"/>
    </row>
    <row r="48" spans="1:17" s="32" customFormat="1">
      <c r="A48" s="67"/>
      <c r="B48" s="67"/>
      <c r="C48" s="67"/>
      <c r="D48" s="67"/>
      <c r="E48" s="67"/>
      <c r="F48" s="67"/>
      <c r="G48" s="67"/>
      <c r="H48" s="67"/>
      <c r="I48" s="67"/>
      <c r="J48" s="67"/>
      <c r="K48" s="67"/>
      <c r="L48" s="67"/>
      <c r="M48" s="67"/>
      <c r="N48" s="67"/>
      <c r="O48" s="67"/>
      <c r="P48" s="67"/>
      <c r="Q48" s="67"/>
    </row>
    <row r="49" spans="1:17" s="32" customFormat="1">
      <c r="A49" s="67"/>
      <c r="B49" s="67"/>
      <c r="C49" s="67"/>
      <c r="D49" s="67"/>
      <c r="E49" s="67"/>
      <c r="F49" s="67"/>
      <c r="G49" s="67"/>
      <c r="H49" s="67"/>
      <c r="I49" s="67"/>
      <c r="J49" s="67"/>
      <c r="K49" s="67"/>
      <c r="L49" s="67"/>
      <c r="M49" s="67"/>
      <c r="N49" s="67"/>
      <c r="O49" s="67"/>
      <c r="P49" s="67"/>
      <c r="Q49" s="67"/>
    </row>
    <row r="50" spans="1:17" s="32" customFormat="1">
      <c r="A50" s="67"/>
      <c r="B50" s="67"/>
      <c r="C50" s="67"/>
      <c r="D50" s="67"/>
      <c r="E50" s="67"/>
      <c r="F50" s="67"/>
      <c r="G50" s="67"/>
      <c r="H50" s="67"/>
      <c r="I50" s="67"/>
      <c r="J50" s="67"/>
      <c r="K50" s="67"/>
      <c r="L50" s="67"/>
      <c r="M50" s="67"/>
      <c r="N50" s="67"/>
      <c r="O50" s="67"/>
      <c r="P50" s="67"/>
      <c r="Q50" s="67"/>
    </row>
    <row r="51" spans="1:17" s="32" customFormat="1">
      <c r="A51" s="67"/>
      <c r="B51" s="67"/>
      <c r="C51" s="67"/>
      <c r="D51" s="67"/>
      <c r="E51" s="67"/>
      <c r="F51" s="67"/>
      <c r="G51" s="67"/>
      <c r="H51" s="67"/>
      <c r="I51" s="67"/>
      <c r="J51" s="67"/>
      <c r="K51" s="67"/>
      <c r="L51" s="67"/>
      <c r="M51" s="67"/>
      <c r="N51" s="67"/>
      <c r="O51" s="67"/>
      <c r="P51" s="67"/>
      <c r="Q51" s="67"/>
    </row>
    <row r="52" spans="1:17" s="32" customFormat="1">
      <c r="A52" s="67"/>
      <c r="B52" s="67"/>
      <c r="C52" s="67"/>
      <c r="D52" s="67"/>
      <c r="E52" s="67"/>
      <c r="F52" s="67"/>
      <c r="G52" s="67"/>
      <c r="H52" s="67"/>
      <c r="I52" s="67"/>
      <c r="J52" s="67"/>
      <c r="K52" s="67"/>
      <c r="L52" s="67"/>
      <c r="M52" s="67"/>
      <c r="N52" s="67"/>
      <c r="O52" s="67"/>
      <c r="P52" s="67"/>
      <c r="Q52" s="67"/>
    </row>
    <row r="53" spans="1:17" s="32" customFormat="1">
      <c r="A53" s="67"/>
      <c r="B53" s="67"/>
      <c r="C53" s="67"/>
      <c r="D53" s="67"/>
      <c r="E53" s="67"/>
      <c r="F53" s="67"/>
      <c r="G53" s="67"/>
      <c r="H53" s="67"/>
      <c r="I53" s="67"/>
      <c r="J53" s="67"/>
      <c r="K53" s="67"/>
      <c r="L53" s="67"/>
      <c r="M53" s="67"/>
      <c r="N53" s="67"/>
      <c r="O53" s="67"/>
      <c r="P53" s="67"/>
      <c r="Q53" s="67"/>
    </row>
    <row r="54" spans="1:17" s="32" customFormat="1">
      <c r="A54" s="67"/>
      <c r="B54" s="67"/>
      <c r="C54" s="67"/>
      <c r="D54" s="67"/>
      <c r="E54" s="67"/>
      <c r="F54" s="67"/>
      <c r="G54" s="67"/>
      <c r="H54" s="67"/>
      <c r="I54" s="67"/>
      <c r="J54" s="67"/>
      <c r="K54" s="67"/>
      <c r="L54" s="67"/>
      <c r="M54" s="67"/>
      <c r="N54" s="67"/>
      <c r="O54" s="67"/>
      <c r="P54" s="67"/>
      <c r="Q54" s="67"/>
    </row>
    <row r="55" spans="1:17" s="32" customFormat="1">
      <c r="A55" s="67"/>
      <c r="B55" s="67"/>
      <c r="C55" s="67"/>
      <c r="D55" s="67"/>
      <c r="E55" s="67"/>
      <c r="F55" s="67"/>
      <c r="G55" s="67"/>
      <c r="H55" s="67"/>
      <c r="I55" s="67"/>
      <c r="J55" s="67"/>
      <c r="K55" s="67"/>
      <c r="L55" s="67"/>
      <c r="M55" s="67"/>
      <c r="N55" s="67"/>
      <c r="O55" s="67"/>
      <c r="P55" s="67"/>
      <c r="Q55" s="67"/>
    </row>
    <row r="56" spans="1:17" s="32" customFormat="1">
      <c r="A56" s="67"/>
      <c r="B56" s="67"/>
      <c r="C56" s="67"/>
      <c r="D56" s="67"/>
      <c r="E56" s="67"/>
      <c r="F56" s="67"/>
      <c r="G56" s="67"/>
      <c r="H56" s="67"/>
      <c r="I56" s="67"/>
      <c r="J56" s="67"/>
      <c r="K56" s="67"/>
      <c r="L56" s="67"/>
      <c r="M56" s="67"/>
      <c r="N56" s="67"/>
      <c r="O56" s="67"/>
      <c r="P56" s="67"/>
      <c r="Q56" s="67"/>
    </row>
    <row r="57" spans="1:17" s="32" customFormat="1">
      <c r="A57" s="67"/>
      <c r="B57" s="67"/>
      <c r="C57" s="67"/>
      <c r="D57" s="67"/>
      <c r="E57" s="67"/>
      <c r="F57" s="67"/>
      <c r="G57" s="67"/>
      <c r="H57" s="67"/>
      <c r="I57" s="67"/>
      <c r="J57" s="67"/>
      <c r="K57" s="67"/>
      <c r="L57" s="67"/>
      <c r="M57" s="67"/>
      <c r="N57" s="67"/>
      <c r="O57" s="67"/>
      <c r="P57" s="67"/>
      <c r="Q57" s="67"/>
    </row>
    <row r="58" spans="1:17" s="32" customFormat="1">
      <c r="A58" s="67"/>
      <c r="B58" s="67"/>
      <c r="C58" s="67"/>
      <c r="D58" s="67"/>
      <c r="E58" s="67"/>
      <c r="F58" s="67"/>
      <c r="G58" s="67"/>
      <c r="H58" s="67"/>
      <c r="I58" s="67"/>
      <c r="J58" s="67"/>
      <c r="K58" s="67"/>
      <c r="L58" s="67"/>
      <c r="M58" s="67"/>
      <c r="N58" s="67"/>
      <c r="O58" s="67"/>
      <c r="P58" s="67"/>
      <c r="Q58" s="67"/>
    </row>
    <row r="59" spans="1:17" s="32" customFormat="1">
      <c r="A59" s="67"/>
      <c r="B59" s="67"/>
      <c r="C59" s="67"/>
      <c r="D59" s="67"/>
      <c r="E59" s="67"/>
      <c r="F59" s="67"/>
      <c r="G59" s="67"/>
      <c r="H59" s="67"/>
      <c r="I59" s="67"/>
      <c r="J59" s="67"/>
      <c r="K59" s="67"/>
      <c r="L59" s="67"/>
      <c r="M59" s="67"/>
      <c r="N59" s="67"/>
      <c r="O59" s="67"/>
      <c r="P59" s="67"/>
      <c r="Q59" s="67"/>
    </row>
    <row r="60" spans="1:17" s="32" customFormat="1">
      <c r="A60" s="67"/>
      <c r="B60" s="67"/>
      <c r="C60" s="67"/>
      <c r="D60" s="67"/>
      <c r="E60" s="67"/>
      <c r="F60" s="67"/>
      <c r="G60" s="67"/>
      <c r="H60" s="67"/>
      <c r="I60" s="67"/>
      <c r="J60" s="67"/>
      <c r="K60" s="67"/>
      <c r="L60" s="67"/>
      <c r="M60" s="67"/>
      <c r="N60" s="67"/>
      <c r="O60" s="67"/>
      <c r="P60" s="67"/>
      <c r="Q60" s="67"/>
    </row>
    <row r="61" spans="1:17" s="32" customFormat="1">
      <c r="A61" s="67"/>
      <c r="B61" s="67"/>
      <c r="C61" s="67"/>
      <c r="D61" s="67"/>
      <c r="E61" s="67"/>
      <c r="F61" s="67"/>
      <c r="G61" s="67"/>
      <c r="H61" s="67"/>
      <c r="I61" s="67"/>
      <c r="J61" s="67"/>
      <c r="K61" s="67"/>
      <c r="L61" s="67"/>
      <c r="M61" s="67"/>
      <c r="N61" s="67"/>
      <c r="O61" s="67"/>
      <c r="P61" s="67"/>
      <c r="Q61" s="67"/>
    </row>
    <row r="62" spans="1:17" s="32" customFormat="1">
      <c r="A62" s="67"/>
      <c r="B62" s="67"/>
      <c r="C62" s="67"/>
      <c r="D62" s="67"/>
      <c r="E62" s="67"/>
      <c r="F62" s="67"/>
      <c r="G62" s="67"/>
      <c r="H62" s="67"/>
      <c r="I62" s="67"/>
      <c r="J62" s="67"/>
      <c r="K62" s="67"/>
      <c r="L62" s="67"/>
      <c r="M62" s="67"/>
      <c r="N62" s="67"/>
      <c r="O62" s="67"/>
      <c r="P62" s="67"/>
      <c r="Q62" s="67"/>
    </row>
    <row r="63" spans="1:17" s="32" customFormat="1">
      <c r="A63" s="67"/>
      <c r="B63" s="67"/>
      <c r="C63" s="67"/>
      <c r="D63" s="67"/>
      <c r="E63" s="67"/>
      <c r="F63" s="67"/>
      <c r="G63" s="67"/>
      <c r="H63" s="67"/>
      <c r="I63" s="67"/>
      <c r="J63" s="67"/>
      <c r="K63" s="67"/>
      <c r="L63" s="67"/>
      <c r="M63" s="67"/>
      <c r="N63" s="67"/>
      <c r="O63" s="67"/>
      <c r="P63" s="67"/>
      <c r="Q63" s="67"/>
    </row>
    <row r="64" spans="1:17" s="32" customFormat="1">
      <c r="A64" s="67"/>
      <c r="B64" s="67"/>
      <c r="C64" s="67"/>
      <c r="D64" s="67"/>
      <c r="E64" s="67"/>
      <c r="F64" s="67"/>
      <c r="G64" s="67"/>
      <c r="H64" s="67"/>
      <c r="I64" s="67"/>
      <c r="J64" s="67"/>
      <c r="K64" s="67"/>
      <c r="L64" s="67"/>
      <c r="M64" s="67"/>
      <c r="N64" s="67"/>
      <c r="O64" s="67"/>
      <c r="P64" s="67"/>
      <c r="Q64" s="67"/>
    </row>
    <row r="65" spans="1:17" s="32" customFormat="1">
      <c r="A65" s="67"/>
      <c r="B65" s="67"/>
      <c r="C65" s="67"/>
      <c r="D65" s="67"/>
      <c r="E65" s="67"/>
      <c r="F65" s="67"/>
      <c r="G65" s="67"/>
      <c r="H65" s="67"/>
      <c r="I65" s="67"/>
      <c r="J65" s="67"/>
      <c r="K65" s="67"/>
      <c r="L65" s="67"/>
      <c r="M65" s="67"/>
      <c r="N65" s="67"/>
      <c r="O65" s="67"/>
      <c r="P65" s="67"/>
      <c r="Q65" s="67"/>
    </row>
    <row r="66" spans="1:17" s="32" customFormat="1">
      <c r="A66" s="67"/>
      <c r="B66" s="67"/>
      <c r="C66" s="67"/>
      <c r="D66" s="67"/>
      <c r="E66" s="67"/>
      <c r="F66" s="67"/>
      <c r="G66" s="67"/>
      <c r="H66" s="67"/>
      <c r="I66" s="67"/>
      <c r="J66" s="67"/>
      <c r="K66" s="67"/>
      <c r="L66" s="67"/>
      <c r="M66" s="67"/>
      <c r="N66" s="67"/>
      <c r="O66" s="67"/>
      <c r="P66" s="67"/>
      <c r="Q66" s="67"/>
    </row>
    <row r="67" spans="1:17" s="32" customFormat="1">
      <c r="A67" s="67"/>
      <c r="B67" s="67"/>
      <c r="C67" s="67"/>
      <c r="D67" s="67"/>
      <c r="E67" s="67"/>
      <c r="F67" s="67"/>
      <c r="G67" s="67"/>
      <c r="H67" s="67"/>
      <c r="I67" s="67"/>
      <c r="J67" s="67"/>
      <c r="K67" s="67"/>
      <c r="L67" s="67"/>
      <c r="M67" s="67"/>
      <c r="N67" s="67"/>
      <c r="O67" s="67"/>
      <c r="P67" s="67"/>
      <c r="Q67" s="67"/>
    </row>
    <row r="68" spans="1:17" s="32" customFormat="1">
      <c r="A68" s="67"/>
      <c r="B68" s="67"/>
      <c r="C68" s="67"/>
      <c r="D68" s="67"/>
      <c r="E68" s="67"/>
      <c r="F68" s="67"/>
      <c r="G68" s="67"/>
      <c r="H68" s="67"/>
      <c r="I68" s="67"/>
      <c r="J68" s="67"/>
      <c r="K68" s="67"/>
      <c r="L68" s="67"/>
      <c r="M68" s="67"/>
      <c r="N68" s="67"/>
      <c r="O68" s="67"/>
      <c r="P68" s="67"/>
      <c r="Q68" s="67"/>
    </row>
    <row r="69" spans="1:17" s="32" customFormat="1">
      <c r="A69" s="67"/>
      <c r="B69" s="67"/>
      <c r="C69" s="67"/>
      <c r="D69" s="67"/>
      <c r="E69" s="67"/>
      <c r="F69" s="67"/>
      <c r="G69" s="67"/>
      <c r="H69" s="67"/>
      <c r="I69" s="67"/>
      <c r="J69" s="67"/>
      <c r="K69" s="67"/>
      <c r="L69" s="67"/>
      <c r="M69" s="67"/>
      <c r="N69" s="67"/>
      <c r="O69" s="67"/>
      <c r="P69" s="67"/>
      <c r="Q69" s="67"/>
    </row>
    <row r="70" spans="1:17" s="32" customFormat="1">
      <c r="A70" s="67"/>
      <c r="B70" s="67"/>
      <c r="C70" s="67"/>
      <c r="D70" s="67"/>
      <c r="E70" s="67"/>
      <c r="F70" s="67"/>
      <c r="G70" s="67"/>
      <c r="H70" s="67"/>
      <c r="I70" s="67"/>
      <c r="J70" s="67"/>
      <c r="K70" s="67"/>
      <c r="L70" s="67"/>
      <c r="M70" s="67"/>
      <c r="N70" s="67"/>
      <c r="O70" s="67"/>
      <c r="P70" s="67"/>
      <c r="Q70" s="67"/>
    </row>
    <row r="71" spans="1:17" s="32" customFormat="1">
      <c r="A71" s="67"/>
      <c r="B71" s="67"/>
      <c r="C71" s="67"/>
      <c r="D71" s="67"/>
      <c r="E71" s="67"/>
      <c r="F71" s="67"/>
      <c r="G71" s="67"/>
      <c r="H71" s="67"/>
      <c r="I71" s="67"/>
      <c r="J71" s="67"/>
      <c r="K71" s="67"/>
      <c r="L71" s="67"/>
      <c r="M71" s="67"/>
      <c r="N71" s="67"/>
      <c r="O71" s="67"/>
      <c r="P71" s="67"/>
      <c r="Q71" s="67"/>
    </row>
    <row r="72" spans="1:17" s="32" customFormat="1">
      <c r="A72" s="67"/>
      <c r="B72" s="67"/>
      <c r="C72" s="67"/>
      <c r="D72" s="67"/>
      <c r="E72" s="67"/>
      <c r="F72" s="67"/>
      <c r="G72" s="67"/>
      <c r="H72" s="67"/>
      <c r="I72" s="67"/>
      <c r="J72" s="67"/>
      <c r="K72" s="67"/>
      <c r="L72" s="67"/>
      <c r="M72" s="67"/>
      <c r="N72" s="67"/>
      <c r="O72" s="67"/>
      <c r="P72" s="67"/>
      <c r="Q72" s="67"/>
    </row>
    <row r="73" spans="1:17" s="32" customFormat="1">
      <c r="A73" s="67"/>
      <c r="B73" s="67"/>
      <c r="C73" s="67"/>
      <c r="D73" s="67"/>
      <c r="E73" s="67"/>
      <c r="F73" s="67"/>
      <c r="G73" s="67"/>
      <c r="H73" s="67"/>
      <c r="I73" s="67"/>
      <c r="J73" s="67"/>
      <c r="K73" s="67"/>
      <c r="L73" s="67"/>
      <c r="M73" s="67"/>
      <c r="N73" s="67"/>
      <c r="O73" s="67"/>
      <c r="P73" s="67"/>
      <c r="Q73" s="67"/>
    </row>
    <row r="74" spans="1:17" s="32" customFormat="1">
      <c r="A74" s="67"/>
      <c r="B74" s="67"/>
      <c r="C74" s="67"/>
      <c r="D74" s="67"/>
      <c r="E74" s="67"/>
      <c r="F74" s="67"/>
      <c r="G74" s="67"/>
      <c r="H74" s="67"/>
      <c r="I74" s="67"/>
      <c r="J74" s="67"/>
      <c r="K74" s="67"/>
      <c r="L74" s="67"/>
      <c r="M74" s="67"/>
      <c r="N74" s="67"/>
      <c r="O74" s="67"/>
      <c r="P74" s="67"/>
      <c r="Q74" s="67"/>
    </row>
    <row r="75" spans="1:17" s="32" customFormat="1">
      <c r="A75" s="67"/>
      <c r="B75" s="67"/>
      <c r="C75" s="67"/>
      <c r="D75" s="67"/>
      <c r="E75" s="67"/>
      <c r="F75" s="67"/>
      <c r="G75" s="67"/>
      <c r="H75" s="67"/>
      <c r="I75" s="67"/>
      <c r="J75" s="67"/>
      <c r="K75" s="67"/>
      <c r="L75" s="67"/>
      <c r="M75" s="67"/>
      <c r="N75" s="67"/>
      <c r="O75" s="67"/>
      <c r="P75" s="67"/>
      <c r="Q75" s="67"/>
    </row>
    <row r="76" spans="1:17" s="32" customFormat="1">
      <c r="A76" s="67"/>
      <c r="B76" s="67"/>
      <c r="C76" s="67"/>
      <c r="D76" s="67"/>
      <c r="E76" s="67"/>
      <c r="F76" s="67"/>
      <c r="G76" s="67"/>
      <c r="H76" s="67"/>
      <c r="I76" s="67"/>
      <c r="J76" s="67"/>
      <c r="K76" s="67"/>
      <c r="L76" s="67"/>
      <c r="M76" s="67"/>
      <c r="N76" s="67"/>
      <c r="O76" s="67"/>
      <c r="P76" s="67"/>
      <c r="Q76" s="67"/>
    </row>
    <row r="77" spans="1:17" s="32" customFormat="1">
      <c r="A77" s="67"/>
      <c r="B77" s="67"/>
      <c r="C77" s="67"/>
      <c r="D77" s="67"/>
      <c r="E77" s="67"/>
      <c r="F77" s="67"/>
      <c r="G77" s="67"/>
      <c r="H77" s="67"/>
      <c r="I77" s="67"/>
      <c r="J77" s="67"/>
      <c r="K77" s="67"/>
      <c r="L77" s="67"/>
      <c r="M77" s="67"/>
      <c r="N77" s="67"/>
      <c r="O77" s="67"/>
      <c r="P77" s="67"/>
      <c r="Q77" s="67"/>
    </row>
    <row r="78" spans="1:17" s="32" customFormat="1">
      <c r="A78" s="67"/>
      <c r="B78" s="67"/>
      <c r="C78" s="67"/>
      <c r="D78" s="67"/>
      <c r="E78" s="67"/>
      <c r="F78" s="67"/>
      <c r="G78" s="67"/>
      <c r="H78" s="67"/>
      <c r="I78" s="67"/>
      <c r="J78" s="67"/>
      <c r="K78" s="67"/>
      <c r="L78" s="67"/>
      <c r="M78" s="67"/>
      <c r="N78" s="67"/>
      <c r="O78" s="67"/>
      <c r="P78" s="67"/>
      <c r="Q78" s="67"/>
    </row>
    <row r="79" spans="1:17" s="32" customFormat="1">
      <c r="A79" s="67"/>
      <c r="B79" s="67"/>
      <c r="C79" s="67"/>
      <c r="D79" s="67"/>
      <c r="E79" s="67"/>
      <c r="F79" s="67"/>
      <c r="G79" s="67"/>
      <c r="H79" s="67"/>
      <c r="I79" s="67"/>
      <c r="J79" s="67"/>
      <c r="K79" s="67"/>
      <c r="L79" s="67"/>
      <c r="M79" s="67"/>
      <c r="N79" s="67"/>
      <c r="O79" s="67"/>
      <c r="P79" s="67"/>
      <c r="Q79" s="67"/>
    </row>
    <row r="80" spans="1:17" s="32" customFormat="1">
      <c r="A80" s="67"/>
      <c r="B80" s="67"/>
      <c r="C80" s="67"/>
      <c r="D80" s="67"/>
      <c r="E80" s="67"/>
      <c r="F80" s="67"/>
      <c r="G80" s="67"/>
      <c r="H80" s="67"/>
      <c r="I80" s="67"/>
      <c r="J80" s="67"/>
      <c r="K80" s="67"/>
      <c r="L80" s="67"/>
      <c r="M80" s="67"/>
      <c r="N80" s="67"/>
      <c r="O80" s="67"/>
      <c r="P80" s="67"/>
      <c r="Q80" s="67"/>
    </row>
    <row r="81" spans="1:17" s="32" customFormat="1">
      <c r="A81" s="67"/>
      <c r="B81" s="67"/>
      <c r="C81" s="67"/>
      <c r="D81" s="67"/>
      <c r="E81" s="67"/>
      <c r="F81" s="67"/>
      <c r="G81" s="67"/>
      <c r="H81" s="67"/>
      <c r="I81" s="67"/>
      <c r="J81" s="67"/>
      <c r="K81" s="67"/>
      <c r="L81" s="67"/>
      <c r="M81" s="67"/>
      <c r="N81" s="67"/>
      <c r="O81" s="67"/>
      <c r="P81" s="67"/>
      <c r="Q81" s="67"/>
    </row>
    <row r="82" spans="1:17" s="32" customFormat="1">
      <c r="A82" s="67"/>
      <c r="B82" s="67"/>
      <c r="C82" s="67"/>
      <c r="D82" s="67"/>
      <c r="E82" s="67"/>
      <c r="F82" s="67"/>
      <c r="G82" s="67"/>
      <c r="H82" s="67"/>
      <c r="I82" s="67"/>
      <c r="J82" s="67"/>
      <c r="K82" s="67"/>
      <c r="L82" s="67"/>
      <c r="M82" s="67"/>
      <c r="N82" s="67"/>
      <c r="O82" s="67"/>
      <c r="P82" s="67"/>
      <c r="Q82" s="67"/>
    </row>
    <row r="83" spans="1:17" s="32" customFormat="1">
      <c r="A83" s="67"/>
      <c r="B83" s="67"/>
      <c r="C83" s="67"/>
      <c r="D83" s="67"/>
      <c r="E83" s="67"/>
      <c r="F83" s="67"/>
      <c r="G83" s="67"/>
      <c r="H83" s="67"/>
      <c r="I83" s="67"/>
      <c r="J83" s="67"/>
      <c r="K83" s="67"/>
      <c r="L83" s="67"/>
      <c r="M83" s="67"/>
      <c r="N83" s="67"/>
      <c r="O83" s="67"/>
      <c r="P83" s="67"/>
      <c r="Q83" s="67"/>
    </row>
    <row r="84" spans="1:17" s="32" customFormat="1">
      <c r="A84" s="67"/>
      <c r="B84" s="67"/>
      <c r="C84" s="67"/>
      <c r="D84" s="67"/>
      <c r="E84" s="67"/>
      <c r="F84" s="67"/>
      <c r="G84" s="67"/>
      <c r="H84" s="67"/>
      <c r="I84" s="67"/>
      <c r="J84" s="67"/>
      <c r="K84" s="67"/>
      <c r="L84" s="67"/>
      <c r="M84" s="67"/>
      <c r="N84" s="67"/>
      <c r="O84" s="67"/>
      <c r="P84" s="67"/>
      <c r="Q84" s="67"/>
    </row>
    <row r="85" spans="1:17" s="32" customFormat="1">
      <c r="A85" s="67"/>
      <c r="B85" s="67"/>
      <c r="C85" s="67"/>
      <c r="D85" s="67"/>
      <c r="E85" s="67"/>
      <c r="F85" s="67"/>
      <c r="G85" s="67"/>
      <c r="H85" s="67"/>
      <c r="I85" s="67"/>
      <c r="J85" s="67"/>
      <c r="K85" s="67"/>
      <c r="L85" s="67"/>
      <c r="M85" s="67"/>
      <c r="N85" s="67"/>
      <c r="O85" s="67"/>
      <c r="P85" s="67"/>
      <c r="Q85" s="67"/>
    </row>
    <row r="86" spans="1:17" s="32" customFormat="1">
      <c r="A86" s="67"/>
      <c r="B86" s="67"/>
      <c r="C86" s="67"/>
      <c r="D86" s="67"/>
      <c r="E86" s="67"/>
      <c r="F86" s="67"/>
      <c r="G86" s="67"/>
      <c r="H86" s="67"/>
      <c r="I86" s="67"/>
      <c r="J86" s="67"/>
      <c r="K86" s="67"/>
      <c r="L86" s="67"/>
      <c r="M86" s="67"/>
      <c r="N86" s="67"/>
      <c r="O86" s="67"/>
      <c r="P86" s="67"/>
      <c r="Q86" s="67"/>
    </row>
    <row r="87" spans="1:17" s="32" customFormat="1">
      <c r="A87" s="67"/>
      <c r="B87" s="67"/>
      <c r="C87" s="67"/>
      <c r="D87" s="67"/>
      <c r="E87" s="67"/>
      <c r="F87" s="67"/>
      <c r="G87" s="67"/>
      <c r="H87" s="67"/>
      <c r="I87" s="67"/>
      <c r="J87" s="67"/>
      <c r="K87" s="67"/>
      <c r="L87" s="67"/>
      <c r="M87" s="67"/>
      <c r="N87" s="67"/>
      <c r="O87" s="67"/>
      <c r="P87" s="67"/>
      <c r="Q87" s="67"/>
    </row>
    <row r="88" spans="1:17" s="32" customFormat="1">
      <c r="A88" s="67"/>
      <c r="B88" s="67"/>
      <c r="C88" s="67"/>
      <c r="D88" s="67"/>
      <c r="E88" s="67"/>
      <c r="F88" s="67"/>
      <c r="G88" s="67"/>
      <c r="H88" s="67"/>
      <c r="I88" s="67"/>
      <c r="J88" s="67"/>
      <c r="K88" s="67"/>
      <c r="L88" s="67"/>
      <c r="M88" s="67"/>
      <c r="N88" s="67"/>
      <c r="O88" s="67"/>
      <c r="P88" s="67"/>
      <c r="Q88" s="67"/>
    </row>
    <row r="89" spans="1:17" s="32" customFormat="1">
      <c r="A89" s="67"/>
      <c r="B89" s="67"/>
      <c r="C89" s="67"/>
      <c r="D89" s="67"/>
      <c r="E89" s="67"/>
      <c r="F89" s="67"/>
      <c r="G89" s="67"/>
      <c r="H89" s="67"/>
      <c r="I89" s="67"/>
      <c r="J89" s="67"/>
      <c r="K89" s="67"/>
      <c r="L89" s="67"/>
      <c r="M89" s="67"/>
      <c r="N89" s="67"/>
      <c r="O89" s="67"/>
      <c r="P89" s="67"/>
      <c r="Q89" s="67"/>
    </row>
    <row r="90" spans="1:17" s="32" customFormat="1">
      <c r="A90" s="67"/>
      <c r="B90" s="67"/>
      <c r="C90" s="67"/>
      <c r="D90" s="67"/>
      <c r="E90" s="67"/>
      <c r="F90" s="67"/>
      <c r="G90" s="67"/>
      <c r="H90" s="67"/>
      <c r="I90" s="67"/>
      <c r="J90" s="67"/>
      <c r="K90" s="67"/>
      <c r="L90" s="67"/>
      <c r="M90" s="67"/>
      <c r="N90" s="67"/>
      <c r="O90" s="67"/>
      <c r="P90" s="67"/>
      <c r="Q90" s="67"/>
    </row>
    <row r="91" spans="1:17" s="32" customFormat="1">
      <c r="A91" s="67"/>
      <c r="B91" s="67"/>
      <c r="C91" s="67"/>
      <c r="D91" s="67"/>
      <c r="E91" s="67"/>
      <c r="F91" s="67"/>
      <c r="G91" s="67"/>
      <c r="H91" s="67"/>
      <c r="I91" s="67"/>
      <c r="J91" s="67"/>
      <c r="K91" s="67"/>
      <c r="L91" s="67"/>
      <c r="M91" s="67"/>
      <c r="N91" s="67"/>
      <c r="O91" s="67"/>
      <c r="P91" s="67"/>
      <c r="Q91" s="67"/>
    </row>
    <row r="92" spans="1:17" s="32" customFormat="1">
      <c r="A92" s="67"/>
      <c r="B92" s="67"/>
      <c r="C92" s="67"/>
      <c r="D92" s="67"/>
      <c r="E92" s="67"/>
      <c r="F92" s="67"/>
      <c r="G92" s="67"/>
      <c r="H92" s="67"/>
      <c r="I92" s="67"/>
      <c r="J92" s="67"/>
      <c r="K92" s="67"/>
      <c r="L92" s="67"/>
      <c r="M92" s="67"/>
      <c r="N92" s="67"/>
      <c r="O92" s="67"/>
      <c r="P92" s="67"/>
      <c r="Q92" s="67"/>
    </row>
    <row r="93" spans="1:17" s="32" customFormat="1">
      <c r="A93" s="67"/>
      <c r="B93" s="67"/>
      <c r="C93" s="67"/>
      <c r="D93" s="67"/>
      <c r="E93" s="67"/>
      <c r="F93" s="67"/>
      <c r="G93" s="67"/>
      <c r="H93" s="67"/>
      <c r="I93" s="67"/>
      <c r="J93" s="67"/>
      <c r="K93" s="67"/>
      <c r="L93" s="67"/>
      <c r="M93" s="67"/>
      <c r="N93" s="67"/>
      <c r="O93" s="67"/>
      <c r="P93" s="67"/>
      <c r="Q93" s="67"/>
    </row>
    <row r="94" spans="1:17" s="32" customFormat="1">
      <c r="A94" s="67"/>
      <c r="B94" s="67"/>
      <c r="C94" s="67"/>
      <c r="D94" s="67"/>
      <c r="E94" s="67"/>
      <c r="F94" s="67"/>
      <c r="G94" s="67"/>
      <c r="H94" s="67"/>
      <c r="I94" s="67"/>
      <c r="J94" s="67"/>
      <c r="K94" s="67"/>
      <c r="L94" s="67"/>
      <c r="M94" s="67"/>
      <c r="N94" s="67"/>
      <c r="O94" s="67"/>
      <c r="P94" s="67"/>
      <c r="Q94" s="67"/>
    </row>
    <row r="95" spans="1:17" s="32" customFormat="1">
      <c r="A95" s="67"/>
      <c r="B95" s="67"/>
      <c r="C95" s="67"/>
      <c r="D95" s="67"/>
      <c r="E95" s="67"/>
      <c r="F95" s="67"/>
      <c r="G95" s="67"/>
      <c r="H95" s="67"/>
      <c r="I95" s="67"/>
      <c r="J95" s="67"/>
      <c r="K95" s="67"/>
      <c r="L95" s="67"/>
      <c r="M95" s="67"/>
      <c r="N95" s="67"/>
      <c r="O95" s="67"/>
      <c r="P95" s="67"/>
      <c r="Q95" s="67"/>
    </row>
    <row r="96" spans="1:17" s="32" customFormat="1">
      <c r="A96" s="67"/>
      <c r="B96" s="67"/>
      <c r="C96" s="67"/>
      <c r="D96" s="67"/>
      <c r="E96" s="67"/>
      <c r="F96" s="67"/>
      <c r="G96" s="67"/>
      <c r="H96" s="67"/>
      <c r="I96" s="67"/>
      <c r="J96" s="67"/>
      <c r="K96" s="67"/>
      <c r="L96" s="67"/>
      <c r="M96" s="67"/>
      <c r="N96" s="67"/>
      <c r="O96" s="67"/>
      <c r="P96" s="67"/>
      <c r="Q96" s="67"/>
    </row>
    <row r="97" spans="1:17" s="32" customFormat="1">
      <c r="A97" s="67"/>
      <c r="B97" s="67"/>
      <c r="C97" s="67"/>
      <c r="D97" s="67"/>
      <c r="E97" s="67"/>
      <c r="F97" s="67"/>
      <c r="G97" s="67"/>
      <c r="H97" s="67"/>
      <c r="I97" s="67"/>
      <c r="J97" s="67"/>
      <c r="K97" s="67"/>
      <c r="L97" s="67"/>
      <c r="M97" s="67"/>
      <c r="N97" s="67"/>
      <c r="O97" s="67"/>
      <c r="P97" s="67"/>
      <c r="Q97" s="67"/>
    </row>
    <row r="98" spans="1:17" s="32" customFormat="1">
      <c r="A98" s="67"/>
      <c r="B98" s="67"/>
      <c r="C98" s="67"/>
      <c r="D98" s="67"/>
      <c r="E98" s="67"/>
      <c r="F98" s="67"/>
      <c r="G98" s="67"/>
      <c r="H98" s="67"/>
      <c r="I98" s="67"/>
      <c r="J98" s="67"/>
      <c r="K98" s="67"/>
      <c r="L98" s="67"/>
      <c r="M98" s="67"/>
      <c r="N98" s="67"/>
      <c r="O98" s="67"/>
      <c r="P98" s="67"/>
      <c r="Q98" s="67"/>
    </row>
    <row r="99" spans="1:17" s="32" customFormat="1">
      <c r="A99" s="67"/>
      <c r="B99" s="67"/>
      <c r="C99" s="67"/>
      <c r="D99" s="67"/>
      <c r="E99" s="67"/>
      <c r="F99" s="67"/>
      <c r="G99" s="67"/>
      <c r="H99" s="67"/>
      <c r="I99" s="67"/>
      <c r="J99" s="67"/>
      <c r="K99" s="67"/>
      <c r="L99" s="67"/>
      <c r="M99" s="67"/>
      <c r="N99" s="67"/>
      <c r="O99" s="67"/>
      <c r="P99" s="67"/>
      <c r="Q99" s="67"/>
    </row>
    <row r="100" spans="1:17" s="32" customFormat="1">
      <c r="A100" s="67"/>
      <c r="B100" s="67"/>
      <c r="C100" s="67"/>
      <c r="D100" s="67"/>
      <c r="E100" s="67"/>
      <c r="F100" s="67"/>
      <c r="G100" s="67"/>
      <c r="H100" s="67"/>
      <c r="I100" s="67"/>
      <c r="J100" s="67"/>
      <c r="K100" s="67"/>
      <c r="L100" s="67"/>
      <c r="M100" s="67"/>
      <c r="N100" s="67"/>
      <c r="O100" s="67"/>
      <c r="P100" s="67"/>
      <c r="Q100" s="67"/>
    </row>
    <row r="101" spans="1:17" s="32" customFormat="1">
      <c r="A101" s="67"/>
      <c r="B101" s="67"/>
      <c r="C101" s="67"/>
      <c r="D101" s="67"/>
      <c r="E101" s="67"/>
      <c r="F101" s="67"/>
      <c r="G101" s="67"/>
      <c r="H101" s="67"/>
      <c r="I101" s="67"/>
      <c r="J101" s="67"/>
      <c r="K101" s="67"/>
      <c r="L101" s="67"/>
      <c r="M101" s="67"/>
      <c r="N101" s="67"/>
      <c r="O101" s="67"/>
      <c r="P101" s="67"/>
      <c r="Q101" s="67"/>
    </row>
    <row r="102" spans="1:17" s="32" customFormat="1">
      <c r="A102" s="67"/>
      <c r="B102" s="67"/>
      <c r="C102" s="67"/>
      <c r="D102" s="67"/>
      <c r="E102" s="67"/>
      <c r="F102" s="67"/>
      <c r="G102" s="67"/>
      <c r="H102" s="67"/>
      <c r="I102" s="67"/>
      <c r="J102" s="67"/>
      <c r="K102" s="67"/>
      <c r="L102" s="67"/>
      <c r="M102" s="67"/>
      <c r="N102" s="67"/>
      <c r="O102" s="67"/>
      <c r="P102" s="67"/>
      <c r="Q102" s="67"/>
    </row>
    <row r="103" spans="1:17" s="32" customFormat="1">
      <c r="A103" s="67"/>
      <c r="B103" s="67"/>
      <c r="C103" s="67"/>
      <c r="D103" s="67"/>
      <c r="E103" s="67"/>
      <c r="F103" s="67"/>
      <c r="G103" s="67"/>
      <c r="H103" s="67"/>
      <c r="I103" s="67"/>
      <c r="J103" s="67"/>
      <c r="K103" s="67"/>
      <c r="L103" s="67"/>
      <c r="M103" s="67"/>
      <c r="N103" s="67"/>
      <c r="O103" s="67"/>
      <c r="P103" s="67"/>
      <c r="Q103" s="67"/>
    </row>
    <row r="104" spans="1:17" s="32" customFormat="1">
      <c r="A104" s="67"/>
      <c r="B104" s="67"/>
      <c r="C104" s="67"/>
      <c r="D104" s="67"/>
      <c r="E104" s="67"/>
      <c r="F104" s="67"/>
      <c r="G104" s="67"/>
      <c r="H104" s="67"/>
      <c r="I104" s="67"/>
      <c r="J104" s="67"/>
      <c r="K104" s="67"/>
      <c r="L104" s="67"/>
      <c r="M104" s="67"/>
      <c r="N104" s="67"/>
      <c r="O104" s="67"/>
      <c r="P104" s="67"/>
      <c r="Q104" s="67"/>
    </row>
    <row r="105" spans="1:17" s="32" customFormat="1">
      <c r="A105" s="67"/>
      <c r="B105" s="67"/>
      <c r="C105" s="67"/>
      <c r="D105" s="67"/>
      <c r="E105" s="67"/>
      <c r="F105" s="67"/>
      <c r="G105" s="67"/>
      <c r="H105" s="67"/>
      <c r="I105" s="67"/>
      <c r="J105" s="67"/>
      <c r="K105" s="67"/>
      <c r="L105" s="67"/>
      <c r="M105" s="67"/>
      <c r="N105" s="67"/>
      <c r="O105" s="67"/>
      <c r="P105" s="67"/>
      <c r="Q105" s="67"/>
    </row>
    <row r="106" spans="1:17" s="32" customFormat="1">
      <c r="A106" s="67"/>
      <c r="B106" s="67"/>
      <c r="C106" s="67"/>
      <c r="D106" s="67"/>
      <c r="E106" s="67"/>
      <c r="F106" s="67"/>
      <c r="G106" s="67"/>
      <c r="H106" s="67"/>
      <c r="I106" s="67"/>
      <c r="J106" s="67"/>
      <c r="K106" s="67"/>
      <c r="L106" s="67"/>
      <c r="M106" s="67"/>
      <c r="N106" s="67"/>
      <c r="O106" s="67"/>
      <c r="P106" s="67"/>
      <c r="Q106" s="67"/>
    </row>
    <row r="107" spans="1:17" s="32" customFormat="1">
      <c r="A107" s="67"/>
      <c r="B107" s="67"/>
      <c r="C107" s="67"/>
      <c r="D107" s="67"/>
      <c r="E107" s="67"/>
      <c r="F107" s="67"/>
      <c r="G107" s="67"/>
      <c r="H107" s="67"/>
      <c r="I107" s="67"/>
      <c r="J107" s="67"/>
      <c r="K107" s="67"/>
      <c r="L107" s="67"/>
      <c r="M107" s="67"/>
      <c r="N107" s="67"/>
      <c r="O107" s="67"/>
      <c r="P107" s="67"/>
      <c r="Q107" s="67"/>
    </row>
    <row r="108" spans="1:17" s="32" customFormat="1">
      <c r="A108" s="67"/>
      <c r="B108" s="67"/>
      <c r="C108" s="67"/>
      <c r="D108" s="67"/>
      <c r="E108" s="67"/>
      <c r="F108" s="67"/>
      <c r="G108" s="67"/>
      <c r="H108" s="67"/>
      <c r="I108" s="67"/>
      <c r="J108" s="67"/>
      <c r="K108" s="67"/>
      <c r="L108" s="67"/>
      <c r="M108" s="67"/>
      <c r="N108" s="67"/>
      <c r="O108" s="67"/>
      <c r="P108" s="67"/>
      <c r="Q108" s="67"/>
    </row>
    <row r="109" spans="1:17" s="32" customFormat="1">
      <c r="A109" s="67"/>
      <c r="B109" s="67"/>
      <c r="C109" s="67"/>
      <c r="D109" s="67"/>
      <c r="E109" s="67"/>
      <c r="F109" s="67"/>
      <c r="G109" s="67"/>
      <c r="H109" s="67"/>
      <c r="I109" s="67"/>
      <c r="J109" s="67"/>
      <c r="K109" s="67"/>
      <c r="L109" s="67"/>
      <c r="M109" s="67"/>
      <c r="N109" s="67"/>
      <c r="O109" s="67"/>
      <c r="P109" s="67"/>
      <c r="Q109" s="67"/>
    </row>
    <row r="110" spans="1:17" s="32" customFormat="1">
      <c r="A110" s="67"/>
      <c r="B110" s="67"/>
      <c r="C110" s="67"/>
    </row>
    <row r="111" spans="1:17" s="32" customFormat="1">
      <c r="A111" s="67"/>
      <c r="B111" s="67"/>
    </row>
    <row r="112" spans="1:17" s="32" customFormat="1"/>
    <row r="113" spans="1:3" s="32" customFormat="1"/>
    <row r="114" spans="1:3">
      <c r="A114" s="32"/>
      <c r="B114" s="32"/>
      <c r="C114" s="32"/>
    </row>
    <row r="115" spans="1:3">
      <c r="A115" s="32"/>
      <c r="B115" s="32"/>
    </row>
  </sheetData>
  <mergeCells count="2">
    <mergeCell ref="A1:Q1"/>
    <mergeCell ref="A3:B3"/>
  </mergeCells>
  <printOptions horizontalCentered="1" verticalCentered="1"/>
  <pageMargins left="0.39370078740157483" right="0.39370078740157483" top="0.23622047244094491" bottom="0.23622047244094491" header="0.31496062992125984" footer="0.31496062992125984"/>
  <pageSetup scale="49" orientation="landscape"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2">
    <tabColor rgb="FF7030A0"/>
    <pageSetUpPr fitToPage="1"/>
  </sheetPr>
  <dimension ref="A1:S114"/>
  <sheetViews>
    <sheetView showGridLines="0" view="pageBreakPreview" zoomScale="70" zoomScaleNormal="78" zoomScaleSheetLayoutView="70" workbookViewId="0">
      <selection activeCell="X16" sqref="X16"/>
    </sheetView>
  </sheetViews>
  <sheetFormatPr baseColWidth="10" defaultColWidth="11.42578125" defaultRowHeight="15"/>
  <cols>
    <col min="1" max="1" width="16.42578125" style="67" customWidth="1"/>
    <col min="2" max="2" width="14.28515625" style="748" customWidth="1"/>
    <col min="3" max="3" width="11.42578125" style="748" customWidth="1"/>
    <col min="4" max="4" width="11.42578125" style="67" customWidth="1"/>
    <col min="5" max="8" width="11.7109375" style="67" customWidth="1"/>
    <col min="9" max="12" width="11.42578125" style="67" customWidth="1"/>
    <col min="13" max="13" width="14.42578125" style="67" customWidth="1"/>
    <col min="14" max="14" width="13.85546875" style="67" customWidth="1"/>
    <col min="15" max="15" width="14.5703125" style="67" customWidth="1"/>
    <col min="16" max="16" width="16.42578125" style="67" customWidth="1"/>
    <col min="17" max="17" width="18.7109375" style="67" customWidth="1"/>
    <col min="18" max="18" width="16.28515625" style="67" customWidth="1"/>
    <col min="19" max="19" width="15.28515625" style="67" customWidth="1"/>
    <col min="20" max="16384" width="11.42578125" style="67"/>
  </cols>
  <sheetData>
    <row r="1" spans="1:19" ht="85.5" customHeight="1">
      <c r="A1" s="2233"/>
      <c r="B1" s="2233"/>
      <c r="C1" s="2233"/>
      <c r="D1" s="2233"/>
      <c r="E1" s="2233"/>
      <c r="F1" s="2233"/>
      <c r="G1" s="2233"/>
      <c r="H1" s="2233"/>
      <c r="I1" s="2233"/>
      <c r="J1" s="2233"/>
      <c r="K1" s="2233"/>
      <c r="L1" s="2233"/>
      <c r="M1" s="2233"/>
      <c r="N1" s="2233"/>
      <c r="O1" s="2233"/>
      <c r="P1" s="2233"/>
      <c r="Q1" s="2233"/>
      <c r="R1" s="2233"/>
      <c r="S1" s="2233"/>
    </row>
    <row r="2" spans="1:19" s="32" customFormat="1" ht="30" customHeight="1">
      <c r="A2" s="2255" t="s">
        <v>187</v>
      </c>
      <c r="B2" s="2256"/>
      <c r="C2" s="2256"/>
      <c r="D2" s="2256"/>
      <c r="E2" s="2256"/>
      <c r="F2" s="2256"/>
      <c r="G2" s="2256"/>
      <c r="H2" s="2256"/>
      <c r="I2" s="2256"/>
      <c r="J2" s="2256"/>
      <c r="K2" s="2256"/>
      <c r="L2" s="2256"/>
      <c r="M2" s="2256"/>
      <c r="N2" s="2256"/>
      <c r="O2" s="2256"/>
      <c r="P2" s="2256"/>
      <c r="Q2" s="2256"/>
      <c r="R2" s="2256"/>
      <c r="S2" s="2257"/>
    </row>
    <row r="3" spans="1:19" s="157" customFormat="1" ht="39.75" customHeight="1">
      <c r="A3" s="273" t="s">
        <v>32</v>
      </c>
      <c r="B3" s="290" t="s">
        <v>938</v>
      </c>
      <c r="C3" s="290" t="s">
        <v>871</v>
      </c>
      <c r="D3" s="290" t="s">
        <v>71</v>
      </c>
      <c r="E3" s="290" t="s">
        <v>72</v>
      </c>
      <c r="F3" s="290" t="s">
        <v>73</v>
      </c>
      <c r="G3" s="290" t="s">
        <v>74</v>
      </c>
      <c r="H3" s="290" t="s">
        <v>75</v>
      </c>
      <c r="I3" s="290" t="s">
        <v>76</v>
      </c>
      <c r="J3" s="290" t="s">
        <v>77</v>
      </c>
      <c r="K3" s="247" t="s">
        <v>78</v>
      </c>
      <c r="L3" s="290" t="s">
        <v>79</v>
      </c>
      <c r="M3" s="273" t="s">
        <v>80</v>
      </c>
      <c r="N3" s="290" t="s">
        <v>81</v>
      </c>
      <c r="O3" s="247" t="s">
        <v>399</v>
      </c>
      <c r="P3" s="290" t="s">
        <v>70</v>
      </c>
      <c r="Q3" s="247" t="s">
        <v>170</v>
      </c>
      <c r="R3" s="248" t="s">
        <v>83</v>
      </c>
      <c r="S3" s="295" t="s">
        <v>84</v>
      </c>
    </row>
    <row r="4" spans="1:19" s="32" customFormat="1" ht="15.75">
      <c r="A4" s="291" t="s">
        <v>20</v>
      </c>
      <c r="B4" s="289">
        <v>0</v>
      </c>
      <c r="C4" s="289">
        <v>0</v>
      </c>
      <c r="D4" s="289">
        <v>0</v>
      </c>
      <c r="E4" s="289">
        <v>4</v>
      </c>
      <c r="F4" s="289">
        <v>279</v>
      </c>
      <c r="G4" s="289">
        <v>115</v>
      </c>
      <c r="H4" s="289">
        <v>0</v>
      </c>
      <c r="I4" s="289">
        <v>128</v>
      </c>
      <c r="J4" s="289">
        <v>3</v>
      </c>
      <c r="K4" s="289">
        <v>68</v>
      </c>
      <c r="L4" s="289">
        <v>136</v>
      </c>
      <c r="M4" s="294">
        <f t="shared" ref="M4:M15" si="0">SUM(C4:L4)</f>
        <v>733</v>
      </c>
      <c r="N4" s="289">
        <v>0</v>
      </c>
      <c r="O4" s="289">
        <v>0</v>
      </c>
      <c r="P4" s="289">
        <v>0</v>
      </c>
      <c r="Q4" s="289">
        <v>0</v>
      </c>
      <c r="R4" s="296">
        <f t="shared" ref="R4:R15" si="1">SUM(N4:Q4)</f>
        <v>0</v>
      </c>
      <c r="S4" s="294">
        <f t="shared" ref="S4:S15" si="2">M4+R4</f>
        <v>733</v>
      </c>
    </row>
    <row r="5" spans="1:19" s="32" customFormat="1" ht="15.75">
      <c r="A5" s="291" t="s">
        <v>21</v>
      </c>
      <c r="B5" s="289">
        <v>0</v>
      </c>
      <c r="C5" s="289">
        <v>0</v>
      </c>
      <c r="D5" s="289">
        <v>0</v>
      </c>
      <c r="E5" s="289">
        <v>19</v>
      </c>
      <c r="F5" s="289">
        <v>349</v>
      </c>
      <c r="G5" s="289">
        <v>176</v>
      </c>
      <c r="H5" s="289">
        <v>0</v>
      </c>
      <c r="I5" s="289">
        <v>1070</v>
      </c>
      <c r="J5" s="289">
        <v>19</v>
      </c>
      <c r="K5" s="289">
        <v>94</v>
      </c>
      <c r="L5" s="289">
        <v>112</v>
      </c>
      <c r="M5" s="294">
        <f t="shared" si="0"/>
        <v>1839</v>
      </c>
      <c r="N5" s="289">
        <v>0</v>
      </c>
      <c r="O5" s="289">
        <v>0</v>
      </c>
      <c r="P5" s="289">
        <v>0</v>
      </c>
      <c r="Q5" s="289">
        <v>20</v>
      </c>
      <c r="R5" s="296">
        <f t="shared" si="1"/>
        <v>20</v>
      </c>
      <c r="S5" s="294">
        <f t="shared" si="2"/>
        <v>1859</v>
      </c>
    </row>
    <row r="6" spans="1:19" s="32" customFormat="1" ht="15.75">
      <c r="A6" s="291" t="s">
        <v>22</v>
      </c>
      <c r="B6" s="289">
        <v>0</v>
      </c>
      <c r="C6" s="289">
        <v>0</v>
      </c>
      <c r="D6" s="289">
        <v>0</v>
      </c>
      <c r="E6" s="289">
        <v>0</v>
      </c>
      <c r="F6" s="289">
        <v>57</v>
      </c>
      <c r="G6" s="289">
        <v>136</v>
      </c>
      <c r="H6" s="289">
        <v>0</v>
      </c>
      <c r="I6" s="289">
        <v>585</v>
      </c>
      <c r="J6" s="289">
        <v>8</v>
      </c>
      <c r="K6" s="289">
        <v>27</v>
      </c>
      <c r="L6" s="289">
        <v>434</v>
      </c>
      <c r="M6" s="294">
        <f t="shared" si="0"/>
        <v>1247</v>
      </c>
      <c r="N6" s="289">
        <v>0</v>
      </c>
      <c r="O6" s="289">
        <v>0</v>
      </c>
      <c r="P6" s="289">
        <v>0</v>
      </c>
      <c r="Q6" s="289">
        <v>0</v>
      </c>
      <c r="R6" s="296">
        <f t="shared" si="1"/>
        <v>0</v>
      </c>
      <c r="S6" s="294">
        <f t="shared" si="2"/>
        <v>1247</v>
      </c>
    </row>
    <row r="7" spans="1:19" s="32" customFormat="1" ht="15.75">
      <c r="A7" s="291" t="s">
        <v>23</v>
      </c>
      <c r="B7" s="289">
        <v>0</v>
      </c>
      <c r="C7" s="289">
        <v>0</v>
      </c>
      <c r="D7" s="289">
        <v>0</v>
      </c>
      <c r="E7" s="289">
        <v>0</v>
      </c>
      <c r="F7" s="289">
        <v>0</v>
      </c>
      <c r="G7" s="289">
        <v>217</v>
      </c>
      <c r="H7" s="289">
        <v>0</v>
      </c>
      <c r="I7" s="289">
        <v>497</v>
      </c>
      <c r="J7" s="289">
        <v>3</v>
      </c>
      <c r="K7" s="289">
        <v>131</v>
      </c>
      <c r="L7" s="289">
        <v>180</v>
      </c>
      <c r="M7" s="294">
        <f t="shared" si="0"/>
        <v>1028</v>
      </c>
      <c r="N7" s="289">
        <v>0</v>
      </c>
      <c r="O7" s="289">
        <v>0</v>
      </c>
      <c r="P7" s="289">
        <v>0</v>
      </c>
      <c r="Q7" s="289">
        <v>0</v>
      </c>
      <c r="R7" s="296">
        <f t="shared" si="1"/>
        <v>0</v>
      </c>
      <c r="S7" s="294">
        <f t="shared" si="2"/>
        <v>1028</v>
      </c>
    </row>
    <row r="8" spans="1:19" s="32" customFormat="1" ht="15.75">
      <c r="A8" s="291" t="s">
        <v>24</v>
      </c>
      <c r="B8" s="289">
        <v>0</v>
      </c>
      <c r="C8" s="289">
        <v>0</v>
      </c>
      <c r="D8" s="289">
        <v>0</v>
      </c>
      <c r="E8" s="289">
        <v>0</v>
      </c>
      <c r="F8" s="289">
        <v>0</v>
      </c>
      <c r="G8" s="289">
        <v>174</v>
      </c>
      <c r="H8" s="289">
        <v>0</v>
      </c>
      <c r="I8" s="289">
        <v>1232</v>
      </c>
      <c r="J8" s="289">
        <v>3</v>
      </c>
      <c r="K8" s="289">
        <v>52</v>
      </c>
      <c r="L8" s="289">
        <v>105</v>
      </c>
      <c r="M8" s="294">
        <f t="shared" si="0"/>
        <v>1566</v>
      </c>
      <c r="N8" s="289">
        <v>0</v>
      </c>
      <c r="O8" s="289">
        <v>0</v>
      </c>
      <c r="P8" s="289">
        <v>21139</v>
      </c>
      <c r="Q8" s="289">
        <v>2582</v>
      </c>
      <c r="R8" s="296">
        <f t="shared" si="1"/>
        <v>23721</v>
      </c>
      <c r="S8" s="294">
        <f t="shared" si="2"/>
        <v>25287</v>
      </c>
    </row>
    <row r="9" spans="1:19" s="32" customFormat="1" ht="15.75">
      <c r="A9" s="291" t="s">
        <v>168</v>
      </c>
      <c r="B9" s="289">
        <v>0</v>
      </c>
      <c r="C9" s="289">
        <v>0</v>
      </c>
      <c r="D9" s="289">
        <v>0</v>
      </c>
      <c r="E9" s="289">
        <v>0</v>
      </c>
      <c r="F9" s="289">
        <v>0</v>
      </c>
      <c r="G9" s="289">
        <v>505</v>
      </c>
      <c r="H9" s="289">
        <v>0</v>
      </c>
      <c r="I9" s="289">
        <v>2471</v>
      </c>
      <c r="J9" s="289">
        <v>2</v>
      </c>
      <c r="K9" s="289">
        <v>116</v>
      </c>
      <c r="L9" s="289">
        <v>125</v>
      </c>
      <c r="M9" s="294">
        <f t="shared" si="0"/>
        <v>3219</v>
      </c>
      <c r="N9" s="289">
        <v>0</v>
      </c>
      <c r="O9" s="289">
        <v>1</v>
      </c>
      <c r="P9" s="289">
        <v>3310</v>
      </c>
      <c r="Q9" s="289">
        <v>4114</v>
      </c>
      <c r="R9" s="296">
        <f t="shared" si="1"/>
        <v>7425</v>
      </c>
      <c r="S9" s="294">
        <f t="shared" si="2"/>
        <v>10644</v>
      </c>
    </row>
    <row r="10" spans="1:19" s="32" customFormat="1" ht="15.75">
      <c r="A10" s="291" t="s">
        <v>203</v>
      </c>
      <c r="B10" s="289">
        <v>0</v>
      </c>
      <c r="C10" s="289">
        <v>0</v>
      </c>
      <c r="D10" s="289">
        <v>0</v>
      </c>
      <c r="E10" s="289">
        <v>0</v>
      </c>
      <c r="F10" s="289">
        <v>0</v>
      </c>
      <c r="G10" s="289">
        <v>572</v>
      </c>
      <c r="H10" s="289">
        <v>0</v>
      </c>
      <c r="I10" s="289">
        <v>3158</v>
      </c>
      <c r="J10" s="289">
        <v>8</v>
      </c>
      <c r="K10" s="289">
        <v>306</v>
      </c>
      <c r="L10" s="289">
        <v>247</v>
      </c>
      <c r="M10" s="294">
        <f t="shared" si="0"/>
        <v>4291</v>
      </c>
      <c r="N10" s="289">
        <v>0</v>
      </c>
      <c r="O10" s="289">
        <v>0</v>
      </c>
      <c r="P10" s="289">
        <v>1778</v>
      </c>
      <c r="Q10" s="289">
        <v>199</v>
      </c>
      <c r="R10" s="296">
        <f t="shared" si="1"/>
        <v>1977</v>
      </c>
      <c r="S10" s="294">
        <f t="shared" si="2"/>
        <v>6268</v>
      </c>
    </row>
    <row r="11" spans="1:19" s="32" customFormat="1" ht="15.75">
      <c r="A11" s="291" t="s">
        <v>424</v>
      </c>
      <c r="B11" s="289">
        <v>0</v>
      </c>
      <c r="C11" s="289">
        <v>0</v>
      </c>
      <c r="D11" s="289">
        <v>0</v>
      </c>
      <c r="E11" s="289">
        <v>0</v>
      </c>
      <c r="F11" s="289">
        <v>0</v>
      </c>
      <c r="G11" s="289">
        <v>1014</v>
      </c>
      <c r="H11" s="289">
        <v>0</v>
      </c>
      <c r="I11" s="289">
        <v>3741</v>
      </c>
      <c r="J11" s="289">
        <v>11</v>
      </c>
      <c r="K11" s="289">
        <v>1022</v>
      </c>
      <c r="L11" s="289">
        <v>783</v>
      </c>
      <c r="M11" s="294">
        <f t="shared" si="0"/>
        <v>6571</v>
      </c>
      <c r="N11" s="289">
        <v>0</v>
      </c>
      <c r="O11" s="289">
        <v>513</v>
      </c>
      <c r="P11" s="289">
        <v>2945</v>
      </c>
      <c r="Q11" s="289">
        <v>17</v>
      </c>
      <c r="R11" s="296">
        <f t="shared" si="1"/>
        <v>3475</v>
      </c>
      <c r="S11" s="294">
        <f t="shared" si="2"/>
        <v>10046</v>
      </c>
    </row>
    <row r="12" spans="1:19" s="32" customFormat="1" ht="15.75">
      <c r="A12" s="291" t="s">
        <v>488</v>
      </c>
      <c r="B12" s="289">
        <v>0</v>
      </c>
      <c r="C12" s="289">
        <v>0</v>
      </c>
      <c r="D12" s="289">
        <v>0</v>
      </c>
      <c r="E12" s="289">
        <v>0</v>
      </c>
      <c r="F12" s="289">
        <v>0</v>
      </c>
      <c r="G12" s="289">
        <v>1482</v>
      </c>
      <c r="H12" s="289">
        <v>0</v>
      </c>
      <c r="I12" s="289">
        <v>7614</v>
      </c>
      <c r="J12" s="289">
        <v>7</v>
      </c>
      <c r="K12" s="289">
        <v>1578</v>
      </c>
      <c r="L12" s="289">
        <v>1278</v>
      </c>
      <c r="M12" s="294">
        <f t="shared" si="0"/>
        <v>11959</v>
      </c>
      <c r="N12" s="289">
        <v>0</v>
      </c>
      <c r="O12" s="289">
        <v>0</v>
      </c>
      <c r="P12" s="289">
        <v>2249</v>
      </c>
      <c r="Q12" s="289">
        <v>1532</v>
      </c>
      <c r="R12" s="296">
        <f t="shared" si="1"/>
        <v>3781</v>
      </c>
      <c r="S12" s="294">
        <f t="shared" si="2"/>
        <v>15740</v>
      </c>
    </row>
    <row r="13" spans="1:19" s="32" customFormat="1" ht="15.75">
      <c r="A13" s="291" t="s">
        <v>496</v>
      </c>
      <c r="B13" s="289">
        <v>0</v>
      </c>
      <c r="C13" s="289">
        <v>0</v>
      </c>
      <c r="D13" s="289">
        <v>0</v>
      </c>
      <c r="E13" s="289">
        <v>0</v>
      </c>
      <c r="F13" s="289">
        <v>0</v>
      </c>
      <c r="G13" s="289">
        <f>233+2235</f>
        <v>2468</v>
      </c>
      <c r="H13" s="289">
        <v>0</v>
      </c>
      <c r="I13" s="289">
        <f>1369+13437</f>
        <v>14806</v>
      </c>
      <c r="J13" s="289">
        <f>127+641</f>
        <v>768</v>
      </c>
      <c r="K13" s="289">
        <f>298+4015</f>
        <v>4313</v>
      </c>
      <c r="L13" s="289">
        <f>232+2281</f>
        <v>2513</v>
      </c>
      <c r="M13" s="294">
        <f t="shared" si="0"/>
        <v>24868</v>
      </c>
      <c r="N13" s="289">
        <v>0</v>
      </c>
      <c r="O13" s="289">
        <v>0</v>
      </c>
      <c r="P13" s="289">
        <f>1036+5999</f>
        <v>7035</v>
      </c>
      <c r="Q13" s="289">
        <v>462</v>
      </c>
      <c r="R13" s="296">
        <f t="shared" si="1"/>
        <v>7497</v>
      </c>
      <c r="S13" s="294">
        <f t="shared" si="2"/>
        <v>32365</v>
      </c>
    </row>
    <row r="14" spans="1:19" s="32" customFormat="1" ht="15.75">
      <c r="A14" s="291" t="s">
        <v>829</v>
      </c>
      <c r="B14" s="289">
        <v>0</v>
      </c>
      <c r="C14" s="289">
        <v>0</v>
      </c>
      <c r="D14" s="289">
        <v>0</v>
      </c>
      <c r="E14" s="289">
        <v>0</v>
      </c>
      <c r="F14" s="289">
        <v>0</v>
      </c>
      <c r="G14" s="289">
        <f>532+3193+753+500</f>
        <v>4978</v>
      </c>
      <c r="H14" s="289">
        <v>0</v>
      </c>
      <c r="I14" s="289">
        <f>14059+1752+2452+2163</f>
        <v>20426</v>
      </c>
      <c r="J14" s="289">
        <f>768+82+111+81</f>
        <v>1042</v>
      </c>
      <c r="K14" s="289">
        <f>3949+466+756+700</f>
        <v>5871</v>
      </c>
      <c r="L14" s="289">
        <f>2981+529+501+276</f>
        <v>4287</v>
      </c>
      <c r="M14" s="294">
        <f t="shared" si="0"/>
        <v>36604</v>
      </c>
      <c r="N14" s="289">
        <v>0</v>
      </c>
      <c r="O14" s="289">
        <v>11</v>
      </c>
      <c r="P14" s="289">
        <f>2319+1590+1203+437</f>
        <v>5549</v>
      </c>
      <c r="Q14" s="289">
        <f>119+307</f>
        <v>426</v>
      </c>
      <c r="R14" s="296">
        <f t="shared" si="1"/>
        <v>5986</v>
      </c>
      <c r="S14" s="294">
        <f t="shared" si="2"/>
        <v>42590</v>
      </c>
    </row>
    <row r="15" spans="1:19" s="32" customFormat="1" ht="15.75">
      <c r="A15" s="983" t="s">
        <v>884</v>
      </c>
      <c r="B15" s="289">
        <v>0</v>
      </c>
      <c r="C15" s="289">
        <v>11383</v>
      </c>
      <c r="D15" s="289">
        <v>0</v>
      </c>
      <c r="E15" s="289">
        <v>0</v>
      </c>
      <c r="F15" s="289">
        <v>0</v>
      </c>
      <c r="G15" s="289">
        <v>10052</v>
      </c>
      <c r="H15" s="289">
        <v>0</v>
      </c>
      <c r="I15" s="289">
        <v>22261</v>
      </c>
      <c r="J15" s="289">
        <v>740</v>
      </c>
      <c r="K15" s="289">
        <v>10015</v>
      </c>
      <c r="L15" s="289">
        <v>7745</v>
      </c>
      <c r="M15" s="294">
        <f t="shared" si="0"/>
        <v>62196</v>
      </c>
      <c r="N15" s="984">
        <v>0</v>
      </c>
      <c r="O15" s="984">
        <v>0</v>
      </c>
      <c r="P15" s="984">
        <v>2156</v>
      </c>
      <c r="Q15" s="984">
        <v>725</v>
      </c>
      <c r="R15" s="986">
        <f t="shared" si="1"/>
        <v>2881</v>
      </c>
      <c r="S15" s="985">
        <f t="shared" si="2"/>
        <v>65077</v>
      </c>
    </row>
    <row r="16" spans="1:19" s="64" customFormat="1" ht="15.75">
      <c r="A16" s="983" t="s">
        <v>949</v>
      </c>
      <c r="B16" s="1540" t="s">
        <v>951</v>
      </c>
      <c r="C16" s="289">
        <v>13678</v>
      </c>
      <c r="D16" s="289">
        <v>0</v>
      </c>
      <c r="E16" s="289">
        <v>0</v>
      </c>
      <c r="F16" s="289">
        <v>0</v>
      </c>
      <c r="G16" s="289">
        <v>18702</v>
      </c>
      <c r="H16" s="289">
        <v>0</v>
      </c>
      <c r="I16" s="289">
        <v>19380</v>
      </c>
      <c r="J16" s="289">
        <v>1053</v>
      </c>
      <c r="K16" s="289">
        <v>10088</v>
      </c>
      <c r="L16" s="289">
        <v>10735</v>
      </c>
      <c r="M16" s="294">
        <f>+B16+C16+G16+I16+J16+K16+L16</f>
        <v>73923</v>
      </c>
      <c r="N16" s="289">
        <v>0</v>
      </c>
      <c r="O16" s="289">
        <v>0</v>
      </c>
      <c r="P16" s="289">
        <v>5722</v>
      </c>
      <c r="Q16" s="289">
        <v>872</v>
      </c>
      <c r="R16" s="296">
        <f>+Q16+P16</f>
        <v>6594</v>
      </c>
      <c r="S16" s="294">
        <f>+R16+M16</f>
        <v>80517</v>
      </c>
    </row>
    <row r="17" spans="1:19" s="64" customFormat="1" ht="15.75">
      <c r="A17" s="983" t="s">
        <v>1028</v>
      </c>
      <c r="B17" s="1540" t="s">
        <v>1030</v>
      </c>
      <c r="C17" s="289">
        <v>4664</v>
      </c>
      <c r="D17" s="289">
        <v>0</v>
      </c>
      <c r="E17" s="289">
        <v>0</v>
      </c>
      <c r="F17" s="289">
        <v>0</v>
      </c>
      <c r="G17" s="289">
        <v>26449</v>
      </c>
      <c r="H17" s="289">
        <v>0</v>
      </c>
      <c r="I17" s="289">
        <v>21853</v>
      </c>
      <c r="J17" s="289">
        <v>665</v>
      </c>
      <c r="K17" s="289">
        <v>14487</v>
      </c>
      <c r="L17" s="289">
        <v>9985</v>
      </c>
      <c r="M17" s="294">
        <f>+B17+C17+G17+I17+J17+K17+L17</f>
        <v>80650</v>
      </c>
      <c r="N17" s="289">
        <v>0</v>
      </c>
      <c r="O17" s="289">
        <v>0</v>
      </c>
      <c r="P17" s="289">
        <v>1858</v>
      </c>
      <c r="Q17" s="289">
        <v>204</v>
      </c>
      <c r="R17" s="296">
        <f>+Q17+P17</f>
        <v>2062</v>
      </c>
      <c r="S17" s="294">
        <f>+R17+M17</f>
        <v>82712</v>
      </c>
    </row>
    <row r="18" spans="1:19" s="64" customFormat="1" ht="15.75">
      <c r="A18" s="983" t="s">
        <v>1040</v>
      </c>
      <c r="B18" s="1540" t="s">
        <v>1041</v>
      </c>
      <c r="C18" s="289">
        <v>233</v>
      </c>
      <c r="D18" s="289">
        <v>0</v>
      </c>
      <c r="E18" s="289">
        <v>0</v>
      </c>
      <c r="F18" s="289">
        <v>0</v>
      </c>
      <c r="G18" s="289">
        <v>1819</v>
      </c>
      <c r="H18" s="289">
        <v>0</v>
      </c>
      <c r="I18" s="289">
        <v>1382</v>
      </c>
      <c r="J18" s="289">
        <v>19</v>
      </c>
      <c r="K18" s="289">
        <v>872</v>
      </c>
      <c r="L18" s="289">
        <v>649</v>
      </c>
      <c r="M18" s="294">
        <f>+B18+C18+G18+I18+J18+K18+L18</f>
        <v>5229</v>
      </c>
      <c r="N18" s="289">
        <v>0</v>
      </c>
      <c r="O18" s="289">
        <v>0</v>
      </c>
      <c r="P18" s="289">
        <v>0</v>
      </c>
      <c r="Q18" s="289">
        <v>44</v>
      </c>
      <c r="R18" s="296">
        <f>+Q18+P18</f>
        <v>44</v>
      </c>
      <c r="S18" s="294">
        <f>+R18+M18</f>
        <v>5273</v>
      </c>
    </row>
    <row r="19" spans="1:19" s="643" customFormat="1" ht="18.75" customHeight="1">
      <c r="A19" s="273" t="s">
        <v>17</v>
      </c>
      <c r="B19" s="293">
        <f>SUM(B4:B18)</f>
        <v>0</v>
      </c>
      <c r="C19" s="293">
        <f>SUM(C4:C18)</f>
        <v>29958</v>
      </c>
      <c r="D19" s="293">
        <f t="shared" ref="D19:L19" si="3">SUM(D4:D18)</f>
        <v>0</v>
      </c>
      <c r="E19" s="293">
        <f t="shared" si="3"/>
        <v>23</v>
      </c>
      <c r="F19" s="293">
        <f t="shared" si="3"/>
        <v>685</v>
      </c>
      <c r="G19" s="293">
        <f t="shared" si="3"/>
        <v>68859</v>
      </c>
      <c r="H19" s="293">
        <f t="shared" si="3"/>
        <v>0</v>
      </c>
      <c r="I19" s="293">
        <f t="shared" si="3"/>
        <v>120604</v>
      </c>
      <c r="J19" s="293">
        <f t="shared" si="3"/>
        <v>4351</v>
      </c>
      <c r="K19" s="293">
        <f t="shared" si="3"/>
        <v>49040</v>
      </c>
      <c r="L19" s="293">
        <f t="shared" si="3"/>
        <v>39314</v>
      </c>
      <c r="M19" s="521">
        <f t="shared" ref="M19:S19" si="4">SUM(M4:M18)</f>
        <v>315923</v>
      </c>
      <c r="N19" s="293">
        <f t="shared" si="4"/>
        <v>0</v>
      </c>
      <c r="O19" s="293">
        <f t="shared" si="4"/>
        <v>525</v>
      </c>
      <c r="P19" s="293">
        <f t="shared" si="4"/>
        <v>53741</v>
      </c>
      <c r="Q19" s="293">
        <f t="shared" si="4"/>
        <v>11197</v>
      </c>
      <c r="R19" s="522">
        <f t="shared" si="4"/>
        <v>65463</v>
      </c>
      <c r="S19" s="521">
        <f t="shared" si="4"/>
        <v>381386</v>
      </c>
    </row>
    <row r="20" spans="1:19" s="32" customFormat="1">
      <c r="A20" s="83"/>
      <c r="B20" s="83"/>
      <c r="C20" s="83"/>
      <c r="D20" s="83"/>
      <c r="E20" s="83"/>
      <c r="F20" s="83"/>
      <c r="G20" s="67"/>
      <c r="H20" s="67"/>
      <c r="I20" s="67"/>
      <c r="J20" s="83"/>
      <c r="K20" s="83"/>
      <c r="L20" s="83"/>
      <c r="M20" s="83"/>
      <c r="N20" s="83" t="s">
        <v>183</v>
      </c>
      <c r="O20" s="83"/>
      <c r="P20" s="83"/>
      <c r="Q20" s="83"/>
      <c r="R20" s="83"/>
      <c r="S20" s="83"/>
    </row>
    <row r="21" spans="1:19" s="32" customFormat="1">
      <c r="A21" s="83"/>
      <c r="B21" s="83"/>
      <c r="C21" s="83"/>
      <c r="D21" s="83"/>
      <c r="E21" s="37"/>
      <c r="F21" s="37"/>
      <c r="G21" s="37"/>
      <c r="H21" s="37"/>
      <c r="I21" s="52"/>
      <c r="J21" s="37"/>
      <c r="K21" s="52"/>
      <c r="L21" s="37"/>
      <c r="M21" s="37"/>
      <c r="N21" s="37"/>
      <c r="O21" s="37"/>
      <c r="P21" s="37"/>
      <c r="Q21" s="37"/>
      <c r="R21" s="52"/>
      <c r="S21" s="18"/>
    </row>
    <row r="22" spans="1:19" s="32" customFormat="1">
      <c r="A22" s="83"/>
      <c r="B22" s="83"/>
      <c r="C22" s="83"/>
      <c r="D22" s="83"/>
      <c r="E22" s="37"/>
      <c r="F22" s="37"/>
      <c r="G22" s="37"/>
      <c r="H22" s="37"/>
      <c r="I22" s="52"/>
      <c r="J22" s="37"/>
      <c r="K22" s="52"/>
      <c r="L22" s="37"/>
      <c r="M22" s="37"/>
      <c r="N22" s="37"/>
      <c r="O22" s="52"/>
      <c r="P22" s="37"/>
      <c r="Q22" s="37"/>
      <c r="R22" s="37"/>
      <c r="S22" s="37"/>
    </row>
    <row r="23" spans="1:19" s="32" customFormat="1">
      <c r="A23" s="83"/>
      <c r="B23" s="83"/>
      <c r="C23" s="83"/>
      <c r="D23" s="83"/>
      <c r="E23" s="37"/>
      <c r="F23" s="37"/>
      <c r="G23" s="37"/>
      <c r="H23" s="37"/>
      <c r="I23" s="52"/>
      <c r="J23" s="37"/>
      <c r="K23" s="52"/>
      <c r="L23" s="37"/>
      <c r="M23" s="37"/>
      <c r="N23" s="37"/>
      <c r="O23" s="52"/>
      <c r="P23" s="37"/>
      <c r="Q23" s="37"/>
      <c r="R23" s="37"/>
      <c r="S23" s="37"/>
    </row>
    <row r="24" spans="1:19" s="32" customFormat="1">
      <c r="A24" s="83"/>
      <c r="B24" s="83"/>
      <c r="C24" s="83"/>
      <c r="D24" s="83"/>
      <c r="E24" s="37"/>
      <c r="F24" s="37"/>
      <c r="G24" s="37"/>
      <c r="H24" s="37"/>
      <c r="I24" s="52"/>
      <c r="J24" s="37"/>
      <c r="K24" s="52"/>
      <c r="L24" s="37"/>
      <c r="M24" s="37"/>
      <c r="N24" s="37"/>
      <c r="O24" s="37"/>
      <c r="P24" s="37"/>
      <c r="Q24" s="37"/>
      <c r="R24" s="52"/>
      <c r="S24" s="37"/>
    </row>
    <row r="25" spans="1:19" s="32" customFormat="1">
      <c r="A25" s="83"/>
      <c r="B25" s="83"/>
      <c r="C25" s="83"/>
      <c r="D25" s="83"/>
      <c r="E25" s="37"/>
      <c r="F25" s="37"/>
      <c r="G25" s="37"/>
      <c r="H25" s="37"/>
      <c r="I25" s="52"/>
      <c r="J25" s="37"/>
      <c r="K25" s="52"/>
      <c r="L25" s="37"/>
      <c r="M25" s="37"/>
      <c r="N25" s="37"/>
      <c r="O25" s="52"/>
      <c r="P25" s="37"/>
      <c r="Q25" s="37"/>
      <c r="R25" s="52"/>
      <c r="S25" s="52"/>
    </row>
    <row r="26" spans="1:19" s="32" customFormat="1">
      <c r="A26" s="83"/>
      <c r="B26" s="83"/>
      <c r="C26" s="83"/>
      <c r="D26" s="83"/>
      <c r="E26" s="37"/>
      <c r="F26" s="37"/>
      <c r="G26" s="37"/>
      <c r="H26" s="37"/>
      <c r="I26" s="37"/>
      <c r="J26" s="37"/>
      <c r="K26" s="52"/>
      <c r="L26" s="37"/>
      <c r="M26" s="52"/>
      <c r="N26" s="52"/>
      <c r="O26" s="37"/>
      <c r="P26" s="37"/>
      <c r="Q26" s="37"/>
      <c r="R26" s="37"/>
      <c r="S26" s="37"/>
    </row>
    <row r="27" spans="1:19" s="32" customFormat="1">
      <c r="A27" s="83"/>
      <c r="B27" s="83"/>
      <c r="C27" s="83"/>
      <c r="D27" s="83"/>
      <c r="E27" s="37"/>
      <c r="F27" s="37"/>
      <c r="G27" s="37"/>
      <c r="H27" s="37"/>
      <c r="I27" s="37"/>
      <c r="J27" s="37"/>
      <c r="K27" s="52"/>
      <c r="L27" s="37"/>
      <c r="M27" s="37"/>
      <c r="N27" s="37"/>
      <c r="O27" s="52"/>
      <c r="P27" s="37"/>
      <c r="Q27" s="37"/>
      <c r="R27" s="37"/>
      <c r="S27" s="52"/>
    </row>
    <row r="28" spans="1:19" s="32" customFormat="1">
      <c r="A28" s="83"/>
      <c r="B28" s="83"/>
      <c r="C28" s="83"/>
      <c r="D28" s="83"/>
      <c r="E28" s="37"/>
      <c r="F28" s="37"/>
      <c r="G28" s="37"/>
      <c r="H28" s="37"/>
      <c r="I28" s="52"/>
      <c r="J28" s="37"/>
      <c r="K28" s="52"/>
      <c r="L28" s="37"/>
      <c r="M28" s="37"/>
      <c r="N28" s="37"/>
      <c r="O28" s="52"/>
      <c r="P28" s="37"/>
      <c r="Q28" s="37"/>
      <c r="R28" s="37"/>
      <c r="S28" s="52"/>
    </row>
    <row r="29" spans="1:19" s="32" customFormat="1">
      <c r="A29" s="83"/>
      <c r="B29" s="83"/>
      <c r="C29" s="83"/>
      <c r="D29" s="83"/>
      <c r="E29" s="83"/>
      <c r="F29" s="19"/>
      <c r="G29" s="19"/>
      <c r="H29" s="19"/>
      <c r="I29" s="20"/>
      <c r="J29" s="19"/>
      <c r="K29" s="20"/>
      <c r="L29" s="19"/>
      <c r="M29" s="20"/>
      <c r="N29" s="20"/>
      <c r="O29" s="20"/>
      <c r="P29" s="19"/>
      <c r="Q29" s="19"/>
      <c r="R29" s="19"/>
      <c r="S29" s="21"/>
    </row>
    <row r="30" spans="1:19" s="32" customFormat="1">
      <c r="A30" s="83"/>
      <c r="B30" s="83"/>
      <c r="C30" s="83"/>
      <c r="D30" s="83"/>
      <c r="E30" s="37"/>
      <c r="F30" s="37"/>
      <c r="G30" s="37"/>
      <c r="H30" s="37"/>
      <c r="I30" s="52"/>
      <c r="J30" s="37"/>
      <c r="K30" s="52"/>
      <c r="L30" s="37"/>
      <c r="M30" s="37"/>
      <c r="N30" s="37"/>
      <c r="O30" s="52"/>
      <c r="P30" s="37"/>
      <c r="Q30" s="37"/>
      <c r="R30" s="52"/>
      <c r="S30" s="52"/>
    </row>
    <row r="31" spans="1:19" s="32" customFormat="1">
      <c r="A31" s="83"/>
      <c r="B31" s="83"/>
      <c r="C31" s="83"/>
      <c r="D31" s="83"/>
      <c r="E31" s="83"/>
      <c r="F31" s="83"/>
      <c r="G31" s="83"/>
      <c r="H31" s="83"/>
      <c r="I31" s="83"/>
      <c r="J31" s="83"/>
      <c r="K31" s="83"/>
      <c r="L31" s="83"/>
      <c r="M31" s="83"/>
      <c r="N31" s="83"/>
      <c r="O31" s="83"/>
      <c r="P31" s="83"/>
      <c r="Q31" s="83"/>
      <c r="R31" s="83"/>
      <c r="S31" s="83"/>
    </row>
    <row r="32" spans="1:19" s="32" customFormat="1">
      <c r="A32" s="83"/>
      <c r="B32" s="83"/>
      <c r="C32" s="83"/>
      <c r="D32" s="83"/>
      <c r="E32" s="83"/>
      <c r="F32" s="83"/>
      <c r="G32" s="83"/>
      <c r="H32" s="83"/>
      <c r="I32" s="83"/>
      <c r="J32" s="83"/>
      <c r="K32" s="83"/>
      <c r="L32" s="83"/>
      <c r="M32" s="83"/>
      <c r="N32" s="83"/>
      <c r="O32" s="83"/>
      <c r="P32" s="83"/>
      <c r="Q32" s="83"/>
      <c r="R32" s="83"/>
      <c r="S32" s="83"/>
    </row>
    <row r="33" spans="1:19" s="32" customFormat="1">
      <c r="A33" s="83"/>
      <c r="B33" s="83"/>
      <c r="C33" s="83"/>
      <c r="D33" s="83"/>
      <c r="E33" s="83"/>
      <c r="F33" s="83"/>
      <c r="G33" s="83"/>
      <c r="H33" s="83"/>
      <c r="I33" s="83"/>
      <c r="J33" s="83"/>
      <c r="K33" s="83"/>
      <c r="L33" s="83"/>
      <c r="M33" s="83"/>
      <c r="N33" s="83"/>
      <c r="O33" s="83"/>
      <c r="P33" s="83"/>
      <c r="Q33" s="83"/>
      <c r="R33" s="83"/>
      <c r="S33" s="83"/>
    </row>
    <row r="34" spans="1:19" s="32" customFormat="1">
      <c r="A34" s="83"/>
      <c r="B34" s="83"/>
      <c r="C34" s="83"/>
      <c r="D34" s="83"/>
      <c r="E34" s="83"/>
      <c r="F34" s="83"/>
      <c r="G34" s="83"/>
      <c r="H34" s="83"/>
      <c r="I34" s="83"/>
      <c r="J34" s="83"/>
      <c r="K34" s="83"/>
      <c r="L34" s="83"/>
      <c r="M34" s="83"/>
      <c r="N34" s="83"/>
      <c r="O34" s="83"/>
      <c r="P34" s="83"/>
      <c r="Q34" s="83"/>
      <c r="R34" s="83"/>
      <c r="S34" s="83"/>
    </row>
    <row r="35" spans="1:19" s="32" customFormat="1">
      <c r="A35" s="83"/>
      <c r="B35" s="83"/>
      <c r="C35" s="83"/>
      <c r="D35" s="83"/>
      <c r="E35" s="83"/>
      <c r="F35" s="83"/>
      <c r="G35" s="83"/>
      <c r="H35" s="83"/>
      <c r="I35" s="83"/>
      <c r="J35" s="83"/>
      <c r="K35" s="83"/>
      <c r="L35" s="83"/>
      <c r="M35" s="83"/>
      <c r="N35" s="83"/>
      <c r="O35" s="83"/>
      <c r="P35" s="83"/>
      <c r="Q35" s="83"/>
      <c r="R35" s="83"/>
      <c r="S35" s="83"/>
    </row>
    <row r="36" spans="1:19" s="32" customFormat="1">
      <c r="A36" s="83"/>
      <c r="B36" s="83"/>
      <c r="C36" s="83"/>
      <c r="D36" s="83"/>
      <c r="E36" s="83"/>
      <c r="F36" s="83"/>
      <c r="G36" s="83"/>
      <c r="H36" s="83"/>
      <c r="I36" s="83"/>
      <c r="J36" s="83"/>
      <c r="K36" s="83"/>
      <c r="L36" s="83"/>
      <c r="M36" s="83"/>
      <c r="N36" s="83"/>
      <c r="O36" s="83"/>
      <c r="P36" s="83"/>
      <c r="Q36" s="83"/>
      <c r="R36" s="83"/>
      <c r="S36" s="83"/>
    </row>
    <row r="37" spans="1:19" s="32" customFormat="1">
      <c r="A37" s="83"/>
      <c r="B37" s="83"/>
      <c r="C37" s="83"/>
      <c r="D37" s="83"/>
      <c r="E37" s="83"/>
      <c r="F37" s="83"/>
      <c r="G37" s="83"/>
      <c r="H37" s="83"/>
      <c r="I37" s="83"/>
      <c r="J37" s="83"/>
      <c r="K37" s="83"/>
      <c r="L37" s="83"/>
      <c r="M37" s="83"/>
      <c r="N37" s="83"/>
      <c r="O37" s="83"/>
      <c r="P37" s="83"/>
      <c r="Q37" s="83"/>
      <c r="R37" s="83"/>
      <c r="S37" s="83"/>
    </row>
    <row r="38" spans="1:19" s="32" customFormat="1">
      <c r="A38" s="83"/>
      <c r="B38" s="83"/>
      <c r="C38" s="83"/>
      <c r="D38" s="83"/>
      <c r="E38" s="83"/>
      <c r="F38" s="83"/>
      <c r="G38" s="83"/>
      <c r="H38" s="83"/>
      <c r="I38" s="83"/>
      <c r="J38" s="83"/>
      <c r="K38" s="83"/>
      <c r="L38" s="83"/>
      <c r="M38" s="83"/>
      <c r="N38" s="83"/>
      <c r="O38" s="83"/>
      <c r="P38" s="83"/>
      <c r="Q38" s="83"/>
      <c r="R38" s="83"/>
      <c r="S38" s="83"/>
    </row>
    <row r="39" spans="1:19" s="32" customFormat="1">
      <c r="A39" s="83"/>
      <c r="B39" s="83"/>
      <c r="C39" s="83"/>
      <c r="D39" s="83"/>
      <c r="E39" s="83"/>
      <c r="F39" s="83"/>
      <c r="G39" s="83"/>
      <c r="H39" s="83"/>
      <c r="I39" s="83"/>
      <c r="J39" s="83"/>
      <c r="K39" s="83"/>
      <c r="L39" s="83"/>
      <c r="M39" s="83"/>
      <c r="N39" s="83"/>
      <c r="O39" s="83"/>
      <c r="P39" s="83"/>
      <c r="Q39" s="83"/>
      <c r="R39" s="83"/>
      <c r="S39" s="83"/>
    </row>
    <row r="40" spans="1:19" s="32" customFormat="1">
      <c r="A40" s="67"/>
      <c r="B40" s="748"/>
      <c r="C40" s="748"/>
      <c r="D40" s="67"/>
      <c r="E40" s="67"/>
      <c r="F40" s="67"/>
      <c r="G40" s="67"/>
      <c r="H40" s="67"/>
      <c r="I40" s="67"/>
      <c r="J40" s="67"/>
      <c r="K40" s="67"/>
      <c r="L40" s="67"/>
      <c r="M40" s="67"/>
      <c r="N40" s="67"/>
      <c r="O40" s="67"/>
      <c r="P40" s="67"/>
      <c r="Q40" s="67"/>
      <c r="R40" s="67"/>
      <c r="S40" s="67"/>
    </row>
    <row r="41" spans="1:19" s="32" customFormat="1">
      <c r="A41" s="67"/>
      <c r="B41" s="748"/>
      <c r="C41" s="748"/>
      <c r="D41" s="67"/>
      <c r="E41" s="67"/>
      <c r="F41" s="67"/>
      <c r="G41" s="67"/>
      <c r="H41" s="67"/>
      <c r="I41" s="67"/>
      <c r="J41" s="67"/>
      <c r="K41" s="67"/>
      <c r="L41" s="67"/>
      <c r="M41" s="67"/>
      <c r="N41" s="67"/>
      <c r="O41" s="67"/>
      <c r="P41" s="67"/>
      <c r="Q41" s="67"/>
      <c r="R41" s="67"/>
      <c r="S41" s="67"/>
    </row>
    <row r="42" spans="1:19" s="32" customFormat="1">
      <c r="A42" s="67"/>
      <c r="B42" s="748"/>
      <c r="C42" s="748"/>
      <c r="D42" s="67"/>
      <c r="E42" s="67"/>
      <c r="F42" s="67"/>
      <c r="G42" s="67"/>
      <c r="H42" s="67"/>
      <c r="I42" s="67"/>
      <c r="J42" s="67"/>
      <c r="K42" s="67"/>
      <c r="L42" s="67"/>
      <c r="M42" s="67"/>
      <c r="N42" s="67"/>
      <c r="O42" s="67"/>
      <c r="P42" s="67"/>
      <c r="Q42" s="67"/>
      <c r="R42" s="67"/>
      <c r="S42" s="67"/>
    </row>
    <row r="43" spans="1:19" s="32" customFormat="1">
      <c r="A43" s="67"/>
      <c r="B43" s="748"/>
      <c r="C43" s="748"/>
      <c r="D43" s="67"/>
      <c r="E43" s="67"/>
      <c r="F43" s="67"/>
      <c r="G43" s="67"/>
      <c r="H43" s="67"/>
      <c r="I43" s="67"/>
      <c r="J43" s="67"/>
      <c r="K43" s="67"/>
      <c r="L43" s="67"/>
      <c r="M43" s="67"/>
      <c r="N43" s="67"/>
      <c r="O43" s="67"/>
      <c r="P43" s="67"/>
      <c r="Q43" s="67"/>
      <c r="R43" s="67"/>
      <c r="S43" s="67"/>
    </row>
    <row r="44" spans="1:19" s="32" customFormat="1">
      <c r="A44" s="67"/>
      <c r="B44" s="748"/>
      <c r="C44" s="748"/>
      <c r="D44" s="67"/>
      <c r="E44" s="67"/>
      <c r="F44" s="67"/>
      <c r="G44" s="67"/>
      <c r="H44" s="67"/>
      <c r="I44" s="67"/>
      <c r="J44" s="67"/>
      <c r="K44" s="67"/>
      <c r="L44" s="67"/>
      <c r="M44" s="67"/>
      <c r="N44" s="67"/>
      <c r="O44" s="67"/>
      <c r="P44" s="67"/>
      <c r="Q44" s="67"/>
      <c r="R44" s="67"/>
      <c r="S44" s="67"/>
    </row>
    <row r="45" spans="1:19" s="32" customFormat="1">
      <c r="A45" s="67"/>
      <c r="B45" s="748"/>
      <c r="C45" s="748"/>
      <c r="D45" s="67"/>
      <c r="E45" s="67"/>
      <c r="F45" s="67"/>
      <c r="G45" s="67"/>
      <c r="H45" s="67"/>
      <c r="I45" s="67"/>
      <c r="J45" s="67"/>
      <c r="K45" s="67"/>
      <c r="L45" s="67"/>
      <c r="M45" s="67"/>
      <c r="N45" s="67"/>
      <c r="O45" s="67"/>
      <c r="P45" s="67"/>
      <c r="Q45" s="67"/>
      <c r="R45" s="67"/>
      <c r="S45" s="67"/>
    </row>
    <row r="46" spans="1:19" s="32" customFormat="1">
      <c r="A46" s="67"/>
      <c r="B46" s="748"/>
      <c r="C46" s="748"/>
      <c r="D46" s="67"/>
      <c r="E46" s="67"/>
      <c r="F46" s="67"/>
      <c r="G46" s="67"/>
      <c r="H46" s="67"/>
      <c r="I46" s="67"/>
      <c r="J46" s="67"/>
      <c r="K46" s="67"/>
      <c r="L46" s="67"/>
      <c r="M46" s="67"/>
      <c r="N46" s="67"/>
      <c r="O46" s="67"/>
      <c r="P46" s="67"/>
      <c r="Q46" s="67"/>
      <c r="R46" s="67"/>
      <c r="S46" s="67"/>
    </row>
    <row r="47" spans="1:19" s="32" customFormat="1">
      <c r="A47" s="67"/>
      <c r="B47" s="748"/>
      <c r="C47" s="748"/>
      <c r="D47" s="67"/>
      <c r="E47" s="67"/>
      <c r="F47" s="67"/>
      <c r="G47" s="67"/>
      <c r="H47" s="67"/>
      <c r="I47" s="67"/>
      <c r="J47" s="67"/>
      <c r="K47" s="67"/>
      <c r="L47" s="67"/>
      <c r="M47" s="67"/>
      <c r="N47" s="67"/>
      <c r="O47" s="67"/>
      <c r="P47" s="67"/>
      <c r="Q47" s="67"/>
      <c r="R47" s="67"/>
      <c r="S47" s="67"/>
    </row>
    <row r="48" spans="1:19" s="32" customFormat="1">
      <c r="A48" s="67"/>
      <c r="B48" s="748"/>
      <c r="C48" s="748"/>
      <c r="D48" s="67"/>
      <c r="E48" s="67"/>
      <c r="F48" s="67"/>
      <c r="G48" s="67"/>
      <c r="H48" s="67"/>
      <c r="I48" s="67"/>
      <c r="J48" s="67"/>
      <c r="K48" s="67"/>
      <c r="L48" s="67"/>
      <c r="M48" s="67"/>
      <c r="N48" s="67"/>
      <c r="O48" s="67"/>
      <c r="P48" s="67"/>
      <c r="Q48" s="67"/>
      <c r="R48" s="67"/>
      <c r="S48" s="67"/>
    </row>
    <row r="49" spans="1:19" s="32" customFormat="1">
      <c r="A49" s="67"/>
      <c r="B49" s="748"/>
      <c r="C49" s="748"/>
      <c r="D49" s="67"/>
      <c r="E49" s="67"/>
      <c r="F49" s="67"/>
      <c r="G49" s="67"/>
      <c r="H49" s="67"/>
      <c r="I49" s="67"/>
      <c r="J49" s="67"/>
      <c r="K49" s="67"/>
      <c r="L49" s="67"/>
      <c r="M49" s="67"/>
      <c r="N49" s="67"/>
      <c r="O49" s="67"/>
      <c r="P49" s="67"/>
      <c r="Q49" s="67"/>
      <c r="R49" s="67"/>
      <c r="S49" s="67"/>
    </row>
    <row r="50" spans="1:19" s="32" customFormat="1">
      <c r="A50" s="67"/>
      <c r="B50" s="748"/>
      <c r="C50" s="748"/>
      <c r="D50" s="67"/>
      <c r="E50" s="67"/>
      <c r="F50" s="67"/>
      <c r="G50" s="67"/>
      <c r="H50" s="67"/>
      <c r="I50" s="67"/>
      <c r="J50" s="67"/>
      <c r="K50" s="67"/>
      <c r="L50" s="67"/>
      <c r="M50" s="67"/>
      <c r="N50" s="67"/>
      <c r="O50" s="67"/>
      <c r="P50" s="67"/>
      <c r="Q50" s="67"/>
      <c r="R50" s="67"/>
      <c r="S50" s="67"/>
    </row>
    <row r="51" spans="1:19" s="32" customFormat="1">
      <c r="A51" s="67"/>
      <c r="B51" s="748"/>
      <c r="C51" s="748"/>
      <c r="D51" s="67"/>
      <c r="E51" s="67"/>
      <c r="F51" s="67"/>
      <c r="G51" s="67"/>
      <c r="H51" s="67"/>
      <c r="I51" s="67"/>
      <c r="J51" s="67"/>
      <c r="K51" s="67"/>
      <c r="L51" s="67"/>
      <c r="M51" s="67"/>
      <c r="N51" s="67"/>
      <c r="O51" s="67"/>
      <c r="P51" s="67"/>
      <c r="Q51" s="67"/>
      <c r="R51" s="67"/>
      <c r="S51" s="67"/>
    </row>
    <row r="52" spans="1:19" s="32" customFormat="1">
      <c r="A52" s="67"/>
      <c r="B52" s="748"/>
      <c r="C52" s="748"/>
      <c r="D52" s="67"/>
      <c r="E52" s="67"/>
      <c r="F52" s="67"/>
      <c r="G52" s="67"/>
      <c r="H52" s="67"/>
      <c r="I52" s="67"/>
      <c r="J52" s="67"/>
      <c r="K52" s="67"/>
      <c r="L52" s="67"/>
      <c r="M52" s="67"/>
      <c r="N52" s="67"/>
      <c r="O52" s="67"/>
      <c r="P52" s="67"/>
      <c r="Q52" s="67"/>
      <c r="R52" s="67"/>
      <c r="S52" s="67"/>
    </row>
    <row r="53" spans="1:19" s="32" customFormat="1">
      <c r="A53" s="67"/>
      <c r="B53" s="748"/>
      <c r="C53" s="748"/>
      <c r="D53" s="67"/>
      <c r="E53" s="67"/>
      <c r="F53" s="67"/>
      <c r="G53" s="67"/>
      <c r="H53" s="67"/>
      <c r="I53" s="67"/>
      <c r="J53" s="67"/>
      <c r="K53" s="67"/>
      <c r="L53" s="67"/>
      <c r="M53" s="67"/>
      <c r="N53" s="67"/>
      <c r="O53" s="67"/>
      <c r="P53" s="67"/>
      <c r="Q53" s="67"/>
      <c r="R53" s="67"/>
      <c r="S53" s="67"/>
    </row>
    <row r="54" spans="1:19" s="32" customFormat="1">
      <c r="A54" s="67"/>
      <c r="B54" s="748"/>
      <c r="C54" s="748"/>
      <c r="D54" s="67"/>
      <c r="E54" s="67"/>
      <c r="F54" s="67"/>
      <c r="G54" s="67"/>
      <c r="H54" s="67"/>
      <c r="I54" s="67"/>
      <c r="J54" s="67"/>
      <c r="K54" s="67"/>
      <c r="L54" s="67"/>
      <c r="M54" s="67"/>
      <c r="N54" s="67"/>
      <c r="O54" s="67"/>
      <c r="P54" s="67"/>
      <c r="Q54" s="67"/>
      <c r="R54" s="67"/>
      <c r="S54" s="67"/>
    </row>
    <row r="55" spans="1:19" s="32" customFormat="1">
      <c r="A55" s="67"/>
      <c r="B55" s="748"/>
      <c r="C55" s="748"/>
      <c r="D55" s="67"/>
      <c r="E55" s="67"/>
      <c r="F55" s="67"/>
      <c r="G55" s="67"/>
      <c r="H55" s="67"/>
      <c r="I55" s="67"/>
      <c r="J55" s="67"/>
      <c r="K55" s="67"/>
      <c r="L55" s="67"/>
      <c r="M55" s="67"/>
      <c r="N55" s="67"/>
      <c r="O55" s="67"/>
      <c r="P55" s="67"/>
      <c r="Q55" s="67"/>
      <c r="R55" s="67"/>
      <c r="S55" s="67"/>
    </row>
    <row r="56" spans="1:19" s="32" customFormat="1">
      <c r="A56" s="67"/>
      <c r="B56" s="748"/>
      <c r="C56" s="748"/>
      <c r="D56" s="67"/>
      <c r="E56" s="67"/>
      <c r="F56" s="67"/>
      <c r="G56" s="67"/>
      <c r="H56" s="67"/>
      <c r="I56" s="67"/>
      <c r="J56" s="67"/>
      <c r="K56" s="67"/>
      <c r="L56" s="67"/>
      <c r="M56" s="67"/>
      <c r="N56" s="67"/>
      <c r="O56" s="67"/>
      <c r="P56" s="67"/>
      <c r="Q56" s="67"/>
      <c r="R56" s="67"/>
      <c r="S56" s="67"/>
    </row>
    <row r="57" spans="1:19" s="32" customFormat="1">
      <c r="A57" s="67"/>
      <c r="B57" s="748"/>
      <c r="C57" s="748"/>
      <c r="D57" s="67"/>
      <c r="E57" s="67"/>
      <c r="F57" s="67"/>
      <c r="G57" s="67"/>
      <c r="H57" s="67"/>
      <c r="I57" s="67"/>
      <c r="J57" s="67"/>
      <c r="K57" s="67"/>
      <c r="L57" s="67"/>
      <c r="M57" s="67"/>
      <c r="N57" s="67"/>
      <c r="O57" s="67"/>
      <c r="P57" s="67"/>
      <c r="Q57" s="67"/>
      <c r="R57" s="67"/>
      <c r="S57" s="67"/>
    </row>
    <row r="58" spans="1:19" s="32" customFormat="1">
      <c r="A58" s="67"/>
      <c r="B58" s="748"/>
      <c r="C58" s="748"/>
      <c r="D58" s="67"/>
      <c r="E58" s="67"/>
      <c r="F58" s="67"/>
      <c r="G58" s="67"/>
      <c r="H58" s="67"/>
      <c r="I58" s="67"/>
      <c r="J58" s="67"/>
      <c r="K58" s="67"/>
      <c r="L58" s="67"/>
      <c r="M58" s="67"/>
      <c r="N58" s="67"/>
      <c r="O58" s="67"/>
      <c r="P58" s="67"/>
      <c r="Q58" s="67"/>
      <c r="R58" s="67"/>
      <c r="S58" s="67"/>
    </row>
    <row r="59" spans="1:19" s="32" customFormat="1">
      <c r="A59" s="67"/>
      <c r="B59" s="748"/>
      <c r="C59" s="748"/>
      <c r="D59" s="67"/>
      <c r="E59" s="67"/>
      <c r="F59" s="67"/>
      <c r="G59" s="67"/>
      <c r="H59" s="67"/>
      <c r="I59" s="67"/>
      <c r="J59" s="67"/>
      <c r="K59" s="67"/>
      <c r="L59" s="67"/>
      <c r="M59" s="67"/>
      <c r="N59" s="67"/>
      <c r="O59" s="67"/>
      <c r="P59" s="67"/>
      <c r="Q59" s="67"/>
      <c r="R59" s="67"/>
      <c r="S59" s="67"/>
    </row>
    <row r="60" spans="1:19" s="32" customFormat="1">
      <c r="A60" s="67"/>
      <c r="B60" s="748"/>
      <c r="C60" s="748"/>
      <c r="D60" s="67"/>
      <c r="E60" s="67"/>
      <c r="F60" s="67"/>
      <c r="G60" s="67"/>
      <c r="H60" s="67"/>
      <c r="I60" s="67"/>
      <c r="J60" s="67"/>
      <c r="K60" s="67"/>
      <c r="L60" s="67"/>
      <c r="M60" s="67"/>
      <c r="N60" s="67"/>
      <c r="O60" s="67"/>
      <c r="P60" s="67"/>
      <c r="Q60" s="67"/>
      <c r="R60" s="67"/>
      <c r="S60" s="67"/>
    </row>
    <row r="61" spans="1:19" s="32" customFormat="1">
      <c r="A61" s="67"/>
      <c r="B61" s="748"/>
      <c r="C61" s="748"/>
      <c r="D61" s="67"/>
      <c r="E61" s="67"/>
      <c r="F61" s="67"/>
      <c r="G61" s="67"/>
      <c r="H61" s="67"/>
      <c r="I61" s="67"/>
      <c r="J61" s="67"/>
      <c r="K61" s="67"/>
      <c r="L61" s="67"/>
      <c r="M61" s="67"/>
      <c r="N61" s="67"/>
      <c r="O61" s="67"/>
      <c r="P61" s="67"/>
      <c r="Q61" s="67"/>
      <c r="R61" s="67"/>
      <c r="S61" s="67"/>
    </row>
    <row r="62" spans="1:19" s="32" customFormat="1">
      <c r="A62" s="67"/>
      <c r="B62" s="748"/>
      <c r="C62" s="748"/>
      <c r="D62" s="67"/>
      <c r="E62" s="67"/>
      <c r="F62" s="67"/>
      <c r="G62" s="67"/>
      <c r="H62" s="67"/>
      <c r="I62" s="67"/>
      <c r="J62" s="67"/>
      <c r="K62" s="67"/>
      <c r="L62" s="67"/>
      <c r="M62" s="67"/>
      <c r="N62" s="67"/>
      <c r="O62" s="67"/>
      <c r="P62" s="67"/>
      <c r="Q62" s="67"/>
      <c r="R62" s="67"/>
      <c r="S62" s="67"/>
    </row>
    <row r="63" spans="1:19" s="32" customFormat="1">
      <c r="A63" s="67"/>
      <c r="B63" s="748"/>
      <c r="C63" s="748"/>
      <c r="D63" s="67"/>
      <c r="E63" s="67"/>
      <c r="F63" s="67"/>
      <c r="G63" s="67"/>
      <c r="H63" s="67"/>
      <c r="I63" s="67"/>
      <c r="J63" s="67"/>
      <c r="K63" s="67"/>
      <c r="L63" s="67"/>
      <c r="M63" s="67"/>
      <c r="N63" s="67"/>
      <c r="O63" s="67"/>
      <c r="P63" s="67"/>
      <c r="Q63" s="67"/>
      <c r="R63" s="67"/>
      <c r="S63" s="67"/>
    </row>
    <row r="64" spans="1:19" s="32" customFormat="1">
      <c r="A64" s="67"/>
      <c r="B64" s="748"/>
      <c r="C64" s="748"/>
      <c r="D64" s="67"/>
      <c r="E64" s="67"/>
      <c r="F64" s="67"/>
      <c r="G64" s="67"/>
      <c r="H64" s="67"/>
      <c r="I64" s="67"/>
      <c r="J64" s="67"/>
      <c r="K64" s="67"/>
      <c r="L64" s="67"/>
      <c r="M64" s="67"/>
      <c r="N64" s="67"/>
      <c r="O64" s="67"/>
      <c r="P64" s="67"/>
      <c r="Q64" s="67"/>
      <c r="R64" s="67"/>
      <c r="S64" s="67"/>
    </row>
    <row r="65" spans="1:19" s="32" customFormat="1">
      <c r="A65" s="67"/>
      <c r="B65" s="748"/>
      <c r="C65" s="748"/>
      <c r="D65" s="67"/>
      <c r="E65" s="67"/>
      <c r="F65" s="67"/>
      <c r="G65" s="67"/>
      <c r="H65" s="67"/>
      <c r="I65" s="67"/>
      <c r="J65" s="67"/>
      <c r="K65" s="67"/>
      <c r="L65" s="67"/>
      <c r="M65" s="67"/>
      <c r="N65" s="67"/>
      <c r="O65" s="67"/>
      <c r="P65" s="67"/>
      <c r="Q65" s="67"/>
      <c r="R65" s="67"/>
      <c r="S65" s="67"/>
    </row>
    <row r="66" spans="1:19" s="32" customFormat="1">
      <c r="A66" s="67"/>
      <c r="B66" s="748"/>
      <c r="C66" s="748"/>
      <c r="D66" s="67"/>
      <c r="E66" s="67"/>
      <c r="F66" s="67"/>
      <c r="G66" s="67"/>
      <c r="H66" s="67"/>
      <c r="I66" s="67"/>
      <c r="J66" s="67"/>
      <c r="K66" s="67"/>
      <c r="L66" s="67"/>
      <c r="M66" s="67"/>
      <c r="N66" s="67"/>
      <c r="O66" s="67"/>
      <c r="P66" s="67"/>
      <c r="Q66" s="67"/>
      <c r="R66" s="67"/>
      <c r="S66" s="67"/>
    </row>
    <row r="67" spans="1:19" s="32" customFormat="1">
      <c r="A67" s="67"/>
      <c r="B67" s="748"/>
      <c r="C67" s="748"/>
      <c r="D67" s="67"/>
      <c r="E67" s="67"/>
      <c r="F67" s="67"/>
      <c r="G67" s="67"/>
      <c r="H67" s="67"/>
      <c r="I67" s="67"/>
      <c r="J67" s="67"/>
      <c r="K67" s="67"/>
      <c r="L67" s="67"/>
      <c r="M67" s="67"/>
      <c r="N67" s="67"/>
      <c r="O67" s="67"/>
      <c r="P67" s="67"/>
      <c r="Q67" s="67"/>
      <c r="R67" s="67"/>
      <c r="S67" s="67"/>
    </row>
    <row r="68" spans="1:19" s="32" customFormat="1">
      <c r="A68" s="67"/>
      <c r="B68" s="748"/>
      <c r="C68" s="748"/>
      <c r="D68" s="67"/>
      <c r="E68" s="67"/>
      <c r="F68" s="67"/>
      <c r="G68" s="67"/>
      <c r="H68" s="67"/>
      <c r="I68" s="67"/>
      <c r="J68" s="67"/>
      <c r="K68" s="67"/>
      <c r="L68" s="67"/>
      <c r="M68" s="67"/>
      <c r="N68" s="67"/>
      <c r="O68" s="67"/>
      <c r="P68" s="67"/>
      <c r="Q68" s="67"/>
      <c r="R68" s="67"/>
      <c r="S68" s="67"/>
    </row>
    <row r="69" spans="1:19" s="32" customFormat="1">
      <c r="A69" s="67"/>
      <c r="B69" s="748"/>
      <c r="C69" s="748"/>
      <c r="D69" s="67"/>
      <c r="E69" s="67"/>
      <c r="F69" s="67"/>
      <c r="G69" s="67"/>
      <c r="H69" s="67"/>
      <c r="I69" s="67"/>
      <c r="J69" s="67"/>
      <c r="K69" s="67"/>
      <c r="L69" s="67"/>
      <c r="M69" s="67"/>
      <c r="N69" s="67"/>
      <c r="O69" s="67"/>
      <c r="P69" s="67"/>
      <c r="Q69" s="67"/>
      <c r="R69" s="67"/>
      <c r="S69" s="67"/>
    </row>
    <row r="70" spans="1:19" s="32" customFormat="1">
      <c r="A70" s="67"/>
      <c r="B70" s="748"/>
      <c r="C70" s="748"/>
      <c r="D70" s="67"/>
      <c r="E70" s="67"/>
      <c r="F70" s="67"/>
      <c r="G70" s="67"/>
      <c r="H70" s="67"/>
      <c r="I70" s="67"/>
      <c r="J70" s="67"/>
      <c r="K70" s="67"/>
      <c r="L70" s="67"/>
      <c r="M70" s="67"/>
      <c r="N70" s="67"/>
      <c r="O70" s="67"/>
      <c r="P70" s="67"/>
      <c r="Q70" s="67"/>
      <c r="R70" s="67"/>
      <c r="S70" s="67"/>
    </row>
    <row r="71" spans="1:19" s="32" customFormat="1">
      <c r="A71" s="67"/>
      <c r="B71" s="748"/>
      <c r="C71" s="748"/>
      <c r="D71" s="67"/>
      <c r="E71" s="67"/>
      <c r="F71" s="67"/>
      <c r="G71" s="67"/>
      <c r="H71" s="67"/>
      <c r="I71" s="67"/>
      <c r="J71" s="67"/>
      <c r="K71" s="67"/>
      <c r="L71" s="67"/>
      <c r="M71" s="67"/>
      <c r="N71" s="67"/>
      <c r="O71" s="67"/>
      <c r="P71" s="67"/>
      <c r="Q71" s="67"/>
      <c r="R71" s="67"/>
      <c r="S71" s="67"/>
    </row>
    <row r="72" spans="1:19" s="32" customFormat="1">
      <c r="A72" s="67"/>
      <c r="B72" s="748"/>
      <c r="C72" s="748"/>
      <c r="D72" s="67"/>
      <c r="E72" s="67"/>
      <c r="F72" s="67"/>
      <c r="G72" s="67"/>
      <c r="H72" s="67"/>
      <c r="I72" s="67"/>
      <c r="J72" s="67"/>
      <c r="K72" s="67"/>
      <c r="L72" s="67"/>
      <c r="M72" s="67"/>
      <c r="N72" s="67"/>
      <c r="O72" s="67"/>
      <c r="P72" s="67"/>
      <c r="Q72" s="67"/>
      <c r="R72" s="67"/>
      <c r="S72" s="67"/>
    </row>
    <row r="73" spans="1:19" s="32" customFormat="1">
      <c r="A73" s="67"/>
      <c r="B73" s="748"/>
      <c r="C73" s="748"/>
      <c r="D73" s="67"/>
      <c r="E73" s="67"/>
      <c r="F73" s="67"/>
      <c r="G73" s="67"/>
      <c r="H73" s="67"/>
      <c r="I73" s="67"/>
      <c r="J73" s="67"/>
      <c r="K73" s="67"/>
      <c r="L73" s="67"/>
      <c r="M73" s="67"/>
      <c r="N73" s="67"/>
      <c r="O73" s="67"/>
      <c r="P73" s="67"/>
      <c r="Q73" s="67"/>
      <c r="R73" s="67"/>
      <c r="S73" s="67"/>
    </row>
    <row r="74" spans="1:19" s="32" customFormat="1">
      <c r="A74" s="67"/>
      <c r="B74" s="748"/>
      <c r="C74" s="748"/>
      <c r="D74" s="67"/>
      <c r="E74" s="67"/>
      <c r="F74" s="67"/>
      <c r="G74" s="67"/>
      <c r="H74" s="67"/>
      <c r="I74" s="67"/>
      <c r="J74" s="67"/>
      <c r="K74" s="67"/>
      <c r="L74" s="67"/>
      <c r="M74" s="67"/>
      <c r="N74" s="67"/>
      <c r="O74" s="67"/>
      <c r="P74" s="67"/>
      <c r="Q74" s="67"/>
      <c r="R74" s="67"/>
      <c r="S74" s="67"/>
    </row>
    <row r="75" spans="1:19" s="32" customFormat="1">
      <c r="A75" s="67"/>
      <c r="B75" s="748"/>
      <c r="C75" s="748"/>
      <c r="D75" s="67"/>
      <c r="E75" s="67"/>
      <c r="F75" s="67"/>
      <c r="G75" s="67"/>
      <c r="H75" s="67"/>
      <c r="I75" s="67"/>
      <c r="J75" s="67"/>
      <c r="K75" s="67"/>
      <c r="L75" s="67"/>
      <c r="M75" s="67"/>
      <c r="N75" s="67"/>
      <c r="O75" s="67"/>
      <c r="P75" s="67"/>
      <c r="Q75" s="67"/>
      <c r="R75" s="67"/>
      <c r="S75" s="67"/>
    </row>
    <row r="76" spans="1:19" s="32" customFormat="1">
      <c r="A76" s="67"/>
      <c r="B76" s="748"/>
      <c r="C76" s="748"/>
      <c r="D76" s="67"/>
      <c r="E76" s="67"/>
      <c r="F76" s="67"/>
      <c r="G76" s="67"/>
      <c r="H76" s="67"/>
      <c r="I76" s="67"/>
      <c r="J76" s="67"/>
      <c r="K76" s="67"/>
      <c r="L76" s="67"/>
      <c r="M76" s="67"/>
      <c r="N76" s="67"/>
      <c r="O76" s="67"/>
      <c r="P76" s="67"/>
      <c r="Q76" s="67"/>
      <c r="R76" s="67"/>
      <c r="S76" s="67"/>
    </row>
    <row r="77" spans="1:19" s="32" customFormat="1">
      <c r="A77" s="67"/>
      <c r="B77" s="748"/>
      <c r="C77" s="748"/>
      <c r="D77" s="67"/>
      <c r="E77" s="67"/>
      <c r="F77" s="67"/>
      <c r="G77" s="67"/>
      <c r="H77" s="67"/>
      <c r="I77" s="67"/>
      <c r="J77" s="67"/>
      <c r="K77" s="67"/>
      <c r="L77" s="67"/>
      <c r="M77" s="67"/>
      <c r="N77" s="67"/>
      <c r="O77" s="67"/>
      <c r="P77" s="67"/>
      <c r="Q77" s="67"/>
      <c r="R77" s="67"/>
      <c r="S77" s="67"/>
    </row>
    <row r="78" spans="1:19" s="32" customFormat="1">
      <c r="A78" s="67"/>
      <c r="B78" s="748"/>
      <c r="C78" s="748"/>
      <c r="D78" s="67"/>
      <c r="E78" s="67"/>
      <c r="F78" s="67"/>
      <c r="G78" s="67"/>
      <c r="H78" s="67"/>
      <c r="I78" s="67"/>
      <c r="J78" s="67"/>
      <c r="K78" s="67"/>
      <c r="L78" s="67"/>
      <c r="M78" s="67"/>
      <c r="N78" s="67"/>
      <c r="O78" s="67"/>
      <c r="P78" s="67"/>
      <c r="Q78" s="67"/>
      <c r="R78" s="67"/>
      <c r="S78" s="67"/>
    </row>
    <row r="79" spans="1:19" s="32" customFormat="1">
      <c r="A79" s="67"/>
      <c r="B79" s="748"/>
      <c r="C79" s="748"/>
      <c r="D79" s="67"/>
      <c r="E79" s="67"/>
      <c r="F79" s="67"/>
      <c r="G79" s="67"/>
      <c r="H79" s="67"/>
      <c r="I79" s="67"/>
      <c r="J79" s="67"/>
      <c r="K79" s="67"/>
      <c r="L79" s="67"/>
      <c r="M79" s="67"/>
      <c r="N79" s="67"/>
      <c r="O79" s="67"/>
      <c r="P79" s="67"/>
      <c r="Q79" s="67"/>
      <c r="R79" s="67"/>
      <c r="S79" s="67"/>
    </row>
    <row r="80" spans="1:19" s="32" customFormat="1">
      <c r="A80" s="67"/>
      <c r="B80" s="748"/>
      <c r="C80" s="748"/>
      <c r="D80" s="67"/>
      <c r="E80" s="67"/>
      <c r="F80" s="67"/>
      <c r="G80" s="67"/>
      <c r="H80" s="67"/>
      <c r="I80" s="67"/>
      <c r="J80" s="67"/>
      <c r="K80" s="67"/>
      <c r="L80" s="67"/>
      <c r="M80" s="67"/>
      <c r="N80" s="67"/>
      <c r="O80" s="67"/>
      <c r="P80" s="67"/>
      <c r="Q80" s="67"/>
      <c r="R80" s="67"/>
      <c r="S80" s="67"/>
    </row>
    <row r="81" spans="1:19" s="32" customFormat="1">
      <c r="A81" s="67"/>
      <c r="B81" s="748"/>
      <c r="C81" s="748"/>
      <c r="D81" s="67"/>
      <c r="E81" s="67"/>
      <c r="F81" s="67"/>
      <c r="G81" s="67"/>
      <c r="H81" s="67"/>
      <c r="I81" s="67"/>
      <c r="J81" s="67"/>
      <c r="K81" s="67"/>
      <c r="L81" s="67"/>
      <c r="M81" s="67"/>
      <c r="N81" s="67"/>
      <c r="O81" s="67"/>
      <c r="P81" s="67"/>
      <c r="Q81" s="67"/>
      <c r="R81" s="67"/>
      <c r="S81" s="67"/>
    </row>
    <row r="82" spans="1:19" s="32" customFormat="1">
      <c r="A82" s="67"/>
      <c r="B82" s="748"/>
      <c r="C82" s="748"/>
      <c r="D82" s="67"/>
      <c r="E82" s="67"/>
      <c r="F82" s="67"/>
      <c r="G82" s="67"/>
      <c r="H82" s="67"/>
      <c r="I82" s="67"/>
      <c r="J82" s="67"/>
      <c r="K82" s="67"/>
      <c r="L82" s="67"/>
      <c r="M82" s="67"/>
      <c r="N82" s="67"/>
      <c r="O82" s="67"/>
      <c r="P82" s="67"/>
      <c r="Q82" s="67"/>
      <c r="R82" s="67"/>
      <c r="S82" s="67"/>
    </row>
    <row r="83" spans="1:19" s="32" customFormat="1">
      <c r="A83" s="67"/>
      <c r="B83" s="748"/>
      <c r="C83" s="748"/>
      <c r="D83" s="67"/>
      <c r="E83" s="67"/>
      <c r="F83" s="67"/>
      <c r="G83" s="67"/>
      <c r="H83" s="67"/>
      <c r="I83" s="67"/>
      <c r="J83" s="67"/>
      <c r="K83" s="67"/>
      <c r="L83" s="67"/>
      <c r="M83" s="67"/>
      <c r="N83" s="67"/>
      <c r="O83" s="67"/>
      <c r="P83" s="67"/>
      <c r="Q83" s="67"/>
      <c r="R83" s="67"/>
      <c r="S83" s="67"/>
    </row>
    <row r="84" spans="1:19" s="32" customFormat="1">
      <c r="A84" s="67"/>
      <c r="B84" s="748"/>
      <c r="C84" s="748"/>
      <c r="D84" s="67"/>
      <c r="E84" s="67"/>
      <c r="F84" s="67"/>
      <c r="G84" s="67"/>
      <c r="H84" s="67"/>
      <c r="I84" s="67"/>
      <c r="J84" s="67"/>
      <c r="K84" s="67"/>
      <c r="L84" s="67"/>
      <c r="M84" s="67"/>
      <c r="N84" s="67"/>
      <c r="O84" s="67"/>
      <c r="P84" s="67"/>
      <c r="Q84" s="67"/>
      <c r="R84" s="67"/>
      <c r="S84" s="67"/>
    </row>
    <row r="85" spans="1:19" s="32" customFormat="1">
      <c r="A85" s="67"/>
      <c r="B85" s="748"/>
      <c r="C85" s="748"/>
      <c r="D85" s="67"/>
      <c r="E85" s="67"/>
      <c r="F85" s="67"/>
      <c r="G85" s="67"/>
      <c r="H85" s="67"/>
      <c r="I85" s="67"/>
      <c r="J85" s="67"/>
      <c r="K85" s="67"/>
      <c r="L85" s="67"/>
      <c r="M85" s="67"/>
      <c r="N85" s="67"/>
      <c r="O85" s="67"/>
      <c r="P85" s="67"/>
      <c r="Q85" s="67"/>
      <c r="R85" s="67"/>
      <c r="S85" s="67"/>
    </row>
    <row r="86" spans="1:19" s="32" customFormat="1">
      <c r="A86" s="67"/>
      <c r="B86" s="748"/>
      <c r="C86" s="748"/>
      <c r="D86" s="67"/>
      <c r="E86" s="67"/>
      <c r="F86" s="67"/>
      <c r="G86" s="67"/>
      <c r="H86" s="67"/>
      <c r="I86" s="67"/>
      <c r="J86" s="67"/>
      <c r="K86" s="67"/>
      <c r="L86" s="67"/>
      <c r="M86" s="67"/>
      <c r="N86" s="67"/>
      <c r="O86" s="67"/>
      <c r="P86" s="67"/>
      <c r="Q86" s="67"/>
      <c r="R86" s="67"/>
      <c r="S86" s="67"/>
    </row>
    <row r="87" spans="1:19" s="32" customFormat="1">
      <c r="A87" s="67"/>
      <c r="B87" s="748"/>
      <c r="C87" s="748"/>
      <c r="D87" s="67"/>
      <c r="E87" s="67"/>
      <c r="F87" s="67"/>
      <c r="G87" s="67"/>
      <c r="H87" s="67"/>
      <c r="I87" s="67"/>
      <c r="J87" s="67"/>
      <c r="K87" s="67"/>
      <c r="L87" s="67"/>
      <c r="M87" s="67"/>
      <c r="N87" s="67"/>
      <c r="O87" s="67"/>
      <c r="P87" s="67"/>
      <c r="Q87" s="67"/>
      <c r="R87" s="67"/>
      <c r="S87" s="67"/>
    </row>
    <row r="88" spans="1:19" s="32" customFormat="1">
      <c r="A88" s="67"/>
      <c r="B88" s="748"/>
      <c r="C88" s="748"/>
      <c r="D88" s="67"/>
      <c r="E88" s="67"/>
      <c r="F88" s="67"/>
      <c r="G88" s="67"/>
      <c r="H88" s="67"/>
      <c r="I88" s="67"/>
      <c r="J88" s="67"/>
      <c r="K88" s="67"/>
      <c r="L88" s="67"/>
      <c r="M88" s="67"/>
      <c r="N88" s="67"/>
      <c r="O88" s="67"/>
      <c r="P88" s="67"/>
      <c r="Q88" s="67"/>
      <c r="R88" s="67"/>
      <c r="S88" s="67"/>
    </row>
    <row r="89" spans="1:19" s="32" customFormat="1">
      <c r="A89" s="67"/>
      <c r="B89" s="748"/>
      <c r="C89" s="748"/>
      <c r="D89" s="67"/>
      <c r="E89" s="67"/>
      <c r="F89" s="67"/>
      <c r="G89" s="67"/>
      <c r="H89" s="67"/>
      <c r="I89" s="67"/>
      <c r="J89" s="67"/>
      <c r="K89" s="67"/>
      <c r="L89" s="67"/>
      <c r="M89" s="67"/>
      <c r="N89" s="67"/>
      <c r="O89" s="67"/>
      <c r="P89" s="67"/>
      <c r="Q89" s="67"/>
      <c r="R89" s="67"/>
      <c r="S89" s="67"/>
    </row>
    <row r="90" spans="1:19" s="32" customFormat="1">
      <c r="A90" s="67"/>
      <c r="B90" s="748"/>
      <c r="C90" s="748"/>
      <c r="D90" s="67"/>
      <c r="E90" s="67"/>
      <c r="F90" s="67"/>
      <c r="G90" s="67"/>
      <c r="H90" s="67"/>
      <c r="I90" s="67"/>
      <c r="J90" s="67"/>
      <c r="K90" s="67"/>
      <c r="L90" s="67"/>
      <c r="M90" s="67"/>
      <c r="N90" s="67"/>
      <c r="O90" s="67"/>
      <c r="P90" s="67"/>
      <c r="Q90" s="67"/>
      <c r="R90" s="67"/>
      <c r="S90" s="67"/>
    </row>
    <row r="91" spans="1:19" s="32" customFormat="1">
      <c r="A91" s="67"/>
      <c r="B91" s="748"/>
      <c r="C91" s="748"/>
      <c r="D91" s="67"/>
      <c r="E91" s="67"/>
      <c r="F91" s="67"/>
      <c r="G91" s="67"/>
      <c r="H91" s="67"/>
      <c r="I91" s="67"/>
      <c r="J91" s="67"/>
      <c r="K91" s="67"/>
      <c r="L91" s="67"/>
      <c r="M91" s="67"/>
      <c r="N91" s="67"/>
      <c r="O91" s="67"/>
      <c r="P91" s="67"/>
      <c r="Q91" s="67"/>
      <c r="R91" s="67"/>
      <c r="S91" s="67"/>
    </row>
    <row r="92" spans="1:19" s="32" customFormat="1">
      <c r="A92" s="67"/>
      <c r="B92" s="748"/>
      <c r="C92" s="748"/>
      <c r="D92" s="67"/>
      <c r="E92" s="67"/>
      <c r="F92" s="67"/>
      <c r="G92" s="67"/>
      <c r="H92" s="67"/>
      <c r="I92" s="67"/>
      <c r="J92" s="67"/>
      <c r="K92" s="67"/>
      <c r="L92" s="67"/>
      <c r="M92" s="67"/>
      <c r="N92" s="67"/>
      <c r="O92" s="67"/>
      <c r="P92" s="67"/>
      <c r="Q92" s="67"/>
      <c r="R92" s="67"/>
      <c r="S92" s="67"/>
    </row>
    <row r="93" spans="1:19" s="32" customFormat="1">
      <c r="A93" s="67"/>
      <c r="B93" s="748"/>
      <c r="C93" s="748"/>
      <c r="D93" s="67"/>
      <c r="E93" s="67"/>
      <c r="F93" s="67"/>
      <c r="G93" s="67"/>
      <c r="H93" s="67"/>
      <c r="I93" s="67"/>
      <c r="J93" s="67"/>
      <c r="K93" s="67"/>
      <c r="L93" s="67"/>
      <c r="M93" s="67"/>
      <c r="N93" s="67"/>
      <c r="O93" s="67"/>
      <c r="P93" s="67"/>
      <c r="Q93" s="67"/>
      <c r="R93" s="67"/>
      <c r="S93" s="67"/>
    </row>
    <row r="94" spans="1:19" s="32" customFormat="1">
      <c r="A94" s="67"/>
      <c r="B94" s="748"/>
      <c r="C94" s="748"/>
      <c r="D94" s="67"/>
      <c r="E94" s="67"/>
      <c r="F94" s="67"/>
      <c r="G94" s="67"/>
      <c r="H94" s="67"/>
      <c r="I94" s="67"/>
      <c r="J94" s="67"/>
      <c r="K94" s="67"/>
      <c r="L94" s="67"/>
      <c r="M94" s="67"/>
      <c r="N94" s="67"/>
      <c r="O94" s="67"/>
      <c r="P94" s="67"/>
      <c r="Q94" s="67"/>
      <c r="R94" s="67"/>
      <c r="S94" s="67"/>
    </row>
    <row r="95" spans="1:19" s="32" customFormat="1">
      <c r="A95" s="67"/>
      <c r="B95" s="748"/>
      <c r="C95" s="748"/>
      <c r="D95" s="67"/>
      <c r="E95" s="67"/>
      <c r="F95" s="67"/>
      <c r="G95" s="67"/>
      <c r="H95" s="67"/>
      <c r="I95" s="67"/>
      <c r="J95" s="67"/>
      <c r="K95" s="67"/>
      <c r="L95" s="67"/>
      <c r="M95" s="67"/>
      <c r="N95" s="67"/>
      <c r="O95" s="67"/>
      <c r="P95" s="67"/>
      <c r="Q95" s="67"/>
      <c r="R95" s="67"/>
      <c r="S95" s="67"/>
    </row>
    <row r="96" spans="1:19" s="32" customFormat="1">
      <c r="A96" s="67"/>
      <c r="B96" s="748"/>
      <c r="C96" s="748"/>
      <c r="D96" s="67"/>
      <c r="E96" s="67"/>
      <c r="F96" s="67"/>
      <c r="G96" s="67"/>
      <c r="H96" s="67"/>
      <c r="I96" s="67"/>
      <c r="J96" s="67"/>
      <c r="K96" s="67"/>
      <c r="L96" s="67"/>
      <c r="M96" s="67"/>
      <c r="N96" s="67"/>
      <c r="O96" s="67"/>
      <c r="P96" s="67"/>
      <c r="Q96" s="67"/>
      <c r="R96" s="67"/>
      <c r="S96" s="67"/>
    </row>
    <row r="97" spans="1:19" s="32" customFormat="1">
      <c r="A97" s="67"/>
      <c r="B97" s="748"/>
      <c r="C97" s="748"/>
      <c r="D97" s="67"/>
      <c r="E97" s="67"/>
      <c r="F97" s="67"/>
      <c r="G97" s="67"/>
      <c r="H97" s="67"/>
      <c r="I97" s="67"/>
      <c r="J97" s="67"/>
      <c r="K97" s="67"/>
      <c r="L97" s="67"/>
      <c r="M97" s="67"/>
      <c r="N97" s="67"/>
      <c r="O97" s="67"/>
      <c r="P97" s="67"/>
      <c r="Q97" s="67"/>
      <c r="R97" s="67"/>
      <c r="S97" s="67"/>
    </row>
    <row r="98" spans="1:19" s="32" customFormat="1">
      <c r="A98" s="67"/>
      <c r="B98" s="748"/>
      <c r="C98" s="748"/>
      <c r="D98" s="67"/>
      <c r="E98" s="67"/>
      <c r="F98" s="67"/>
      <c r="G98" s="67"/>
      <c r="H98" s="67"/>
      <c r="I98" s="67"/>
      <c r="J98" s="67"/>
      <c r="K98" s="67"/>
      <c r="L98" s="67"/>
      <c r="M98" s="67"/>
      <c r="N98" s="67"/>
      <c r="O98" s="67"/>
      <c r="P98" s="67"/>
      <c r="Q98" s="67"/>
      <c r="R98" s="67"/>
      <c r="S98" s="67"/>
    </row>
    <row r="99" spans="1:19" s="32" customFormat="1">
      <c r="A99" s="67"/>
      <c r="B99" s="748"/>
      <c r="C99" s="748"/>
      <c r="D99" s="67"/>
      <c r="E99" s="67"/>
      <c r="F99" s="67"/>
      <c r="G99" s="67"/>
      <c r="H99" s="67"/>
      <c r="I99" s="67"/>
      <c r="J99" s="67"/>
      <c r="K99" s="67"/>
      <c r="L99" s="67"/>
      <c r="M99" s="67"/>
      <c r="N99" s="67"/>
      <c r="O99" s="67"/>
      <c r="P99" s="67"/>
      <c r="Q99" s="67"/>
      <c r="R99" s="67"/>
      <c r="S99" s="67"/>
    </row>
    <row r="100" spans="1:19" s="32" customFormat="1">
      <c r="A100" s="67"/>
      <c r="B100" s="748"/>
      <c r="C100" s="748"/>
      <c r="D100" s="67"/>
      <c r="E100" s="67"/>
      <c r="F100" s="67"/>
      <c r="G100" s="67"/>
      <c r="H100" s="67"/>
      <c r="I100" s="67"/>
      <c r="J100" s="67"/>
      <c r="K100" s="67"/>
      <c r="L100" s="67"/>
      <c r="M100" s="67"/>
      <c r="N100" s="67"/>
      <c r="O100" s="67"/>
      <c r="P100" s="67"/>
      <c r="Q100" s="67"/>
      <c r="R100" s="67"/>
      <c r="S100" s="67"/>
    </row>
    <row r="101" spans="1:19" s="32" customFormat="1">
      <c r="A101" s="67"/>
      <c r="B101" s="748"/>
      <c r="C101" s="748"/>
      <c r="D101" s="67"/>
      <c r="E101" s="67"/>
      <c r="F101" s="67"/>
      <c r="G101" s="67"/>
      <c r="H101" s="67"/>
      <c r="I101" s="67"/>
      <c r="J101" s="67"/>
      <c r="K101" s="67"/>
      <c r="L101" s="67"/>
      <c r="M101" s="67"/>
      <c r="N101" s="67"/>
      <c r="O101" s="67"/>
      <c r="P101" s="67"/>
      <c r="Q101" s="67"/>
      <c r="R101" s="67"/>
      <c r="S101" s="67"/>
    </row>
    <row r="102" spans="1:19" s="32" customFormat="1">
      <c r="A102" s="67"/>
      <c r="B102" s="748"/>
      <c r="C102" s="748"/>
      <c r="D102" s="67"/>
      <c r="E102" s="67"/>
      <c r="F102" s="67"/>
      <c r="G102" s="67"/>
      <c r="H102" s="67"/>
      <c r="I102" s="67"/>
      <c r="J102" s="67"/>
      <c r="K102" s="67"/>
      <c r="L102" s="67"/>
      <c r="M102" s="67"/>
      <c r="N102" s="67"/>
      <c r="O102" s="67"/>
      <c r="P102" s="67"/>
      <c r="Q102" s="67"/>
      <c r="R102" s="67"/>
      <c r="S102" s="67"/>
    </row>
    <row r="103" spans="1:19" s="32" customFormat="1">
      <c r="A103" s="67"/>
      <c r="B103" s="748"/>
      <c r="C103" s="748"/>
      <c r="D103" s="67"/>
      <c r="E103" s="67"/>
      <c r="F103" s="67"/>
      <c r="G103" s="67"/>
      <c r="H103" s="67"/>
      <c r="I103" s="67"/>
      <c r="J103" s="67"/>
      <c r="K103" s="67"/>
      <c r="L103" s="67"/>
      <c r="M103" s="67"/>
      <c r="N103" s="67"/>
      <c r="O103" s="67"/>
      <c r="P103" s="67"/>
      <c r="Q103" s="67"/>
      <c r="R103" s="67"/>
      <c r="S103" s="67"/>
    </row>
    <row r="104" spans="1:19" s="32" customFormat="1">
      <c r="A104" s="67"/>
      <c r="B104" s="748"/>
      <c r="C104" s="748"/>
      <c r="D104" s="67"/>
      <c r="E104" s="67"/>
      <c r="F104" s="67"/>
      <c r="G104" s="67"/>
      <c r="H104" s="67"/>
      <c r="I104" s="67"/>
      <c r="J104" s="67"/>
      <c r="K104" s="67"/>
      <c r="L104" s="67"/>
      <c r="M104" s="67"/>
      <c r="N104" s="67"/>
      <c r="O104" s="67"/>
      <c r="P104" s="67"/>
      <c r="Q104" s="67"/>
      <c r="R104" s="67"/>
      <c r="S104" s="67"/>
    </row>
    <row r="105" spans="1:19" s="32" customFormat="1">
      <c r="A105" s="67"/>
      <c r="B105" s="748"/>
      <c r="C105" s="748"/>
      <c r="D105" s="67"/>
      <c r="E105" s="67"/>
      <c r="F105" s="67"/>
      <c r="G105" s="67"/>
      <c r="H105" s="67"/>
      <c r="I105" s="67"/>
      <c r="J105" s="67"/>
      <c r="K105" s="67"/>
      <c r="L105" s="67"/>
      <c r="M105" s="67"/>
      <c r="N105" s="67"/>
      <c r="O105" s="67"/>
      <c r="P105" s="67"/>
      <c r="Q105" s="67"/>
      <c r="R105" s="67"/>
      <c r="S105" s="67"/>
    </row>
    <row r="106" spans="1:19" s="32" customFormat="1">
      <c r="A106" s="67"/>
      <c r="B106" s="748"/>
      <c r="C106" s="748"/>
      <c r="D106" s="67"/>
      <c r="E106" s="67"/>
      <c r="F106" s="67"/>
      <c r="G106" s="67"/>
      <c r="H106" s="67"/>
      <c r="I106" s="67"/>
      <c r="J106" s="67"/>
      <c r="K106" s="67"/>
      <c r="L106" s="67"/>
      <c r="M106" s="67"/>
      <c r="N106" s="67"/>
      <c r="O106" s="67"/>
      <c r="P106" s="67"/>
      <c r="Q106" s="67"/>
      <c r="R106" s="67"/>
      <c r="S106" s="67"/>
    </row>
    <row r="107" spans="1:19" s="32" customFormat="1">
      <c r="A107" s="67"/>
      <c r="B107" s="748"/>
      <c r="C107" s="748"/>
      <c r="D107" s="67"/>
      <c r="E107" s="67"/>
      <c r="F107" s="67"/>
      <c r="G107" s="67"/>
      <c r="H107" s="67"/>
      <c r="I107" s="67"/>
      <c r="J107" s="67"/>
      <c r="K107" s="67"/>
      <c r="L107" s="67"/>
      <c r="M107" s="67"/>
      <c r="N107" s="67"/>
      <c r="O107" s="67"/>
      <c r="P107" s="67"/>
      <c r="Q107" s="67"/>
      <c r="R107" s="67"/>
      <c r="S107" s="67"/>
    </row>
    <row r="108" spans="1:19" s="32" customFormat="1">
      <c r="A108" s="67"/>
      <c r="B108" s="748"/>
      <c r="C108" s="748"/>
      <c r="D108" s="67"/>
      <c r="E108" s="67"/>
      <c r="F108" s="67"/>
      <c r="G108" s="67"/>
      <c r="H108" s="67"/>
      <c r="I108" s="67"/>
      <c r="J108" s="67"/>
      <c r="K108" s="67"/>
      <c r="L108" s="67"/>
      <c r="M108" s="67"/>
      <c r="N108" s="67"/>
      <c r="O108" s="67"/>
      <c r="P108" s="67"/>
      <c r="Q108" s="67"/>
      <c r="R108" s="67"/>
      <c r="S108" s="67"/>
    </row>
    <row r="109" spans="1:19" s="32" customFormat="1">
      <c r="A109" s="67"/>
      <c r="B109" s="748"/>
      <c r="C109" s="748"/>
      <c r="D109" s="67"/>
      <c r="E109" s="67"/>
      <c r="F109" s="67"/>
      <c r="G109" s="67"/>
      <c r="H109" s="67"/>
      <c r="I109" s="67"/>
      <c r="J109" s="67"/>
      <c r="K109" s="67"/>
      <c r="L109" s="67"/>
      <c r="M109" s="67"/>
      <c r="N109" s="67"/>
      <c r="O109" s="67"/>
      <c r="P109" s="67"/>
      <c r="Q109" s="67"/>
      <c r="R109" s="67"/>
      <c r="S109" s="67"/>
    </row>
    <row r="110" spans="1:19" s="32" customFormat="1">
      <c r="A110" s="67"/>
      <c r="B110" s="748"/>
      <c r="C110" s="748"/>
      <c r="D110" s="67"/>
      <c r="E110" s="67"/>
      <c r="F110" s="67"/>
      <c r="G110" s="67"/>
      <c r="H110" s="67"/>
      <c r="I110" s="67"/>
      <c r="J110" s="67"/>
      <c r="K110" s="67"/>
      <c r="L110" s="67"/>
      <c r="M110" s="67"/>
      <c r="N110" s="67"/>
      <c r="O110" s="67"/>
      <c r="P110" s="67"/>
      <c r="Q110" s="67"/>
      <c r="R110" s="67"/>
      <c r="S110" s="67"/>
    </row>
    <row r="111" spans="1:19" s="32" customFormat="1"/>
    <row r="112" spans="1:19" s="32" customFormat="1"/>
    <row r="113" spans="1:19" s="32" customFormat="1"/>
    <row r="114" spans="1:19">
      <c r="A114" s="32"/>
      <c r="B114" s="32"/>
      <c r="C114" s="32"/>
      <c r="D114" s="32"/>
      <c r="E114" s="32"/>
      <c r="F114" s="32"/>
      <c r="G114" s="32"/>
      <c r="H114" s="32"/>
      <c r="I114" s="32"/>
      <c r="J114" s="32"/>
      <c r="K114" s="32"/>
      <c r="L114" s="32"/>
      <c r="M114" s="32"/>
      <c r="N114" s="32"/>
      <c r="O114" s="32"/>
      <c r="P114" s="32"/>
      <c r="Q114" s="32"/>
      <c r="R114" s="32"/>
      <c r="S114" s="32"/>
    </row>
  </sheetData>
  <mergeCells count="2">
    <mergeCell ref="A1:S1"/>
    <mergeCell ref="A2:S2"/>
  </mergeCells>
  <printOptions horizontalCentered="1" verticalCentered="1"/>
  <pageMargins left="0.39370078740157483" right="0.39370078740157483" top="0.23622047244094491" bottom="0.23622047244094491" header="0.31496062992125984" footer="0.31496062992125984"/>
  <pageSetup scale="50" orientation="landscape"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3">
    <tabColor rgb="FF7030A0"/>
    <pageSetUpPr fitToPage="1"/>
  </sheetPr>
  <dimension ref="A1:U119"/>
  <sheetViews>
    <sheetView showGridLines="0" view="pageBreakPreview" zoomScale="70" zoomScaleNormal="40" zoomScaleSheetLayoutView="70" workbookViewId="0">
      <selection sqref="A1:S1"/>
    </sheetView>
  </sheetViews>
  <sheetFormatPr baseColWidth="10" defaultColWidth="11.42578125" defaultRowHeight="15"/>
  <cols>
    <col min="1" max="1" width="15.140625" style="67" customWidth="1"/>
    <col min="2" max="2" width="11.28515625" style="748" customWidth="1"/>
    <col min="3" max="3" width="9.85546875" style="748" customWidth="1"/>
    <col min="4" max="4" width="9.85546875" style="67" customWidth="1"/>
    <col min="5" max="5" width="11.42578125" style="67" customWidth="1"/>
    <col min="6" max="6" width="9.140625" style="67" customWidth="1"/>
    <col min="7" max="7" width="11.42578125" style="67" customWidth="1"/>
    <col min="8" max="8" width="11.140625" style="67" customWidth="1"/>
    <col min="9" max="9" width="12.140625" style="67" customWidth="1"/>
    <col min="10" max="12" width="10.5703125" style="67" customWidth="1"/>
    <col min="13" max="13" width="12.28515625" style="67" customWidth="1"/>
    <col min="14" max="14" width="14" style="67" customWidth="1"/>
    <col min="15" max="15" width="17" style="67" customWidth="1"/>
    <col min="16" max="16" width="13.85546875" style="67" customWidth="1"/>
    <col min="17" max="17" width="13.28515625" style="67" customWidth="1"/>
    <col min="18" max="18" width="10.42578125" style="67" customWidth="1"/>
    <col min="19" max="19" width="15.140625" style="67" customWidth="1"/>
    <col min="20" max="20" width="5.140625" style="67" customWidth="1"/>
    <col min="21" max="21" width="12.42578125" style="67" bestFit="1" customWidth="1"/>
    <col min="22" max="16384" width="11.42578125" style="67"/>
  </cols>
  <sheetData>
    <row r="1" spans="1:20" ht="78.75" customHeight="1">
      <c r="A1" s="2228"/>
      <c r="B1" s="2228"/>
      <c r="C1" s="2228"/>
      <c r="D1" s="2228"/>
      <c r="E1" s="2228"/>
      <c r="F1" s="2228"/>
      <c r="G1" s="2228"/>
      <c r="H1" s="2228"/>
      <c r="I1" s="2228"/>
      <c r="J1" s="2228"/>
      <c r="K1" s="2228"/>
      <c r="L1" s="2228"/>
      <c r="M1" s="2228"/>
      <c r="N1" s="2228"/>
      <c r="O1" s="2228"/>
      <c r="P1" s="2228"/>
      <c r="Q1" s="2228"/>
      <c r="R1" s="2228"/>
      <c r="S1" s="2228"/>
    </row>
    <row r="2" spans="1:20" ht="4.5" customHeight="1">
      <c r="A2" s="151"/>
      <c r="B2" s="1456"/>
      <c r="C2" s="1107"/>
      <c r="D2" s="151"/>
      <c r="E2" s="151"/>
      <c r="F2" s="151"/>
      <c r="G2" s="151"/>
      <c r="H2" s="151"/>
      <c r="I2" s="151"/>
      <c r="J2" s="151"/>
      <c r="K2" s="151"/>
      <c r="L2" s="151"/>
      <c r="M2" s="151"/>
      <c r="N2" s="151"/>
      <c r="O2" s="151"/>
      <c r="P2" s="151"/>
      <c r="Q2" s="151"/>
      <c r="R2" s="151"/>
      <c r="S2" s="151"/>
    </row>
    <row r="3" spans="1:20" s="32" customFormat="1" ht="27.75" customHeight="1">
      <c r="A3" s="2258" t="s">
        <v>148</v>
      </c>
      <c r="B3" s="2259"/>
      <c r="C3" s="2259"/>
      <c r="D3" s="2259"/>
      <c r="E3" s="2259"/>
      <c r="F3" s="2259"/>
      <c r="G3" s="2259"/>
      <c r="H3" s="2259"/>
      <c r="I3" s="2259"/>
      <c r="J3" s="2259"/>
      <c r="K3" s="2259"/>
      <c r="L3" s="2259"/>
      <c r="M3" s="2259"/>
      <c r="N3" s="2259"/>
      <c r="O3" s="2259"/>
      <c r="P3" s="2259"/>
      <c r="Q3" s="2259"/>
      <c r="R3" s="2259"/>
      <c r="S3" s="2260"/>
    </row>
    <row r="4" spans="1:20" s="32" customFormat="1" ht="39" customHeight="1">
      <c r="A4" s="304" t="s">
        <v>0</v>
      </c>
      <c r="B4" s="1111" t="s">
        <v>938</v>
      </c>
      <c r="C4" s="1111" t="s">
        <v>871</v>
      </c>
      <c r="D4" s="299" t="s">
        <v>71</v>
      </c>
      <c r="E4" s="299" t="s">
        <v>72</v>
      </c>
      <c r="F4" s="299" t="s">
        <v>73</v>
      </c>
      <c r="G4" s="299" t="s">
        <v>74</v>
      </c>
      <c r="H4" s="299" t="s">
        <v>75</v>
      </c>
      <c r="I4" s="299" t="s">
        <v>76</v>
      </c>
      <c r="J4" s="299" t="s">
        <v>77</v>
      </c>
      <c r="K4" s="300" t="s">
        <v>78</v>
      </c>
      <c r="L4" s="299" t="s">
        <v>79</v>
      </c>
      <c r="M4" s="292" t="s">
        <v>80</v>
      </c>
      <c r="N4" s="299" t="s">
        <v>81</v>
      </c>
      <c r="O4" s="299" t="s">
        <v>82</v>
      </c>
      <c r="P4" s="299" t="s">
        <v>70</v>
      </c>
      <c r="Q4" s="300" t="s">
        <v>133</v>
      </c>
      <c r="R4" s="305" t="s">
        <v>83</v>
      </c>
      <c r="S4" s="295" t="s">
        <v>84</v>
      </c>
    </row>
    <row r="5" spans="1:20" s="32" customFormat="1" ht="15.75">
      <c r="A5" s="291" t="s">
        <v>20</v>
      </c>
      <c r="B5" s="297">
        <v>0</v>
      </c>
      <c r="C5" s="297">
        <v>0</v>
      </c>
      <c r="D5" s="297">
        <v>0</v>
      </c>
      <c r="E5" s="297">
        <v>57</v>
      </c>
      <c r="F5" s="297">
        <v>14</v>
      </c>
      <c r="G5" s="298">
        <v>135</v>
      </c>
      <c r="H5" s="297">
        <v>0</v>
      </c>
      <c r="I5" s="298">
        <v>76</v>
      </c>
      <c r="J5" s="297">
        <v>8</v>
      </c>
      <c r="K5" s="298">
        <v>133</v>
      </c>
      <c r="L5" s="298">
        <v>310</v>
      </c>
      <c r="M5" s="303">
        <f t="shared" ref="M5:M15" si="0">SUM(C5:L5)</f>
        <v>733</v>
      </c>
      <c r="N5" s="954">
        <v>0</v>
      </c>
      <c r="O5" s="954">
        <v>0</v>
      </c>
      <c r="P5" s="954">
        <v>0</v>
      </c>
      <c r="Q5" s="954">
        <v>0</v>
      </c>
      <c r="R5" s="955">
        <f t="shared" ref="R5:R18" si="1">SUM(N5:Q5)</f>
        <v>0</v>
      </c>
      <c r="S5" s="809">
        <f t="shared" ref="S5:S18" si="2">M5+R5</f>
        <v>733</v>
      </c>
      <c r="T5" s="44"/>
    </row>
    <row r="6" spans="1:20" s="32" customFormat="1" ht="15.75">
      <c r="A6" s="291" t="s">
        <v>21</v>
      </c>
      <c r="B6" s="297">
        <v>0</v>
      </c>
      <c r="C6" s="297">
        <v>0</v>
      </c>
      <c r="D6" s="297">
        <v>0</v>
      </c>
      <c r="E6" s="297">
        <v>81</v>
      </c>
      <c r="F6" s="297">
        <v>13</v>
      </c>
      <c r="G6" s="298">
        <v>181</v>
      </c>
      <c r="H6" s="297">
        <v>0</v>
      </c>
      <c r="I6" s="298">
        <v>81</v>
      </c>
      <c r="J6" s="297">
        <v>5</v>
      </c>
      <c r="K6" s="298">
        <v>230</v>
      </c>
      <c r="L6" s="298">
        <v>290</v>
      </c>
      <c r="M6" s="303">
        <f t="shared" si="0"/>
        <v>881</v>
      </c>
      <c r="N6" s="954">
        <v>259</v>
      </c>
      <c r="O6" s="954">
        <v>719</v>
      </c>
      <c r="P6" s="954">
        <v>0</v>
      </c>
      <c r="Q6" s="954">
        <v>0</v>
      </c>
      <c r="R6" s="956">
        <f t="shared" si="1"/>
        <v>978</v>
      </c>
      <c r="S6" s="810">
        <f t="shared" si="2"/>
        <v>1859</v>
      </c>
    </row>
    <row r="7" spans="1:20" s="32" customFormat="1" ht="15.75">
      <c r="A7" s="291" t="s">
        <v>22</v>
      </c>
      <c r="B7" s="297">
        <v>0</v>
      </c>
      <c r="C7" s="297">
        <v>0</v>
      </c>
      <c r="D7" s="297">
        <v>0</v>
      </c>
      <c r="E7" s="297">
        <v>363</v>
      </c>
      <c r="F7" s="297">
        <v>10</v>
      </c>
      <c r="G7" s="298">
        <v>208</v>
      </c>
      <c r="H7" s="297">
        <v>0</v>
      </c>
      <c r="I7" s="298">
        <v>55</v>
      </c>
      <c r="J7" s="297">
        <v>8</v>
      </c>
      <c r="K7" s="298">
        <v>288</v>
      </c>
      <c r="L7" s="298">
        <v>213</v>
      </c>
      <c r="M7" s="303">
        <f t="shared" si="0"/>
        <v>1145</v>
      </c>
      <c r="N7" s="954">
        <v>25</v>
      </c>
      <c r="O7" s="954">
        <v>77</v>
      </c>
      <c r="P7" s="954">
        <v>0</v>
      </c>
      <c r="Q7" s="954">
        <v>0</v>
      </c>
      <c r="R7" s="956">
        <f t="shared" si="1"/>
        <v>102</v>
      </c>
      <c r="S7" s="810">
        <f t="shared" si="2"/>
        <v>1247</v>
      </c>
    </row>
    <row r="8" spans="1:20" s="32" customFormat="1" ht="15.75">
      <c r="A8" s="291" t="s">
        <v>23</v>
      </c>
      <c r="B8" s="297">
        <v>0</v>
      </c>
      <c r="C8" s="297">
        <v>0</v>
      </c>
      <c r="D8" s="297">
        <v>0</v>
      </c>
      <c r="E8" s="297">
        <v>0</v>
      </c>
      <c r="F8" s="297">
        <v>0</v>
      </c>
      <c r="G8" s="298">
        <v>288</v>
      </c>
      <c r="H8" s="297">
        <v>0</v>
      </c>
      <c r="I8" s="298">
        <v>65</v>
      </c>
      <c r="J8" s="297">
        <v>19</v>
      </c>
      <c r="K8" s="298">
        <v>362</v>
      </c>
      <c r="L8" s="298">
        <v>228</v>
      </c>
      <c r="M8" s="303">
        <f t="shared" si="0"/>
        <v>962</v>
      </c>
      <c r="N8" s="954">
        <v>7</v>
      </c>
      <c r="O8" s="954">
        <v>59</v>
      </c>
      <c r="P8" s="954">
        <v>0</v>
      </c>
      <c r="Q8" s="954">
        <v>0</v>
      </c>
      <c r="R8" s="956">
        <f t="shared" si="1"/>
        <v>66</v>
      </c>
      <c r="S8" s="810">
        <f t="shared" si="2"/>
        <v>1028</v>
      </c>
    </row>
    <row r="9" spans="1:20" s="32" customFormat="1" ht="15.75">
      <c r="A9" s="291" t="s">
        <v>24</v>
      </c>
      <c r="B9" s="297">
        <v>0</v>
      </c>
      <c r="C9" s="297">
        <v>0</v>
      </c>
      <c r="D9" s="297">
        <v>0</v>
      </c>
      <c r="E9" s="297">
        <v>0</v>
      </c>
      <c r="F9" s="297">
        <v>0</v>
      </c>
      <c r="G9" s="298">
        <v>5982</v>
      </c>
      <c r="H9" s="297">
        <v>0</v>
      </c>
      <c r="I9" s="298">
        <v>5612</v>
      </c>
      <c r="J9" s="297">
        <v>59</v>
      </c>
      <c r="K9" s="298">
        <v>9295</v>
      </c>
      <c r="L9" s="298">
        <v>4268</v>
      </c>
      <c r="M9" s="303">
        <f t="shared" si="0"/>
        <v>25216</v>
      </c>
      <c r="N9" s="954">
        <v>7</v>
      </c>
      <c r="O9" s="954">
        <v>64</v>
      </c>
      <c r="P9" s="954">
        <v>0</v>
      </c>
      <c r="Q9" s="954">
        <v>0</v>
      </c>
      <c r="R9" s="956">
        <f t="shared" si="1"/>
        <v>71</v>
      </c>
      <c r="S9" s="810">
        <f t="shared" si="2"/>
        <v>25287</v>
      </c>
    </row>
    <row r="10" spans="1:20" s="32" customFormat="1" ht="15.75">
      <c r="A10" s="291" t="s">
        <v>168</v>
      </c>
      <c r="B10" s="297">
        <v>0</v>
      </c>
      <c r="C10" s="297">
        <v>0</v>
      </c>
      <c r="D10" s="297">
        <v>0</v>
      </c>
      <c r="E10" s="297">
        <v>0</v>
      </c>
      <c r="F10" s="297">
        <v>0</v>
      </c>
      <c r="G10" s="298">
        <v>2345</v>
      </c>
      <c r="H10" s="297">
        <v>0</v>
      </c>
      <c r="I10" s="298">
        <v>3608</v>
      </c>
      <c r="J10" s="297">
        <v>22</v>
      </c>
      <c r="K10" s="298">
        <v>2869</v>
      </c>
      <c r="L10" s="298">
        <v>1752</v>
      </c>
      <c r="M10" s="303">
        <f t="shared" si="0"/>
        <v>10596</v>
      </c>
      <c r="N10" s="954">
        <v>5</v>
      </c>
      <c r="O10" s="954">
        <v>43</v>
      </c>
      <c r="P10" s="954">
        <v>0</v>
      </c>
      <c r="Q10" s="954">
        <v>0</v>
      </c>
      <c r="R10" s="956">
        <f t="shared" si="1"/>
        <v>48</v>
      </c>
      <c r="S10" s="810">
        <f t="shared" si="2"/>
        <v>10644</v>
      </c>
      <c r="T10" s="96"/>
    </row>
    <row r="11" spans="1:20" s="32" customFormat="1" ht="15.75">
      <c r="A11" s="291" t="s">
        <v>203</v>
      </c>
      <c r="B11" s="297">
        <v>0</v>
      </c>
      <c r="C11" s="297">
        <v>0</v>
      </c>
      <c r="D11" s="297">
        <v>0</v>
      </c>
      <c r="E11" s="297">
        <v>0</v>
      </c>
      <c r="F11" s="297">
        <v>0</v>
      </c>
      <c r="G11" s="298">
        <v>1603</v>
      </c>
      <c r="H11" s="297">
        <v>0</v>
      </c>
      <c r="I11" s="298">
        <v>1068</v>
      </c>
      <c r="J11" s="297">
        <v>23</v>
      </c>
      <c r="K11" s="298">
        <v>2173</v>
      </c>
      <c r="L11" s="298">
        <v>1337</v>
      </c>
      <c r="M11" s="303">
        <f t="shared" si="0"/>
        <v>6204</v>
      </c>
      <c r="N11" s="954">
        <v>23</v>
      </c>
      <c r="O11" s="954">
        <v>41</v>
      </c>
      <c r="P11" s="954">
        <v>0</v>
      </c>
      <c r="Q11" s="954">
        <v>0</v>
      </c>
      <c r="R11" s="956">
        <f t="shared" si="1"/>
        <v>64</v>
      </c>
      <c r="S11" s="810">
        <f t="shared" si="2"/>
        <v>6268</v>
      </c>
      <c r="T11" s="96"/>
    </row>
    <row r="12" spans="1:20" s="32" customFormat="1" ht="15.75">
      <c r="A12" s="291" t="s">
        <v>424</v>
      </c>
      <c r="B12" s="297">
        <v>0</v>
      </c>
      <c r="C12" s="297">
        <v>0</v>
      </c>
      <c r="D12" s="297">
        <v>0</v>
      </c>
      <c r="E12" s="297">
        <v>0</v>
      </c>
      <c r="F12" s="297">
        <v>0</v>
      </c>
      <c r="G12" s="298">
        <v>2631</v>
      </c>
      <c r="H12" s="297">
        <v>0</v>
      </c>
      <c r="I12" s="298">
        <v>1755</v>
      </c>
      <c r="J12" s="297">
        <v>39</v>
      </c>
      <c r="K12" s="298">
        <v>3381</v>
      </c>
      <c r="L12" s="298">
        <v>2221</v>
      </c>
      <c r="M12" s="303">
        <f t="shared" si="0"/>
        <v>10027</v>
      </c>
      <c r="N12" s="954">
        <v>3</v>
      </c>
      <c r="O12" s="954">
        <v>16</v>
      </c>
      <c r="P12" s="954">
        <v>0</v>
      </c>
      <c r="Q12" s="954">
        <v>0</v>
      </c>
      <c r="R12" s="956">
        <f t="shared" si="1"/>
        <v>19</v>
      </c>
      <c r="S12" s="810">
        <f t="shared" si="2"/>
        <v>10046</v>
      </c>
      <c r="T12" s="96"/>
    </row>
    <row r="13" spans="1:20" s="32" customFormat="1" ht="15.75">
      <c r="A13" s="291" t="s">
        <v>488</v>
      </c>
      <c r="B13" s="297">
        <v>0</v>
      </c>
      <c r="C13" s="297">
        <v>0</v>
      </c>
      <c r="D13" s="297">
        <v>0</v>
      </c>
      <c r="E13" s="297">
        <v>0</v>
      </c>
      <c r="F13" s="297">
        <v>0</v>
      </c>
      <c r="G13" s="298">
        <v>3642</v>
      </c>
      <c r="H13" s="297">
        <v>0</v>
      </c>
      <c r="I13" s="298">
        <v>3099</v>
      </c>
      <c r="J13" s="297">
        <v>33</v>
      </c>
      <c r="K13" s="298">
        <v>5417</v>
      </c>
      <c r="L13" s="298">
        <v>3510</v>
      </c>
      <c r="M13" s="303">
        <f t="shared" si="0"/>
        <v>15701</v>
      </c>
      <c r="N13" s="954">
        <v>7</v>
      </c>
      <c r="O13" s="954">
        <v>32</v>
      </c>
      <c r="P13" s="954">
        <v>0</v>
      </c>
      <c r="Q13" s="954">
        <v>0</v>
      </c>
      <c r="R13" s="956">
        <f t="shared" si="1"/>
        <v>39</v>
      </c>
      <c r="S13" s="810">
        <f t="shared" si="2"/>
        <v>15740</v>
      </c>
      <c r="T13" s="96"/>
    </row>
    <row r="14" spans="1:20" s="32" customFormat="1" ht="15.75">
      <c r="A14" s="291" t="s">
        <v>496</v>
      </c>
      <c r="B14" s="297">
        <v>0</v>
      </c>
      <c r="C14" s="297">
        <v>0</v>
      </c>
      <c r="D14" s="297">
        <v>0</v>
      </c>
      <c r="E14" s="297">
        <v>0</v>
      </c>
      <c r="F14" s="297">
        <v>0</v>
      </c>
      <c r="G14" s="298">
        <v>7753</v>
      </c>
      <c r="H14" s="297">
        <v>0</v>
      </c>
      <c r="I14" s="298">
        <v>7468</v>
      </c>
      <c r="J14" s="297">
        <f>14+93</f>
        <v>107</v>
      </c>
      <c r="K14" s="298">
        <v>11143</v>
      </c>
      <c r="L14" s="298">
        <v>5850</v>
      </c>
      <c r="M14" s="303">
        <f t="shared" si="0"/>
        <v>32321</v>
      </c>
      <c r="N14" s="954">
        <v>5</v>
      </c>
      <c r="O14" s="954">
        <f>3+29</f>
        <v>32</v>
      </c>
      <c r="P14" s="954">
        <v>0</v>
      </c>
      <c r="Q14" s="954">
        <v>7</v>
      </c>
      <c r="R14" s="956">
        <f t="shared" si="1"/>
        <v>44</v>
      </c>
      <c r="S14" s="810">
        <f t="shared" si="2"/>
        <v>32365</v>
      </c>
      <c r="T14" s="96"/>
    </row>
    <row r="15" spans="1:20" s="32" customFormat="1" ht="15.75">
      <c r="A15" s="291" t="s">
        <v>829</v>
      </c>
      <c r="B15" s="297">
        <v>0</v>
      </c>
      <c r="C15" s="297">
        <v>0</v>
      </c>
      <c r="D15" s="297">
        <v>0</v>
      </c>
      <c r="E15" s="297">
        <v>0</v>
      </c>
      <c r="F15" s="297">
        <v>0</v>
      </c>
      <c r="G15" s="298">
        <f>1557+6505+1510+881</f>
        <v>10453</v>
      </c>
      <c r="H15" s="297">
        <v>0</v>
      </c>
      <c r="I15" s="298">
        <f>1180+5298+1095+711</f>
        <v>8284</v>
      </c>
      <c r="J15" s="297">
        <f>18+124+25+25</f>
        <v>192</v>
      </c>
      <c r="K15" s="298">
        <f>1903+9268+1891+1510</f>
        <v>14572</v>
      </c>
      <c r="L15" s="298">
        <f>1130+5562+1245+1023</f>
        <v>8960</v>
      </c>
      <c r="M15" s="303">
        <f t="shared" si="0"/>
        <v>42461</v>
      </c>
      <c r="N15" s="954">
        <v>2</v>
      </c>
      <c r="O15" s="954">
        <f>3+31+1+2</f>
        <v>37</v>
      </c>
      <c r="P15" s="954">
        <v>0</v>
      </c>
      <c r="Q15" s="954">
        <f>8+68+5+9</f>
        <v>90</v>
      </c>
      <c r="R15" s="956">
        <f t="shared" si="1"/>
        <v>129</v>
      </c>
      <c r="S15" s="810">
        <f t="shared" si="2"/>
        <v>42590</v>
      </c>
      <c r="T15" s="96"/>
    </row>
    <row r="16" spans="1:20" s="32" customFormat="1" ht="15.75">
      <c r="A16" s="983" t="s">
        <v>884</v>
      </c>
      <c r="B16" s="297">
        <v>0</v>
      </c>
      <c r="C16" s="297">
        <v>1</v>
      </c>
      <c r="D16" s="297">
        <v>0</v>
      </c>
      <c r="E16" s="297">
        <v>0</v>
      </c>
      <c r="F16" s="297">
        <v>0</v>
      </c>
      <c r="G16" s="298">
        <v>17688</v>
      </c>
      <c r="H16" s="297">
        <v>0</v>
      </c>
      <c r="I16" s="298">
        <v>7993</v>
      </c>
      <c r="J16" s="297">
        <v>430</v>
      </c>
      <c r="K16" s="298">
        <v>25447</v>
      </c>
      <c r="L16" s="298">
        <v>13415</v>
      </c>
      <c r="M16" s="303">
        <f>SUM(C16:L16)</f>
        <v>64974</v>
      </c>
      <c r="N16" s="954">
        <v>96</v>
      </c>
      <c r="O16" s="954">
        <v>7</v>
      </c>
      <c r="P16" s="954">
        <v>0</v>
      </c>
      <c r="Q16" s="954">
        <v>0</v>
      </c>
      <c r="R16" s="956">
        <f t="shared" si="1"/>
        <v>103</v>
      </c>
      <c r="S16" s="810">
        <f t="shared" si="2"/>
        <v>65077</v>
      </c>
      <c r="T16" s="96"/>
    </row>
    <row r="17" spans="1:21" s="64" customFormat="1" ht="15.75">
      <c r="A17" s="983" t="s">
        <v>949</v>
      </c>
      <c r="B17" s="1540" t="s">
        <v>874</v>
      </c>
      <c r="C17" s="297">
        <v>1141</v>
      </c>
      <c r="D17" s="297">
        <v>0</v>
      </c>
      <c r="E17" s="297">
        <v>0</v>
      </c>
      <c r="F17" s="297">
        <v>0</v>
      </c>
      <c r="G17" s="298">
        <v>20913</v>
      </c>
      <c r="H17" s="297">
        <v>0</v>
      </c>
      <c r="I17" s="298">
        <v>9213</v>
      </c>
      <c r="J17" s="297">
        <v>257</v>
      </c>
      <c r="K17" s="298">
        <v>31376</v>
      </c>
      <c r="L17" s="298">
        <v>17231</v>
      </c>
      <c r="M17" s="303">
        <f>SUM(C17:L17)</f>
        <v>80131</v>
      </c>
      <c r="N17" s="954">
        <v>4</v>
      </c>
      <c r="O17" s="954">
        <v>11</v>
      </c>
      <c r="P17" s="954">
        <v>267</v>
      </c>
      <c r="Q17" s="954">
        <v>104</v>
      </c>
      <c r="R17" s="956">
        <f t="shared" si="1"/>
        <v>386</v>
      </c>
      <c r="S17" s="810">
        <f t="shared" si="2"/>
        <v>80517</v>
      </c>
      <c r="T17" s="61"/>
    </row>
    <row r="18" spans="1:21" s="64" customFormat="1" ht="15.75">
      <c r="A18" s="983" t="s">
        <v>1025</v>
      </c>
      <c r="B18" s="1540" t="s">
        <v>1031</v>
      </c>
      <c r="C18" s="297">
        <v>4086</v>
      </c>
      <c r="D18" s="297">
        <v>0</v>
      </c>
      <c r="E18" s="297">
        <v>0</v>
      </c>
      <c r="F18" s="297">
        <v>0</v>
      </c>
      <c r="G18" s="298">
        <v>19850</v>
      </c>
      <c r="H18" s="297">
        <v>0</v>
      </c>
      <c r="I18" s="298">
        <v>8259</v>
      </c>
      <c r="J18" s="297">
        <v>195</v>
      </c>
      <c r="K18" s="298">
        <v>31118</v>
      </c>
      <c r="L18" s="298">
        <v>18879</v>
      </c>
      <c r="M18" s="303">
        <f>SUM(B18:L18)</f>
        <v>82387</v>
      </c>
      <c r="N18" s="954">
        <v>50</v>
      </c>
      <c r="O18" s="954">
        <v>5</v>
      </c>
      <c r="P18" s="954">
        <v>120</v>
      </c>
      <c r="Q18" s="954">
        <v>144</v>
      </c>
      <c r="R18" s="956">
        <f t="shared" si="1"/>
        <v>319</v>
      </c>
      <c r="S18" s="810">
        <f t="shared" si="2"/>
        <v>82706</v>
      </c>
      <c r="T18" s="61"/>
    </row>
    <row r="19" spans="1:21" s="64" customFormat="1" ht="15.75">
      <c r="A19" s="983" t="s">
        <v>1040</v>
      </c>
      <c r="B19" s="1540" t="s">
        <v>874</v>
      </c>
      <c r="C19" s="297">
        <v>218</v>
      </c>
      <c r="D19" s="297">
        <v>0</v>
      </c>
      <c r="E19" s="297">
        <v>0</v>
      </c>
      <c r="F19" s="297">
        <v>0</v>
      </c>
      <c r="G19" s="298">
        <v>1346</v>
      </c>
      <c r="H19" s="297">
        <v>0</v>
      </c>
      <c r="I19" s="298">
        <v>411</v>
      </c>
      <c r="J19" s="297">
        <v>3</v>
      </c>
      <c r="K19" s="298">
        <v>1983</v>
      </c>
      <c r="L19" s="298">
        <v>1303</v>
      </c>
      <c r="M19" s="303">
        <f>SUM(B19:L19)</f>
        <v>5264</v>
      </c>
      <c r="N19" s="954">
        <v>0</v>
      </c>
      <c r="O19" s="954">
        <v>2</v>
      </c>
      <c r="P19" s="954">
        <v>0</v>
      </c>
      <c r="Q19" s="954">
        <v>7</v>
      </c>
      <c r="R19" s="956">
        <f>SUM(N19:Q19)</f>
        <v>9</v>
      </c>
      <c r="S19" s="810">
        <f>M19+R19</f>
        <v>5273</v>
      </c>
      <c r="T19" s="61"/>
    </row>
    <row r="20" spans="1:21" ht="19.5" customHeight="1">
      <c r="A20" s="273" t="s">
        <v>17</v>
      </c>
      <c r="B20" s="302">
        <f>SUM(B5:B19)</f>
        <v>0</v>
      </c>
      <c r="C20" s="302">
        <f t="shared" ref="C20:L20" si="3">SUM(C5:C19)</f>
        <v>5446</v>
      </c>
      <c r="D20" s="302">
        <f t="shared" si="3"/>
        <v>0</v>
      </c>
      <c r="E20" s="302">
        <f t="shared" si="3"/>
        <v>501</v>
      </c>
      <c r="F20" s="302">
        <f t="shared" si="3"/>
        <v>37</v>
      </c>
      <c r="G20" s="302">
        <f t="shared" si="3"/>
        <v>95018</v>
      </c>
      <c r="H20" s="302">
        <f t="shared" si="3"/>
        <v>0</v>
      </c>
      <c r="I20" s="302">
        <f t="shared" si="3"/>
        <v>57047</v>
      </c>
      <c r="J20" s="302">
        <f t="shared" si="3"/>
        <v>1400</v>
      </c>
      <c r="K20" s="302">
        <f t="shared" si="3"/>
        <v>139787</v>
      </c>
      <c r="L20" s="302">
        <f t="shared" si="3"/>
        <v>79767</v>
      </c>
      <c r="M20" s="561">
        <f>SUM(M5:M17)</f>
        <v>291352</v>
      </c>
      <c r="N20" s="957">
        <f t="shared" ref="N20:S20" si="4">SUM(N5:N19)</f>
        <v>493</v>
      </c>
      <c r="O20" s="957">
        <f t="shared" si="4"/>
        <v>1145</v>
      </c>
      <c r="P20" s="957">
        <f t="shared" si="4"/>
        <v>387</v>
      </c>
      <c r="Q20" s="957">
        <f t="shared" si="4"/>
        <v>352</v>
      </c>
      <c r="R20" s="958">
        <f t="shared" si="4"/>
        <v>2377</v>
      </c>
      <c r="S20" s="561">
        <f t="shared" si="4"/>
        <v>381380</v>
      </c>
      <c r="T20" s="96"/>
      <c r="U20" s="32"/>
    </row>
    <row r="21" spans="1:21" s="32" customFormat="1" ht="18" customHeight="1">
      <c r="A21" s="67"/>
      <c r="B21" s="748"/>
      <c r="C21" s="748"/>
      <c r="D21" s="67"/>
      <c r="E21" s="67"/>
      <c r="F21" s="67"/>
      <c r="G21" s="67"/>
      <c r="H21" s="67"/>
      <c r="I21" s="67"/>
      <c r="J21" s="67"/>
      <c r="K21" s="67"/>
      <c r="L21" s="67"/>
      <c r="M21" s="67"/>
      <c r="N21" s="67"/>
      <c r="O21" s="67"/>
      <c r="P21" s="67"/>
      <c r="Q21" s="67"/>
      <c r="R21" s="67"/>
      <c r="S21" s="67"/>
    </row>
    <row r="22" spans="1:21" s="32" customFormat="1">
      <c r="A22" s="83"/>
      <c r="B22" s="83"/>
      <c r="C22" s="83"/>
      <c r="D22" s="83"/>
      <c r="E22" s="83"/>
      <c r="F22" s="83"/>
      <c r="G22" s="83"/>
      <c r="H22" s="83"/>
      <c r="I22" s="83"/>
      <c r="J22" s="83"/>
      <c r="K22" s="83"/>
      <c r="L22" s="83"/>
      <c r="M22" s="83"/>
      <c r="N22" s="83"/>
      <c r="O22" s="83"/>
      <c r="P22" s="83"/>
      <c r="Q22" s="83"/>
      <c r="R22" s="83"/>
      <c r="S22" s="83"/>
    </row>
    <row r="23" spans="1:21" s="32" customFormat="1">
      <c r="A23" s="83"/>
      <c r="B23" s="83"/>
      <c r="C23" s="83"/>
      <c r="D23" s="83"/>
      <c r="E23" s="83"/>
      <c r="F23" s="83"/>
      <c r="G23" s="83"/>
      <c r="H23" s="83"/>
      <c r="I23" s="83"/>
      <c r="J23" s="83"/>
      <c r="K23" s="83"/>
      <c r="L23" s="83"/>
      <c r="M23" s="83"/>
      <c r="N23" s="83"/>
      <c r="O23" s="83"/>
      <c r="P23" s="83"/>
      <c r="Q23" s="83"/>
      <c r="R23" s="83"/>
      <c r="S23" s="83"/>
    </row>
    <row r="24" spans="1:21" s="32" customFormat="1">
      <c r="A24" s="83"/>
      <c r="B24" s="83"/>
      <c r="C24" s="83"/>
      <c r="D24" s="83"/>
      <c r="E24" s="83"/>
      <c r="F24" s="83"/>
      <c r="G24" s="83"/>
      <c r="H24" s="83"/>
      <c r="I24" s="83"/>
      <c r="J24" s="83"/>
      <c r="K24" s="83"/>
      <c r="L24" s="83"/>
      <c r="M24" s="83"/>
      <c r="N24" s="83"/>
      <c r="O24" s="83"/>
      <c r="P24" s="83"/>
      <c r="Q24" s="83"/>
      <c r="R24" s="83"/>
      <c r="S24" s="83"/>
    </row>
    <row r="25" spans="1:21" s="32" customFormat="1">
      <c r="A25" s="83"/>
      <c r="B25" s="83"/>
      <c r="C25" s="83"/>
      <c r="D25" s="83"/>
      <c r="E25" s="83"/>
      <c r="F25" s="83"/>
      <c r="G25" s="83"/>
      <c r="H25" s="83"/>
      <c r="I25" s="83"/>
      <c r="J25" s="83"/>
      <c r="K25" s="83"/>
      <c r="L25" s="83"/>
      <c r="M25" s="83"/>
      <c r="N25" s="83"/>
      <c r="O25" s="83"/>
      <c r="P25" s="83"/>
      <c r="Q25" s="83"/>
      <c r="R25" s="83"/>
      <c r="S25" s="83"/>
    </row>
    <row r="26" spans="1:21" s="32" customFormat="1">
      <c r="A26" s="83"/>
      <c r="B26" s="83"/>
      <c r="C26" s="83"/>
      <c r="D26" s="83"/>
      <c r="E26" s="83"/>
      <c r="F26" s="83"/>
      <c r="G26" s="83"/>
      <c r="H26" s="83"/>
      <c r="I26" s="83"/>
      <c r="J26" s="83"/>
      <c r="K26" s="83"/>
      <c r="L26" s="83"/>
      <c r="M26" s="83"/>
      <c r="N26" s="83"/>
      <c r="O26" s="83"/>
      <c r="P26" s="83"/>
      <c r="Q26" s="83"/>
      <c r="R26" s="83"/>
      <c r="S26" s="83"/>
    </row>
    <row r="27" spans="1:21" s="32" customFormat="1">
      <c r="A27" s="83"/>
      <c r="B27" s="83"/>
      <c r="C27" s="83"/>
      <c r="D27" s="83"/>
      <c r="E27" s="83"/>
      <c r="F27" s="83"/>
      <c r="G27" s="83"/>
      <c r="H27" s="83"/>
      <c r="I27" s="83"/>
      <c r="J27" s="83"/>
      <c r="K27" s="83"/>
      <c r="L27" s="83"/>
      <c r="M27" s="83"/>
      <c r="N27" s="83"/>
      <c r="O27" s="83"/>
      <c r="P27" s="83"/>
      <c r="Q27" s="83"/>
      <c r="R27" s="83"/>
      <c r="S27" s="83"/>
    </row>
    <row r="28" spans="1:21" s="32" customFormat="1">
      <c r="A28" s="83"/>
      <c r="B28" s="83"/>
      <c r="C28" s="83"/>
      <c r="D28" s="83"/>
      <c r="E28" s="83"/>
      <c r="F28" s="83"/>
      <c r="G28" s="83"/>
      <c r="H28" s="83"/>
      <c r="I28" s="83"/>
      <c r="J28" s="83"/>
      <c r="K28" s="83"/>
      <c r="L28" s="83"/>
      <c r="M28" s="83"/>
      <c r="N28" s="83"/>
      <c r="O28" s="83"/>
      <c r="P28" s="83"/>
      <c r="Q28" s="83"/>
      <c r="R28" s="83"/>
      <c r="S28" s="83"/>
    </row>
    <row r="29" spans="1:21" s="32" customFormat="1">
      <c r="A29" s="83"/>
      <c r="B29" s="83"/>
      <c r="C29" s="83"/>
      <c r="D29" s="83"/>
      <c r="E29" s="83"/>
      <c r="F29" s="83"/>
      <c r="G29" s="83"/>
      <c r="H29" s="83"/>
      <c r="I29" s="83"/>
      <c r="J29" s="83"/>
      <c r="K29" s="83"/>
      <c r="L29" s="83"/>
      <c r="M29" s="83"/>
      <c r="N29" s="83"/>
      <c r="O29" s="83"/>
      <c r="P29" s="83"/>
      <c r="Q29" s="83"/>
      <c r="R29" s="83"/>
      <c r="S29" s="83"/>
      <c r="U29" s="67"/>
    </row>
    <row r="30" spans="1:21" s="32" customFormat="1">
      <c r="A30" s="83"/>
      <c r="B30" s="83"/>
      <c r="C30" s="83"/>
      <c r="D30" s="83"/>
      <c r="E30" s="83"/>
      <c r="F30" s="83"/>
      <c r="G30" s="83"/>
      <c r="H30" s="83"/>
      <c r="I30" s="83"/>
      <c r="J30" s="83"/>
      <c r="K30" s="83"/>
      <c r="L30" s="83"/>
      <c r="M30" s="83"/>
      <c r="N30" s="83"/>
      <c r="O30" s="83"/>
      <c r="P30" s="83"/>
      <c r="Q30" s="83"/>
      <c r="R30" s="83"/>
      <c r="S30" s="83"/>
      <c r="U30" s="67"/>
    </row>
    <row r="31" spans="1:21" s="32" customFormat="1">
      <c r="A31" s="83"/>
      <c r="B31" s="83"/>
      <c r="C31" s="83"/>
      <c r="D31" s="83"/>
      <c r="E31" s="83"/>
      <c r="F31" s="83"/>
      <c r="G31" s="83"/>
      <c r="H31" s="83"/>
      <c r="I31" s="83"/>
      <c r="J31" s="83"/>
      <c r="K31" s="83"/>
      <c r="L31" s="83"/>
      <c r="M31" s="83"/>
      <c r="N31" s="83"/>
      <c r="O31" s="83"/>
      <c r="P31" s="83"/>
      <c r="Q31" s="83"/>
      <c r="R31" s="83"/>
      <c r="S31" s="83"/>
      <c r="U31" s="67"/>
    </row>
    <row r="32" spans="1:21" s="32" customFormat="1">
      <c r="A32" s="83"/>
      <c r="B32" s="83"/>
      <c r="C32" s="83"/>
      <c r="D32" s="83"/>
      <c r="E32" s="83"/>
      <c r="F32" s="83"/>
      <c r="G32" s="83"/>
      <c r="H32" s="83"/>
      <c r="I32" s="83"/>
      <c r="J32" s="83"/>
      <c r="K32" s="83"/>
      <c r="L32" s="83"/>
      <c r="M32" s="83"/>
      <c r="N32" s="83"/>
      <c r="O32" s="83"/>
      <c r="P32" s="83"/>
      <c r="Q32" s="83"/>
      <c r="R32" s="83"/>
      <c r="S32" s="83"/>
      <c r="U32" s="67"/>
    </row>
    <row r="33" spans="1:21" s="32" customFormat="1">
      <c r="A33" s="83"/>
      <c r="B33" s="83"/>
      <c r="C33" s="83"/>
      <c r="D33" s="83"/>
      <c r="E33" s="83"/>
      <c r="F33" s="83"/>
      <c r="G33" s="83"/>
      <c r="H33" s="83"/>
      <c r="I33" s="83"/>
      <c r="J33" s="83"/>
      <c r="K33" s="83"/>
      <c r="L33" s="83"/>
      <c r="M33" s="83"/>
      <c r="N33" s="83"/>
      <c r="O33" s="83"/>
      <c r="P33" s="83"/>
      <c r="Q33" s="83"/>
      <c r="R33" s="83"/>
      <c r="S33" s="83"/>
      <c r="U33" s="67"/>
    </row>
    <row r="34" spans="1:21" s="32" customFormat="1">
      <c r="A34" s="83"/>
      <c r="B34" s="83"/>
      <c r="C34" s="83"/>
      <c r="D34" s="83"/>
      <c r="E34" s="83"/>
      <c r="F34" s="83"/>
      <c r="G34" s="83"/>
      <c r="H34" s="83"/>
      <c r="I34" s="83"/>
      <c r="J34" s="83"/>
      <c r="K34" s="83"/>
      <c r="L34" s="83"/>
      <c r="M34" s="83"/>
      <c r="N34" s="83"/>
      <c r="O34" s="83"/>
      <c r="P34" s="83"/>
      <c r="Q34" s="83"/>
      <c r="R34" s="83"/>
      <c r="S34" s="83"/>
      <c r="U34" s="67"/>
    </row>
    <row r="35" spans="1:21" s="32" customFormat="1">
      <c r="A35" s="83"/>
      <c r="B35" s="83"/>
      <c r="C35" s="83"/>
      <c r="D35" s="5"/>
      <c r="E35" s="83"/>
      <c r="F35" s="83"/>
      <c r="G35" s="83"/>
      <c r="H35" s="83"/>
      <c r="I35" s="83"/>
      <c r="J35" s="83"/>
      <c r="K35" s="83"/>
      <c r="L35" s="83"/>
      <c r="M35" s="83"/>
      <c r="N35" s="83"/>
      <c r="O35" s="83"/>
      <c r="P35" s="83"/>
      <c r="Q35" s="83"/>
      <c r="R35" s="83"/>
      <c r="S35" s="83"/>
      <c r="U35" s="67"/>
    </row>
    <row r="36" spans="1:21" s="32" customFormat="1">
      <c r="A36" s="83"/>
      <c r="B36" s="83"/>
      <c r="C36" s="83"/>
      <c r="D36" s="4"/>
      <c r="E36" s="83"/>
      <c r="F36" s="83"/>
      <c r="G36" s="83"/>
      <c r="H36" s="83"/>
      <c r="I36" s="83"/>
      <c r="J36" s="83"/>
      <c r="K36" s="83"/>
      <c r="L36" s="83"/>
      <c r="M36" s="83"/>
      <c r="N36" s="83"/>
      <c r="O36" s="83"/>
      <c r="P36" s="83"/>
      <c r="Q36" s="83"/>
      <c r="R36" s="83"/>
      <c r="S36" s="83"/>
      <c r="U36" s="67"/>
    </row>
    <row r="37" spans="1:21" s="32" customFormat="1">
      <c r="A37" s="83"/>
      <c r="B37" s="83"/>
      <c r="C37" s="83"/>
      <c r="D37" s="22"/>
      <c r="E37" s="83"/>
      <c r="F37" s="83"/>
      <c r="G37" s="83"/>
      <c r="H37" s="83"/>
      <c r="I37" s="83"/>
      <c r="J37" s="83"/>
      <c r="K37" s="83"/>
      <c r="L37" s="83"/>
      <c r="M37" s="83"/>
      <c r="N37" s="83"/>
      <c r="O37" s="83"/>
      <c r="P37" s="83"/>
      <c r="Q37" s="83"/>
      <c r="R37" s="83"/>
      <c r="S37" s="83"/>
      <c r="U37" s="67"/>
    </row>
    <row r="38" spans="1:21" s="32" customFormat="1">
      <c r="A38" s="83"/>
      <c r="B38" s="83"/>
      <c r="C38" s="83"/>
      <c r="D38" s="83"/>
      <c r="E38" s="83"/>
      <c r="F38" s="83"/>
      <c r="G38" s="83"/>
      <c r="H38" s="83"/>
      <c r="I38" s="83"/>
      <c r="J38" s="83"/>
      <c r="K38" s="83"/>
      <c r="L38" s="83"/>
      <c r="M38" s="83"/>
      <c r="N38" s="83"/>
      <c r="O38" s="83"/>
      <c r="P38" s="83"/>
      <c r="Q38" s="83"/>
      <c r="R38" s="83"/>
      <c r="S38" s="83"/>
      <c r="U38" s="67"/>
    </row>
    <row r="39" spans="1:21" s="32" customFormat="1">
      <c r="A39" s="83"/>
      <c r="B39" s="83"/>
      <c r="C39" s="83"/>
      <c r="D39" s="83"/>
      <c r="E39" s="83"/>
      <c r="F39" s="83"/>
      <c r="G39" s="83"/>
      <c r="H39" s="83"/>
      <c r="I39" s="83"/>
      <c r="J39" s="83"/>
      <c r="K39" s="83"/>
      <c r="L39" s="83"/>
      <c r="M39" s="83"/>
      <c r="N39" s="83"/>
      <c r="O39" s="83"/>
      <c r="P39" s="83"/>
      <c r="Q39" s="83"/>
      <c r="R39" s="83"/>
      <c r="S39" s="83"/>
      <c r="U39" s="67"/>
    </row>
    <row r="40" spans="1:21" s="32" customFormat="1">
      <c r="A40" s="83"/>
      <c r="B40" s="83"/>
      <c r="C40" s="83"/>
      <c r="D40" s="83"/>
      <c r="E40" s="83"/>
      <c r="F40" s="83"/>
      <c r="G40" s="83"/>
      <c r="H40" s="83"/>
      <c r="I40" s="83"/>
      <c r="J40" s="83"/>
      <c r="K40" s="83"/>
      <c r="L40" s="83"/>
      <c r="M40" s="83"/>
      <c r="N40" s="83"/>
      <c r="O40" s="83"/>
      <c r="P40" s="83"/>
      <c r="Q40" s="83"/>
      <c r="R40" s="83"/>
      <c r="S40" s="83"/>
      <c r="U40" s="67"/>
    </row>
    <row r="41" spans="1:21" s="32" customFormat="1">
      <c r="A41" s="83"/>
      <c r="B41" s="83"/>
      <c r="C41" s="83"/>
      <c r="D41" s="83"/>
      <c r="E41" s="83"/>
      <c r="F41" s="83"/>
      <c r="G41" s="83"/>
      <c r="H41" s="83"/>
      <c r="I41" s="83"/>
      <c r="J41" s="83"/>
      <c r="K41" s="83"/>
      <c r="L41" s="83"/>
      <c r="M41" s="83"/>
      <c r="N41" s="83"/>
      <c r="O41" s="83"/>
      <c r="P41" s="83"/>
      <c r="Q41" s="83"/>
      <c r="R41" s="83"/>
      <c r="S41" s="83"/>
      <c r="U41" s="67"/>
    </row>
    <row r="42" spans="1:21" s="32" customFormat="1">
      <c r="A42" s="83"/>
      <c r="B42" s="83"/>
      <c r="C42" s="83"/>
      <c r="D42" s="83"/>
      <c r="E42" s="83"/>
      <c r="F42" s="83"/>
      <c r="G42" s="83"/>
      <c r="H42" s="83"/>
      <c r="I42" s="10"/>
      <c r="J42" s="83"/>
      <c r="K42" s="83"/>
      <c r="L42" s="83"/>
      <c r="M42" s="83"/>
      <c r="N42" s="83"/>
      <c r="O42" s="83"/>
      <c r="P42" s="83"/>
      <c r="Q42" s="83"/>
      <c r="R42" s="83"/>
      <c r="S42" s="83"/>
      <c r="U42" s="67"/>
    </row>
    <row r="43" spans="1:21" s="32" customFormat="1">
      <c r="A43" s="67"/>
      <c r="B43" s="748"/>
      <c r="C43" s="748"/>
      <c r="D43" s="67"/>
      <c r="E43" s="67"/>
      <c r="F43" s="67"/>
      <c r="G43" s="67"/>
      <c r="H43" s="67"/>
      <c r="I43" s="67"/>
      <c r="J43" s="67"/>
      <c r="K43" s="67"/>
      <c r="L43" s="67"/>
      <c r="M43" s="67"/>
      <c r="N43" s="67"/>
      <c r="O43" s="67"/>
      <c r="P43" s="67"/>
      <c r="Q43" s="67"/>
      <c r="R43" s="67"/>
      <c r="S43" s="67"/>
      <c r="U43" s="67"/>
    </row>
    <row r="44" spans="1:21" s="32" customFormat="1">
      <c r="A44" s="67"/>
      <c r="B44" s="748"/>
      <c r="C44" s="748"/>
      <c r="D44" s="67"/>
      <c r="E44" s="67"/>
      <c r="F44" s="67"/>
      <c r="G44" s="67"/>
      <c r="H44" s="67"/>
      <c r="I44" s="67"/>
      <c r="J44" s="67"/>
      <c r="K44" s="67"/>
      <c r="L44" s="67"/>
      <c r="M44" s="67"/>
      <c r="N44" s="67"/>
      <c r="O44" s="67"/>
      <c r="P44" s="67"/>
      <c r="Q44" s="67"/>
      <c r="R44" s="67"/>
      <c r="S44" s="67"/>
      <c r="U44" s="67"/>
    </row>
    <row r="45" spans="1:21" s="32" customFormat="1">
      <c r="A45" s="67"/>
      <c r="B45" s="748"/>
      <c r="C45" s="748"/>
      <c r="D45" s="67"/>
      <c r="E45" s="67"/>
      <c r="F45" s="67"/>
      <c r="G45" s="67"/>
      <c r="H45" s="67"/>
      <c r="I45" s="67"/>
      <c r="J45" s="67"/>
      <c r="K45" s="67"/>
      <c r="L45" s="67"/>
      <c r="M45" s="67"/>
      <c r="N45" s="67"/>
      <c r="O45" s="67"/>
      <c r="P45" s="67"/>
      <c r="Q45" s="67"/>
      <c r="R45" s="67"/>
      <c r="S45" s="67"/>
      <c r="U45" s="67"/>
    </row>
    <row r="46" spans="1:21" s="32" customFormat="1">
      <c r="A46" s="67"/>
      <c r="B46" s="748"/>
      <c r="C46" s="748"/>
      <c r="D46" s="67"/>
      <c r="E46" s="67"/>
      <c r="F46" s="67"/>
      <c r="G46" s="67"/>
      <c r="H46" s="67"/>
      <c r="I46" s="67"/>
      <c r="J46" s="67"/>
      <c r="K46" s="67"/>
      <c r="L46" s="67"/>
      <c r="M46" s="67"/>
      <c r="N46" s="67"/>
      <c r="O46" s="67"/>
      <c r="P46" s="67"/>
      <c r="Q46" s="67"/>
      <c r="R46" s="67"/>
      <c r="S46" s="67"/>
      <c r="U46" s="67"/>
    </row>
    <row r="47" spans="1:21" s="32" customFormat="1">
      <c r="A47" s="67"/>
      <c r="B47" s="748"/>
      <c r="C47" s="748"/>
      <c r="D47" s="67"/>
      <c r="E47" s="67"/>
      <c r="F47" s="67"/>
      <c r="G47" s="67"/>
      <c r="H47" s="67"/>
      <c r="I47" s="67"/>
      <c r="J47" s="67"/>
      <c r="K47" s="67"/>
      <c r="L47" s="67"/>
      <c r="M47" s="67"/>
      <c r="N47" s="67"/>
      <c r="O47" s="67"/>
      <c r="P47" s="67"/>
      <c r="Q47" s="67"/>
      <c r="R47" s="67"/>
      <c r="S47" s="67"/>
      <c r="U47" s="67"/>
    </row>
    <row r="48" spans="1:21" s="32" customFormat="1">
      <c r="A48" s="67"/>
      <c r="B48" s="748"/>
      <c r="C48" s="748"/>
      <c r="D48" s="67"/>
      <c r="E48" s="67"/>
      <c r="F48" s="67"/>
      <c r="G48" s="67"/>
      <c r="H48" s="67"/>
      <c r="I48" s="67"/>
      <c r="J48" s="67"/>
      <c r="K48" s="67"/>
      <c r="L48" s="67"/>
      <c r="M48" s="67"/>
      <c r="N48" s="67"/>
      <c r="O48" s="67"/>
      <c r="P48" s="67"/>
      <c r="Q48" s="67"/>
      <c r="R48" s="67"/>
      <c r="S48" s="67"/>
      <c r="U48" s="67"/>
    </row>
    <row r="49" spans="1:21" s="32" customFormat="1">
      <c r="A49" s="67"/>
      <c r="B49" s="748"/>
      <c r="C49" s="748"/>
      <c r="D49" s="67"/>
      <c r="E49" s="67"/>
      <c r="F49" s="67"/>
      <c r="G49" s="67"/>
      <c r="H49" s="67"/>
      <c r="I49" s="67"/>
      <c r="J49" s="67"/>
      <c r="K49" s="67"/>
      <c r="L49" s="67"/>
      <c r="M49" s="67"/>
      <c r="N49" s="67"/>
      <c r="O49" s="67"/>
      <c r="P49" s="67"/>
      <c r="Q49" s="67"/>
      <c r="R49" s="67"/>
      <c r="S49" s="67"/>
      <c r="U49" s="67"/>
    </row>
    <row r="50" spans="1:21" s="32" customFormat="1">
      <c r="A50" s="67"/>
      <c r="B50" s="748"/>
      <c r="C50" s="748"/>
      <c r="D50" s="67"/>
      <c r="E50" s="67"/>
      <c r="F50" s="67"/>
      <c r="G50" s="67"/>
      <c r="H50" s="67"/>
      <c r="I50" s="67"/>
      <c r="J50" s="67"/>
      <c r="K50" s="67"/>
      <c r="L50" s="67"/>
      <c r="M50" s="67"/>
      <c r="N50" s="67"/>
      <c r="O50" s="67"/>
      <c r="P50" s="67"/>
      <c r="Q50" s="67"/>
      <c r="R50" s="67"/>
      <c r="S50" s="67"/>
      <c r="U50" s="67"/>
    </row>
    <row r="51" spans="1:21" s="32" customFormat="1">
      <c r="A51" s="67"/>
      <c r="B51" s="748"/>
      <c r="C51" s="748"/>
      <c r="D51" s="67"/>
      <c r="E51" s="67"/>
      <c r="F51" s="67"/>
      <c r="G51" s="67"/>
      <c r="H51" s="67"/>
      <c r="I51" s="67"/>
      <c r="J51" s="67"/>
      <c r="K51" s="67"/>
      <c r="L51" s="67"/>
      <c r="M51" s="67"/>
      <c r="N51" s="67"/>
      <c r="O51" s="67"/>
      <c r="P51" s="67"/>
      <c r="Q51" s="67"/>
      <c r="R51" s="67"/>
      <c r="S51" s="67"/>
      <c r="U51" s="67"/>
    </row>
    <row r="52" spans="1:21" s="32" customFormat="1">
      <c r="A52" s="67"/>
      <c r="B52" s="748"/>
      <c r="C52" s="748"/>
      <c r="D52" s="67"/>
      <c r="E52" s="67"/>
      <c r="F52" s="67"/>
      <c r="G52" s="67"/>
      <c r="H52" s="67"/>
      <c r="I52" s="67"/>
      <c r="J52" s="67"/>
      <c r="K52" s="67"/>
      <c r="L52" s="67"/>
      <c r="M52" s="67"/>
      <c r="N52" s="67"/>
      <c r="O52" s="67"/>
      <c r="P52" s="67"/>
      <c r="Q52" s="67"/>
      <c r="R52" s="67"/>
      <c r="S52" s="67"/>
      <c r="U52" s="67"/>
    </row>
    <row r="53" spans="1:21" s="32" customFormat="1">
      <c r="A53" s="67"/>
      <c r="B53" s="748"/>
      <c r="C53" s="748"/>
      <c r="D53" s="67"/>
      <c r="E53" s="67"/>
      <c r="F53" s="67"/>
      <c r="G53" s="67"/>
      <c r="H53" s="67"/>
      <c r="I53" s="67"/>
      <c r="J53" s="67"/>
      <c r="K53" s="67"/>
      <c r="L53" s="67"/>
      <c r="M53" s="67"/>
      <c r="N53" s="67"/>
      <c r="O53" s="67"/>
      <c r="P53" s="67"/>
      <c r="Q53" s="67"/>
      <c r="R53" s="67"/>
      <c r="S53" s="67"/>
      <c r="U53" s="67"/>
    </row>
    <row r="54" spans="1:21" s="32" customFormat="1">
      <c r="A54" s="67"/>
      <c r="B54" s="748"/>
      <c r="C54" s="748"/>
      <c r="D54" s="67"/>
      <c r="E54" s="67"/>
      <c r="F54" s="67"/>
      <c r="G54" s="67"/>
      <c r="H54" s="67"/>
      <c r="I54" s="67"/>
      <c r="J54" s="67"/>
      <c r="K54" s="67"/>
      <c r="L54" s="67"/>
      <c r="M54" s="67"/>
      <c r="N54" s="67"/>
      <c r="O54" s="67"/>
      <c r="P54" s="67"/>
      <c r="Q54" s="67"/>
      <c r="R54" s="67"/>
      <c r="S54" s="67"/>
      <c r="U54" s="67"/>
    </row>
    <row r="55" spans="1:21" s="32" customFormat="1">
      <c r="A55" s="67"/>
      <c r="B55" s="748"/>
      <c r="C55" s="748"/>
      <c r="D55" s="67"/>
      <c r="E55" s="67"/>
      <c r="F55" s="67"/>
      <c r="G55" s="67"/>
      <c r="H55" s="67"/>
      <c r="I55" s="67"/>
      <c r="J55" s="67"/>
      <c r="K55" s="67"/>
      <c r="L55" s="67"/>
      <c r="M55" s="67"/>
      <c r="N55" s="67"/>
      <c r="O55" s="67"/>
      <c r="P55" s="67"/>
      <c r="Q55" s="67"/>
      <c r="R55" s="67"/>
      <c r="S55" s="67"/>
      <c r="U55" s="67"/>
    </row>
    <row r="56" spans="1:21" s="32" customFormat="1">
      <c r="A56" s="67"/>
      <c r="B56" s="748"/>
      <c r="C56" s="748"/>
      <c r="D56" s="67"/>
      <c r="E56" s="67"/>
      <c r="F56" s="67"/>
      <c r="G56" s="67"/>
      <c r="H56" s="67"/>
      <c r="I56" s="67"/>
      <c r="J56" s="67"/>
      <c r="K56" s="67"/>
      <c r="L56" s="67"/>
      <c r="M56" s="67"/>
      <c r="N56" s="67"/>
      <c r="O56" s="67"/>
      <c r="P56" s="67"/>
      <c r="Q56" s="67"/>
      <c r="R56" s="67"/>
      <c r="S56" s="67"/>
      <c r="U56" s="67"/>
    </row>
    <row r="57" spans="1:21" s="32" customFormat="1">
      <c r="A57" s="67"/>
      <c r="B57" s="748"/>
      <c r="C57" s="748"/>
      <c r="D57" s="67"/>
      <c r="E57" s="67"/>
      <c r="F57" s="67"/>
      <c r="G57" s="67"/>
      <c r="H57" s="67"/>
      <c r="I57" s="67"/>
      <c r="J57" s="67"/>
      <c r="K57" s="67"/>
      <c r="L57" s="67"/>
      <c r="M57" s="67"/>
      <c r="N57" s="67"/>
      <c r="O57" s="67"/>
      <c r="P57" s="67"/>
      <c r="Q57" s="67"/>
      <c r="R57" s="67"/>
      <c r="S57" s="67"/>
      <c r="U57" s="67"/>
    </row>
    <row r="58" spans="1:21" s="32" customFormat="1">
      <c r="A58" s="67"/>
      <c r="B58" s="748"/>
      <c r="C58" s="748"/>
      <c r="D58" s="67"/>
      <c r="E58" s="67"/>
      <c r="F58" s="67"/>
      <c r="G58" s="67"/>
      <c r="H58" s="67"/>
      <c r="I58" s="67"/>
      <c r="J58" s="67"/>
      <c r="K58" s="67"/>
      <c r="L58" s="67"/>
      <c r="M58" s="67"/>
      <c r="N58" s="67"/>
      <c r="O58" s="67"/>
      <c r="P58" s="67"/>
      <c r="Q58" s="67"/>
      <c r="R58" s="67"/>
      <c r="S58" s="67"/>
      <c r="U58" s="67"/>
    </row>
    <row r="59" spans="1:21" s="32" customFormat="1">
      <c r="A59" s="67"/>
      <c r="B59" s="748"/>
      <c r="C59" s="748"/>
      <c r="D59" s="67"/>
      <c r="E59" s="67"/>
      <c r="F59" s="67"/>
      <c r="G59" s="67"/>
      <c r="H59" s="67"/>
      <c r="I59" s="67"/>
      <c r="J59" s="67"/>
      <c r="K59" s="67"/>
      <c r="L59" s="67"/>
      <c r="M59" s="67"/>
      <c r="N59" s="67"/>
      <c r="O59" s="67"/>
      <c r="P59" s="67"/>
      <c r="Q59" s="67"/>
      <c r="R59" s="67"/>
      <c r="S59" s="67"/>
      <c r="U59" s="67"/>
    </row>
    <row r="60" spans="1:21" s="32" customFormat="1">
      <c r="A60" s="67"/>
      <c r="B60" s="748"/>
      <c r="C60" s="748"/>
      <c r="D60" s="67"/>
      <c r="E60" s="67"/>
      <c r="F60" s="67"/>
      <c r="G60" s="67"/>
      <c r="H60" s="67"/>
      <c r="I60" s="67"/>
      <c r="J60" s="67"/>
      <c r="K60" s="67"/>
      <c r="L60" s="67"/>
      <c r="M60" s="67"/>
      <c r="N60" s="67"/>
      <c r="O60" s="67"/>
      <c r="P60" s="67"/>
      <c r="Q60" s="67"/>
      <c r="R60" s="67"/>
      <c r="S60" s="67"/>
      <c r="U60" s="67"/>
    </row>
    <row r="61" spans="1:21" s="32" customFormat="1">
      <c r="A61" s="67"/>
      <c r="B61" s="748"/>
      <c r="C61" s="748"/>
      <c r="D61" s="67"/>
      <c r="E61" s="67"/>
      <c r="F61" s="67"/>
      <c r="G61" s="67"/>
      <c r="H61" s="67"/>
      <c r="I61" s="67"/>
      <c r="J61" s="67"/>
      <c r="K61" s="67"/>
      <c r="L61" s="67"/>
      <c r="M61" s="67"/>
      <c r="N61" s="67"/>
      <c r="O61" s="67"/>
      <c r="P61" s="67"/>
      <c r="Q61" s="67"/>
      <c r="R61" s="67"/>
      <c r="S61" s="67"/>
      <c r="U61" s="67"/>
    </row>
    <row r="62" spans="1:21" s="32" customFormat="1">
      <c r="A62" s="67"/>
      <c r="B62" s="748"/>
      <c r="C62" s="748"/>
      <c r="D62" s="67"/>
      <c r="E62" s="67"/>
      <c r="F62" s="67"/>
      <c r="G62" s="67"/>
      <c r="H62" s="67"/>
      <c r="I62" s="67"/>
      <c r="J62" s="67"/>
      <c r="K62" s="67"/>
      <c r="L62" s="67"/>
      <c r="M62" s="67"/>
      <c r="N62" s="67"/>
      <c r="O62" s="67"/>
      <c r="P62" s="67"/>
      <c r="Q62" s="67"/>
      <c r="R62" s="67"/>
      <c r="S62" s="67"/>
      <c r="U62" s="67"/>
    </row>
    <row r="63" spans="1:21" s="32" customFormat="1">
      <c r="A63" s="67"/>
      <c r="B63" s="748"/>
      <c r="C63" s="748"/>
      <c r="D63" s="67"/>
      <c r="E63" s="67"/>
      <c r="F63" s="67"/>
      <c r="G63" s="67"/>
      <c r="H63" s="67"/>
      <c r="I63" s="67"/>
      <c r="J63" s="67"/>
      <c r="K63" s="67"/>
      <c r="L63" s="67"/>
      <c r="M63" s="67"/>
      <c r="N63" s="67"/>
      <c r="O63" s="67"/>
      <c r="P63" s="67"/>
      <c r="Q63" s="67"/>
      <c r="R63" s="67"/>
      <c r="S63" s="67"/>
      <c r="U63" s="67"/>
    </row>
    <row r="64" spans="1:21" s="32" customFormat="1">
      <c r="A64" s="67"/>
      <c r="B64" s="748"/>
      <c r="C64" s="748"/>
      <c r="D64" s="67"/>
      <c r="E64" s="67"/>
      <c r="F64" s="67"/>
      <c r="G64" s="67"/>
      <c r="H64" s="67"/>
      <c r="I64" s="67"/>
      <c r="J64" s="67"/>
      <c r="K64" s="67"/>
      <c r="L64" s="67"/>
      <c r="M64" s="67"/>
      <c r="N64" s="67"/>
      <c r="O64" s="67"/>
      <c r="P64" s="67"/>
      <c r="Q64" s="67"/>
      <c r="R64" s="67"/>
      <c r="S64" s="67"/>
      <c r="U64" s="67"/>
    </row>
    <row r="65" spans="1:21" s="32" customFormat="1">
      <c r="A65" s="67"/>
      <c r="B65" s="748"/>
      <c r="C65" s="748"/>
      <c r="D65" s="67"/>
      <c r="E65" s="67"/>
      <c r="F65" s="67"/>
      <c r="G65" s="67"/>
      <c r="H65" s="67"/>
      <c r="I65" s="67"/>
      <c r="J65" s="67"/>
      <c r="K65" s="67"/>
      <c r="L65" s="67"/>
      <c r="M65" s="67"/>
      <c r="N65" s="67"/>
      <c r="O65" s="67"/>
      <c r="P65" s="67"/>
      <c r="Q65" s="67"/>
      <c r="R65" s="67"/>
      <c r="S65" s="67"/>
      <c r="U65" s="67"/>
    </row>
    <row r="66" spans="1:21" s="32" customFormat="1">
      <c r="A66" s="67"/>
      <c r="B66" s="748"/>
      <c r="C66" s="748"/>
      <c r="D66" s="67"/>
      <c r="E66" s="67"/>
      <c r="F66" s="67"/>
      <c r="G66" s="67"/>
      <c r="H66" s="67"/>
      <c r="I66" s="67"/>
      <c r="J66" s="67"/>
      <c r="K66" s="67"/>
      <c r="L66" s="67"/>
      <c r="M66" s="67"/>
      <c r="N66" s="67"/>
      <c r="O66" s="67"/>
      <c r="P66" s="67"/>
      <c r="Q66" s="67"/>
      <c r="R66" s="67"/>
      <c r="S66" s="67"/>
      <c r="U66" s="67"/>
    </row>
    <row r="67" spans="1:21" s="32" customFormat="1">
      <c r="A67" s="67"/>
      <c r="B67" s="748"/>
      <c r="C67" s="748"/>
      <c r="D67" s="67"/>
      <c r="E67" s="67"/>
      <c r="F67" s="67"/>
      <c r="G67" s="67"/>
      <c r="H67" s="67"/>
      <c r="I67" s="67"/>
      <c r="J67" s="67"/>
      <c r="K67" s="67"/>
      <c r="L67" s="67"/>
      <c r="M67" s="67"/>
      <c r="N67" s="67"/>
      <c r="O67" s="67"/>
      <c r="P67" s="67"/>
      <c r="Q67" s="67"/>
      <c r="R67" s="67"/>
      <c r="S67" s="67"/>
      <c r="U67" s="67"/>
    </row>
    <row r="68" spans="1:21" s="32" customFormat="1">
      <c r="A68" s="67"/>
      <c r="B68" s="748"/>
      <c r="C68" s="748"/>
      <c r="D68" s="67"/>
      <c r="E68" s="67"/>
      <c r="F68" s="67"/>
      <c r="G68" s="67"/>
      <c r="H68" s="67"/>
      <c r="I68" s="67"/>
      <c r="J68" s="67"/>
      <c r="K68" s="67"/>
      <c r="L68" s="67"/>
      <c r="M68" s="67"/>
      <c r="N68" s="67"/>
      <c r="O68" s="67"/>
      <c r="P68" s="67"/>
      <c r="Q68" s="67"/>
      <c r="R68" s="67"/>
      <c r="S68" s="67"/>
      <c r="U68" s="67"/>
    </row>
    <row r="69" spans="1:21" s="32" customFormat="1">
      <c r="A69" s="67"/>
      <c r="B69" s="748"/>
      <c r="C69" s="748"/>
      <c r="D69" s="67"/>
      <c r="E69" s="67"/>
      <c r="F69" s="67"/>
      <c r="G69" s="67"/>
      <c r="H69" s="67"/>
      <c r="I69" s="67"/>
      <c r="J69" s="67"/>
      <c r="K69" s="67"/>
      <c r="L69" s="67"/>
      <c r="M69" s="67"/>
      <c r="N69" s="67"/>
      <c r="O69" s="67"/>
      <c r="P69" s="67"/>
      <c r="Q69" s="67"/>
      <c r="R69" s="67"/>
      <c r="S69" s="67"/>
      <c r="U69" s="67"/>
    </row>
    <row r="70" spans="1:21" s="32" customFormat="1">
      <c r="A70" s="67"/>
      <c r="B70" s="748"/>
      <c r="C70" s="748"/>
      <c r="D70" s="67"/>
      <c r="E70" s="67"/>
      <c r="F70" s="67"/>
      <c r="G70" s="67"/>
      <c r="H70" s="67"/>
      <c r="I70" s="67"/>
      <c r="J70" s="67"/>
      <c r="K70" s="67"/>
      <c r="L70" s="67"/>
      <c r="M70" s="67"/>
      <c r="N70" s="67"/>
      <c r="O70" s="67"/>
      <c r="P70" s="67"/>
      <c r="Q70" s="67"/>
      <c r="R70" s="67"/>
      <c r="S70" s="67"/>
      <c r="U70" s="67"/>
    </row>
    <row r="71" spans="1:21" s="32" customFormat="1">
      <c r="A71" s="67"/>
      <c r="B71" s="748"/>
      <c r="C71" s="748"/>
      <c r="D71" s="67"/>
      <c r="E71" s="67"/>
      <c r="F71" s="67"/>
      <c r="G71" s="67"/>
      <c r="H71" s="67"/>
      <c r="I71" s="67"/>
      <c r="J71" s="67"/>
      <c r="K71" s="67"/>
      <c r="L71" s="67"/>
      <c r="M71" s="67"/>
      <c r="N71" s="67"/>
      <c r="O71" s="67"/>
      <c r="P71" s="67"/>
      <c r="Q71" s="67"/>
      <c r="R71" s="67"/>
      <c r="S71" s="67"/>
      <c r="U71" s="67"/>
    </row>
    <row r="72" spans="1:21" s="32" customFormat="1">
      <c r="A72" s="67"/>
      <c r="B72" s="748"/>
      <c r="C72" s="748"/>
      <c r="D72" s="67"/>
      <c r="E72" s="67"/>
      <c r="F72" s="67"/>
      <c r="G72" s="67"/>
      <c r="H72" s="67"/>
      <c r="I72" s="67"/>
      <c r="J72" s="67"/>
      <c r="K72" s="67"/>
      <c r="L72" s="67"/>
      <c r="M72" s="67"/>
      <c r="N72" s="67"/>
      <c r="O72" s="67"/>
      <c r="P72" s="67"/>
      <c r="Q72" s="67"/>
      <c r="R72" s="67"/>
      <c r="S72" s="67"/>
      <c r="U72" s="67"/>
    </row>
    <row r="73" spans="1:21" s="32" customFormat="1">
      <c r="A73" s="67"/>
      <c r="B73" s="748"/>
      <c r="C73" s="748"/>
      <c r="D73" s="67"/>
      <c r="E73" s="67"/>
      <c r="F73" s="67"/>
      <c r="G73" s="67"/>
      <c r="H73" s="67"/>
      <c r="I73" s="67"/>
      <c r="J73" s="67"/>
      <c r="K73" s="67"/>
      <c r="L73" s="67"/>
      <c r="M73" s="67"/>
      <c r="N73" s="67"/>
      <c r="O73" s="67"/>
      <c r="P73" s="67"/>
      <c r="Q73" s="67"/>
      <c r="R73" s="67"/>
      <c r="S73" s="67"/>
      <c r="U73" s="67"/>
    </row>
    <row r="74" spans="1:21" s="32" customFormat="1">
      <c r="A74" s="67"/>
      <c r="B74" s="748"/>
      <c r="C74" s="748"/>
      <c r="D74" s="67"/>
      <c r="E74" s="67"/>
      <c r="F74" s="67"/>
      <c r="G74" s="67"/>
      <c r="H74" s="67"/>
      <c r="I74" s="67"/>
      <c r="J74" s="67"/>
      <c r="K74" s="67"/>
      <c r="L74" s="67"/>
      <c r="M74" s="67"/>
      <c r="N74" s="67"/>
      <c r="O74" s="67"/>
      <c r="P74" s="67"/>
      <c r="Q74" s="67"/>
      <c r="R74" s="67"/>
      <c r="S74" s="67"/>
      <c r="U74" s="67"/>
    </row>
    <row r="75" spans="1:21" s="32" customFormat="1">
      <c r="A75" s="67"/>
      <c r="B75" s="748"/>
      <c r="C75" s="748"/>
      <c r="D75" s="67"/>
      <c r="E75" s="67"/>
      <c r="F75" s="67"/>
      <c r="G75" s="67"/>
      <c r="H75" s="67"/>
      <c r="I75" s="67"/>
      <c r="J75" s="67"/>
      <c r="K75" s="67"/>
      <c r="L75" s="67"/>
      <c r="M75" s="67"/>
      <c r="N75" s="67"/>
      <c r="O75" s="67"/>
      <c r="P75" s="67"/>
      <c r="Q75" s="67"/>
      <c r="R75" s="67"/>
      <c r="S75" s="67"/>
      <c r="U75" s="67"/>
    </row>
    <row r="76" spans="1:21" s="32" customFormat="1">
      <c r="A76" s="67"/>
      <c r="B76" s="748"/>
      <c r="C76" s="748"/>
      <c r="D76" s="67"/>
      <c r="E76" s="67"/>
      <c r="F76" s="67"/>
      <c r="G76" s="67"/>
      <c r="H76" s="67"/>
      <c r="I76" s="67"/>
      <c r="J76" s="67"/>
      <c r="K76" s="67"/>
      <c r="L76" s="67"/>
      <c r="M76" s="67"/>
      <c r="N76" s="67"/>
      <c r="O76" s="67"/>
      <c r="P76" s="67"/>
      <c r="Q76" s="67"/>
      <c r="R76" s="67"/>
      <c r="S76" s="67"/>
      <c r="U76" s="67"/>
    </row>
    <row r="77" spans="1:21" s="32" customFormat="1">
      <c r="A77" s="67"/>
      <c r="B77" s="748"/>
      <c r="C77" s="748"/>
      <c r="D77" s="67"/>
      <c r="E77" s="67"/>
      <c r="F77" s="67"/>
      <c r="G77" s="67"/>
      <c r="H77" s="67"/>
      <c r="I77" s="67"/>
      <c r="J77" s="67"/>
      <c r="K77" s="67"/>
      <c r="L77" s="67"/>
      <c r="M77" s="67"/>
      <c r="N77" s="67"/>
      <c r="O77" s="67"/>
      <c r="P77" s="67"/>
      <c r="Q77" s="67"/>
      <c r="R77" s="67"/>
      <c r="S77" s="67"/>
      <c r="U77" s="67"/>
    </row>
    <row r="78" spans="1:21" s="32" customFormat="1">
      <c r="A78" s="67"/>
      <c r="B78" s="748"/>
      <c r="C78" s="748"/>
      <c r="D78" s="67"/>
      <c r="E78" s="67"/>
      <c r="F78" s="67"/>
      <c r="G78" s="67"/>
      <c r="H78" s="67"/>
      <c r="I78" s="67"/>
      <c r="J78" s="67"/>
      <c r="K78" s="67"/>
      <c r="L78" s="67"/>
      <c r="M78" s="67"/>
      <c r="N78" s="67"/>
      <c r="O78" s="67"/>
      <c r="P78" s="67"/>
      <c r="Q78" s="67"/>
      <c r="R78" s="67"/>
      <c r="S78" s="67"/>
      <c r="U78" s="67"/>
    </row>
    <row r="79" spans="1:21" s="32" customFormat="1">
      <c r="A79" s="67"/>
      <c r="B79" s="748"/>
      <c r="C79" s="748"/>
      <c r="D79" s="67"/>
      <c r="E79" s="67"/>
      <c r="F79" s="67"/>
      <c r="G79" s="67"/>
      <c r="H79" s="67"/>
      <c r="I79" s="67"/>
      <c r="J79" s="67"/>
      <c r="K79" s="67"/>
      <c r="L79" s="67"/>
      <c r="M79" s="67"/>
      <c r="N79" s="67"/>
      <c r="O79" s="67"/>
      <c r="P79" s="67"/>
      <c r="Q79" s="67"/>
      <c r="R79" s="67"/>
      <c r="S79" s="67"/>
      <c r="U79" s="67"/>
    </row>
    <row r="80" spans="1:21" s="32" customFormat="1">
      <c r="A80" s="67"/>
      <c r="B80" s="748"/>
      <c r="C80" s="748"/>
      <c r="D80" s="67"/>
      <c r="E80" s="67"/>
      <c r="F80" s="67"/>
      <c r="G80" s="67"/>
      <c r="H80" s="67"/>
      <c r="I80" s="67"/>
      <c r="J80" s="67"/>
      <c r="K80" s="67"/>
      <c r="L80" s="67"/>
      <c r="M80" s="67"/>
      <c r="N80" s="67"/>
      <c r="O80" s="67"/>
      <c r="P80" s="67"/>
      <c r="Q80" s="67"/>
      <c r="R80" s="67"/>
      <c r="S80" s="67"/>
      <c r="U80" s="67"/>
    </row>
    <row r="81" spans="1:21" s="32" customFormat="1">
      <c r="A81" s="67"/>
      <c r="B81" s="748"/>
      <c r="C81" s="748"/>
      <c r="D81" s="67"/>
      <c r="E81" s="67"/>
      <c r="F81" s="67"/>
      <c r="G81" s="67"/>
      <c r="H81" s="67"/>
      <c r="I81" s="67"/>
      <c r="J81" s="67"/>
      <c r="K81" s="67"/>
      <c r="L81" s="67"/>
      <c r="M81" s="67"/>
      <c r="N81" s="67"/>
      <c r="O81" s="67"/>
      <c r="P81" s="67"/>
      <c r="Q81" s="67"/>
      <c r="R81" s="67"/>
      <c r="S81" s="67"/>
      <c r="U81" s="67"/>
    </row>
    <row r="82" spans="1:21" s="32" customFormat="1">
      <c r="A82" s="67"/>
      <c r="B82" s="748"/>
      <c r="C82" s="748"/>
      <c r="D82" s="67"/>
      <c r="E82" s="67"/>
      <c r="F82" s="67"/>
      <c r="G82" s="67"/>
      <c r="H82" s="67"/>
      <c r="I82" s="67"/>
      <c r="J82" s="67"/>
      <c r="K82" s="67"/>
      <c r="L82" s="67"/>
      <c r="M82" s="67"/>
      <c r="N82" s="67"/>
      <c r="O82" s="67"/>
      <c r="P82" s="67"/>
      <c r="Q82" s="67"/>
      <c r="R82" s="67"/>
      <c r="S82" s="67"/>
      <c r="U82" s="67"/>
    </row>
    <row r="83" spans="1:21" s="32" customFormat="1">
      <c r="A83" s="67"/>
      <c r="B83" s="748"/>
      <c r="C83" s="748"/>
      <c r="D83" s="67"/>
      <c r="E83" s="67"/>
      <c r="F83" s="67"/>
      <c r="G83" s="67"/>
      <c r="H83" s="67"/>
      <c r="I83" s="67"/>
      <c r="J83" s="67"/>
      <c r="K83" s="67"/>
      <c r="L83" s="67"/>
      <c r="M83" s="67"/>
      <c r="N83" s="67"/>
      <c r="O83" s="67"/>
      <c r="P83" s="67"/>
      <c r="Q83" s="67"/>
      <c r="R83" s="67"/>
      <c r="S83" s="67"/>
      <c r="U83" s="67"/>
    </row>
    <row r="84" spans="1:21" s="32" customFormat="1">
      <c r="A84" s="67"/>
      <c r="B84" s="748"/>
      <c r="C84" s="748"/>
      <c r="D84" s="67"/>
      <c r="E84" s="67"/>
      <c r="F84" s="67"/>
      <c r="G84" s="67"/>
      <c r="H84" s="67"/>
      <c r="I84" s="67"/>
      <c r="J84" s="67"/>
      <c r="K84" s="67"/>
      <c r="L84" s="67"/>
      <c r="M84" s="67"/>
      <c r="N84" s="67"/>
      <c r="O84" s="67"/>
      <c r="P84" s="67"/>
      <c r="Q84" s="67"/>
      <c r="R84" s="67"/>
      <c r="S84" s="67"/>
      <c r="U84" s="67"/>
    </row>
    <row r="85" spans="1:21" s="32" customFormat="1">
      <c r="A85" s="67"/>
      <c r="B85" s="748"/>
      <c r="C85" s="748"/>
      <c r="D85" s="67"/>
      <c r="E85" s="67"/>
      <c r="F85" s="67"/>
      <c r="G85" s="67"/>
      <c r="H85" s="67"/>
      <c r="I85" s="67"/>
      <c r="J85" s="67"/>
      <c r="K85" s="67"/>
      <c r="L85" s="67"/>
      <c r="M85" s="67"/>
      <c r="N85" s="67"/>
      <c r="O85" s="67"/>
      <c r="P85" s="67"/>
      <c r="Q85" s="67"/>
      <c r="R85" s="67"/>
      <c r="S85" s="67"/>
      <c r="U85" s="67"/>
    </row>
    <row r="86" spans="1:21" s="32" customFormat="1">
      <c r="A86" s="67"/>
      <c r="B86" s="748"/>
      <c r="C86" s="748"/>
      <c r="D86" s="67"/>
      <c r="E86" s="67"/>
      <c r="F86" s="67"/>
      <c r="G86" s="67"/>
      <c r="H86" s="67"/>
      <c r="I86" s="67"/>
      <c r="J86" s="67"/>
      <c r="K86" s="67"/>
      <c r="L86" s="67"/>
      <c r="M86" s="67"/>
      <c r="N86" s="67"/>
      <c r="O86" s="67"/>
      <c r="P86" s="67"/>
      <c r="Q86" s="67"/>
      <c r="R86" s="67"/>
      <c r="S86" s="67"/>
      <c r="U86" s="67"/>
    </row>
    <row r="87" spans="1:21" s="32" customFormat="1">
      <c r="A87" s="67"/>
      <c r="B87" s="748"/>
      <c r="C87" s="748"/>
      <c r="D87" s="67"/>
      <c r="E87" s="67"/>
      <c r="F87" s="67"/>
      <c r="G87" s="67"/>
      <c r="H87" s="67"/>
      <c r="I87" s="67"/>
      <c r="J87" s="67"/>
      <c r="K87" s="67"/>
      <c r="L87" s="67"/>
      <c r="M87" s="67"/>
      <c r="N87" s="67"/>
      <c r="O87" s="67"/>
      <c r="P87" s="67"/>
      <c r="Q87" s="67"/>
      <c r="R87" s="67"/>
      <c r="S87" s="67"/>
      <c r="U87" s="67"/>
    </row>
    <row r="88" spans="1:21" s="32" customFormat="1">
      <c r="A88" s="67"/>
      <c r="B88" s="748"/>
      <c r="C88" s="748"/>
      <c r="D88" s="67"/>
      <c r="E88" s="67"/>
      <c r="F88" s="67"/>
      <c r="G88" s="67"/>
      <c r="H88" s="67"/>
      <c r="I88" s="67"/>
      <c r="J88" s="67"/>
      <c r="K88" s="67"/>
      <c r="L88" s="67"/>
      <c r="M88" s="67"/>
      <c r="N88" s="67"/>
      <c r="O88" s="67"/>
      <c r="P88" s="67"/>
      <c r="Q88" s="67"/>
      <c r="R88" s="67"/>
      <c r="S88" s="67"/>
      <c r="U88" s="67"/>
    </row>
    <row r="89" spans="1:21" s="32" customFormat="1">
      <c r="A89" s="67"/>
      <c r="B89" s="748"/>
      <c r="C89" s="748"/>
      <c r="D89" s="67"/>
      <c r="E89" s="67"/>
      <c r="F89" s="67"/>
      <c r="G89" s="67"/>
      <c r="H89" s="67"/>
      <c r="I89" s="67"/>
      <c r="J89" s="67"/>
      <c r="K89" s="67"/>
      <c r="L89" s="67"/>
      <c r="M89" s="67"/>
      <c r="N89" s="67"/>
      <c r="O89" s="67"/>
      <c r="P89" s="67"/>
      <c r="Q89" s="67"/>
      <c r="R89" s="67"/>
      <c r="S89" s="67"/>
      <c r="U89" s="67"/>
    </row>
    <row r="90" spans="1:21" s="32" customFormat="1">
      <c r="A90" s="67"/>
      <c r="B90" s="748"/>
      <c r="C90" s="748"/>
      <c r="D90" s="67"/>
      <c r="E90" s="67"/>
      <c r="F90" s="67"/>
      <c r="G90" s="67"/>
      <c r="H90" s="67"/>
      <c r="I90" s="67"/>
      <c r="J90" s="67"/>
      <c r="K90" s="67"/>
      <c r="L90" s="67"/>
      <c r="M90" s="67"/>
      <c r="N90" s="67"/>
      <c r="O90" s="67"/>
      <c r="P90" s="67"/>
      <c r="Q90" s="67"/>
      <c r="R90" s="67"/>
      <c r="S90" s="67"/>
      <c r="U90" s="67"/>
    </row>
    <row r="91" spans="1:21" s="32" customFormat="1">
      <c r="A91" s="67"/>
      <c r="B91" s="748"/>
      <c r="C91" s="748"/>
      <c r="D91" s="67"/>
      <c r="E91" s="67"/>
      <c r="F91" s="67"/>
      <c r="G91" s="67"/>
      <c r="H91" s="67"/>
      <c r="I91" s="67"/>
      <c r="J91" s="67"/>
      <c r="K91" s="67"/>
      <c r="L91" s="67"/>
      <c r="M91" s="67"/>
      <c r="N91" s="67"/>
      <c r="O91" s="67"/>
      <c r="P91" s="67"/>
      <c r="Q91" s="67"/>
      <c r="R91" s="67"/>
      <c r="S91" s="67"/>
      <c r="U91" s="67"/>
    </row>
    <row r="92" spans="1:21" s="32" customFormat="1">
      <c r="A92" s="67"/>
      <c r="B92" s="748"/>
      <c r="C92" s="748"/>
      <c r="D92" s="67"/>
      <c r="E92" s="67"/>
      <c r="F92" s="67"/>
      <c r="G92" s="67"/>
      <c r="H92" s="67"/>
      <c r="I92" s="67"/>
      <c r="J92" s="67"/>
      <c r="K92" s="67"/>
      <c r="L92" s="67"/>
      <c r="M92" s="67"/>
      <c r="N92" s="67"/>
      <c r="O92" s="67"/>
      <c r="P92" s="67"/>
      <c r="Q92" s="67"/>
      <c r="R92" s="67"/>
      <c r="S92" s="67"/>
      <c r="U92" s="67"/>
    </row>
    <row r="93" spans="1:21" s="32" customFormat="1">
      <c r="A93" s="67"/>
      <c r="B93" s="748"/>
      <c r="C93" s="748"/>
      <c r="D93" s="67"/>
      <c r="E93" s="67"/>
      <c r="F93" s="67"/>
      <c r="G93" s="67"/>
      <c r="H93" s="67"/>
      <c r="I93" s="67"/>
      <c r="J93" s="67"/>
      <c r="K93" s="67"/>
      <c r="L93" s="67"/>
      <c r="M93" s="67"/>
      <c r="N93" s="67"/>
      <c r="O93" s="67"/>
      <c r="P93" s="67"/>
      <c r="Q93" s="67"/>
      <c r="R93" s="67"/>
      <c r="S93" s="67"/>
      <c r="U93" s="67"/>
    </row>
    <row r="94" spans="1:21" s="32" customFormat="1">
      <c r="A94" s="67"/>
      <c r="B94" s="748"/>
      <c r="C94" s="748"/>
      <c r="D94" s="67"/>
      <c r="E94" s="67"/>
      <c r="F94" s="67"/>
      <c r="G94" s="67"/>
      <c r="H94" s="67"/>
      <c r="I94" s="67"/>
      <c r="J94" s="67"/>
      <c r="K94" s="67"/>
      <c r="L94" s="67"/>
      <c r="M94" s="67"/>
      <c r="N94" s="67"/>
      <c r="O94" s="67"/>
      <c r="P94" s="67"/>
      <c r="Q94" s="67"/>
      <c r="R94" s="67"/>
      <c r="S94" s="67"/>
      <c r="U94" s="67"/>
    </row>
    <row r="95" spans="1:21" s="32" customFormat="1">
      <c r="A95" s="67"/>
      <c r="B95" s="748"/>
      <c r="C95" s="748"/>
      <c r="D95" s="67"/>
      <c r="E95" s="67"/>
      <c r="F95" s="67"/>
      <c r="G95" s="67"/>
      <c r="H95" s="67"/>
      <c r="I95" s="67"/>
      <c r="J95" s="67"/>
      <c r="K95" s="67"/>
      <c r="L95" s="67"/>
      <c r="M95" s="67"/>
      <c r="N95" s="67"/>
      <c r="O95" s="67"/>
      <c r="P95" s="67"/>
      <c r="Q95" s="67"/>
      <c r="R95" s="67"/>
      <c r="S95" s="67"/>
      <c r="U95" s="67"/>
    </row>
    <row r="96" spans="1:21" s="32" customFormat="1">
      <c r="A96" s="67"/>
      <c r="B96" s="748"/>
      <c r="C96" s="748"/>
      <c r="D96" s="67"/>
      <c r="E96" s="67"/>
      <c r="F96" s="67"/>
      <c r="G96" s="67"/>
      <c r="H96" s="67"/>
      <c r="I96" s="67"/>
      <c r="J96" s="67"/>
      <c r="K96" s="67"/>
      <c r="L96" s="67"/>
      <c r="M96" s="67"/>
      <c r="N96" s="67"/>
      <c r="O96" s="67"/>
      <c r="P96" s="67"/>
      <c r="Q96" s="67"/>
      <c r="R96" s="67"/>
      <c r="S96" s="67"/>
      <c r="U96" s="67"/>
    </row>
    <row r="97" spans="1:21" s="32" customFormat="1">
      <c r="A97" s="67"/>
      <c r="B97" s="748"/>
      <c r="C97" s="748"/>
      <c r="D97" s="67"/>
      <c r="E97" s="67"/>
      <c r="F97" s="67"/>
      <c r="G97" s="67"/>
      <c r="H97" s="67"/>
      <c r="I97" s="67"/>
      <c r="J97" s="67"/>
      <c r="K97" s="67"/>
      <c r="L97" s="67"/>
      <c r="M97" s="67"/>
      <c r="N97" s="67"/>
      <c r="O97" s="67"/>
      <c r="P97" s="67"/>
      <c r="Q97" s="67"/>
      <c r="R97" s="67"/>
      <c r="S97" s="67"/>
      <c r="U97" s="67"/>
    </row>
    <row r="98" spans="1:21" s="32" customFormat="1">
      <c r="A98" s="67"/>
      <c r="B98" s="748"/>
      <c r="C98" s="748"/>
      <c r="D98" s="67"/>
      <c r="E98" s="67"/>
      <c r="F98" s="67"/>
      <c r="G98" s="67"/>
      <c r="H98" s="67"/>
      <c r="I98" s="67"/>
      <c r="J98" s="67"/>
      <c r="K98" s="67"/>
      <c r="L98" s="67"/>
      <c r="M98" s="67"/>
      <c r="N98" s="67"/>
      <c r="O98" s="67"/>
      <c r="P98" s="67"/>
      <c r="Q98" s="67"/>
      <c r="R98" s="67"/>
      <c r="S98" s="67"/>
      <c r="U98" s="67"/>
    </row>
    <row r="99" spans="1:21" s="32" customFormat="1">
      <c r="A99" s="67"/>
      <c r="B99" s="748"/>
      <c r="C99" s="748"/>
      <c r="D99" s="67"/>
      <c r="E99" s="67"/>
      <c r="F99" s="67"/>
      <c r="G99" s="67"/>
      <c r="H99" s="67"/>
      <c r="I99" s="67"/>
      <c r="J99" s="67"/>
      <c r="K99" s="67"/>
      <c r="L99" s="67"/>
      <c r="M99" s="67"/>
      <c r="N99" s="67"/>
      <c r="O99" s="67"/>
      <c r="P99" s="67"/>
      <c r="Q99" s="67"/>
      <c r="R99" s="67"/>
      <c r="S99" s="67"/>
      <c r="U99" s="67"/>
    </row>
    <row r="100" spans="1:21" s="32" customFormat="1">
      <c r="A100" s="67"/>
      <c r="B100" s="748"/>
      <c r="C100" s="748"/>
      <c r="D100" s="67"/>
      <c r="E100" s="67"/>
      <c r="F100" s="67"/>
      <c r="G100" s="67"/>
      <c r="H100" s="67"/>
      <c r="I100" s="67"/>
      <c r="J100" s="67"/>
      <c r="K100" s="67"/>
      <c r="L100" s="67"/>
      <c r="M100" s="67"/>
      <c r="N100" s="67"/>
      <c r="O100" s="67"/>
      <c r="P100" s="67"/>
      <c r="Q100" s="67"/>
      <c r="R100" s="67"/>
      <c r="S100" s="67"/>
      <c r="U100" s="67"/>
    </row>
    <row r="101" spans="1:21" s="32" customFormat="1">
      <c r="A101" s="67"/>
      <c r="B101" s="748"/>
      <c r="C101" s="748"/>
      <c r="D101" s="67"/>
      <c r="E101" s="67"/>
      <c r="F101" s="67"/>
      <c r="G101" s="67"/>
      <c r="H101" s="67"/>
      <c r="I101" s="67"/>
      <c r="J101" s="67"/>
      <c r="K101" s="67"/>
      <c r="L101" s="67"/>
      <c r="M101" s="67"/>
      <c r="N101" s="67"/>
      <c r="O101" s="67"/>
      <c r="P101" s="67"/>
      <c r="Q101" s="67"/>
      <c r="R101" s="67"/>
      <c r="S101" s="67"/>
      <c r="U101" s="67"/>
    </row>
    <row r="102" spans="1:21" s="32" customFormat="1">
      <c r="A102" s="67"/>
      <c r="B102" s="748"/>
      <c r="C102" s="748"/>
      <c r="D102" s="67"/>
      <c r="E102" s="67"/>
      <c r="F102" s="67"/>
      <c r="G102" s="67"/>
      <c r="H102" s="67"/>
      <c r="I102" s="67"/>
      <c r="J102" s="67"/>
      <c r="K102" s="67"/>
      <c r="L102" s="67"/>
      <c r="M102" s="67"/>
      <c r="N102" s="67"/>
      <c r="O102" s="67"/>
      <c r="P102" s="67"/>
      <c r="Q102" s="67"/>
      <c r="R102" s="67"/>
      <c r="S102" s="67"/>
      <c r="U102" s="67"/>
    </row>
    <row r="103" spans="1:21" s="32" customFormat="1">
      <c r="A103" s="67"/>
      <c r="B103" s="748"/>
      <c r="C103" s="748"/>
      <c r="D103" s="67"/>
      <c r="E103" s="67"/>
      <c r="F103" s="67"/>
      <c r="G103" s="67"/>
      <c r="H103" s="67"/>
      <c r="I103" s="67"/>
      <c r="J103" s="67"/>
      <c r="K103" s="67"/>
      <c r="L103" s="67"/>
      <c r="M103" s="67"/>
      <c r="N103" s="67"/>
      <c r="O103" s="67"/>
      <c r="P103" s="67"/>
      <c r="Q103" s="67"/>
      <c r="R103" s="67"/>
      <c r="S103" s="67"/>
      <c r="U103" s="67"/>
    </row>
    <row r="104" spans="1:21" s="32" customFormat="1">
      <c r="A104" s="67"/>
      <c r="B104" s="748"/>
      <c r="C104" s="748"/>
      <c r="D104" s="67"/>
      <c r="E104" s="67"/>
      <c r="F104" s="67"/>
      <c r="G104" s="67"/>
      <c r="H104" s="67"/>
      <c r="I104" s="67"/>
      <c r="J104" s="67"/>
      <c r="K104" s="67"/>
      <c r="L104" s="67"/>
      <c r="M104" s="67"/>
      <c r="N104" s="67"/>
      <c r="O104" s="67"/>
      <c r="P104" s="67"/>
      <c r="Q104" s="67"/>
      <c r="R104" s="67"/>
      <c r="S104" s="67"/>
      <c r="U104" s="67"/>
    </row>
    <row r="105" spans="1:21" s="32" customFormat="1">
      <c r="A105" s="67"/>
      <c r="B105" s="748"/>
      <c r="C105" s="748"/>
      <c r="D105" s="67"/>
      <c r="E105" s="67"/>
      <c r="F105" s="67"/>
      <c r="G105" s="67"/>
      <c r="H105" s="67"/>
      <c r="I105" s="67"/>
      <c r="J105" s="67"/>
      <c r="K105" s="67"/>
      <c r="L105" s="67"/>
      <c r="M105" s="67"/>
      <c r="N105" s="67"/>
      <c r="O105" s="67"/>
      <c r="P105" s="67"/>
      <c r="Q105" s="67"/>
      <c r="R105" s="67"/>
      <c r="S105" s="67"/>
      <c r="U105" s="67"/>
    </row>
    <row r="106" spans="1:21" s="32" customFormat="1">
      <c r="A106" s="67"/>
      <c r="B106" s="748"/>
      <c r="C106" s="748"/>
      <c r="D106" s="67"/>
      <c r="E106" s="67"/>
      <c r="F106" s="67"/>
      <c r="G106" s="67"/>
      <c r="H106" s="67"/>
      <c r="I106" s="67"/>
      <c r="J106" s="67"/>
      <c r="K106" s="67"/>
      <c r="L106" s="67"/>
      <c r="M106" s="67"/>
      <c r="N106" s="67"/>
      <c r="O106" s="67"/>
      <c r="P106" s="67"/>
      <c r="Q106" s="67"/>
      <c r="R106" s="67"/>
      <c r="S106" s="67"/>
      <c r="U106" s="67"/>
    </row>
    <row r="107" spans="1:21" s="32" customFormat="1">
      <c r="U107" s="67"/>
    </row>
    <row r="108" spans="1:21" s="32" customFormat="1">
      <c r="U108" s="67"/>
    </row>
    <row r="109" spans="1:21" s="32" customFormat="1">
      <c r="U109" s="67"/>
    </row>
    <row r="110" spans="1:21" s="32" customFormat="1">
      <c r="U110" s="67"/>
    </row>
    <row r="111" spans="1:21" s="32" customFormat="1">
      <c r="U111" s="67"/>
    </row>
    <row r="112" spans="1:21" s="32" customFormat="1">
      <c r="U112" s="67"/>
    </row>
    <row r="113" spans="1:21" s="32" customFormat="1">
      <c r="U113" s="67"/>
    </row>
    <row r="114" spans="1:21" s="32" customFormat="1">
      <c r="U114" s="67"/>
    </row>
    <row r="115" spans="1:21" s="32" customFormat="1">
      <c r="U115" s="67"/>
    </row>
    <row r="116" spans="1:21" s="32" customFormat="1">
      <c r="U116" s="67"/>
    </row>
    <row r="117" spans="1:21" s="32" customFormat="1">
      <c r="U117" s="67"/>
    </row>
    <row r="118" spans="1:21" s="32" customFormat="1">
      <c r="U118" s="67"/>
    </row>
    <row r="119" spans="1:21">
      <c r="A119" s="32"/>
      <c r="B119" s="32"/>
      <c r="C119" s="32"/>
      <c r="D119" s="32"/>
      <c r="E119" s="32"/>
      <c r="F119" s="32"/>
      <c r="G119" s="32"/>
      <c r="H119" s="32"/>
      <c r="I119" s="32"/>
      <c r="J119" s="32"/>
      <c r="K119" s="32"/>
      <c r="L119" s="32"/>
      <c r="M119" s="32"/>
      <c r="N119" s="32"/>
      <c r="O119" s="32"/>
      <c r="P119" s="32"/>
      <c r="Q119" s="32"/>
      <c r="R119" s="32"/>
      <c r="S119" s="32"/>
    </row>
  </sheetData>
  <mergeCells count="2">
    <mergeCell ref="A1:S1"/>
    <mergeCell ref="A3:S3"/>
  </mergeCells>
  <printOptions horizontalCentered="1" verticalCentered="1"/>
  <pageMargins left="0.39370078740157483" right="0.39370078740157483" top="0.23622047244094491" bottom="0.23622047244094491" header="0.31496062992125984" footer="0.31496062992125984"/>
  <pageSetup scale="56" orientation="landscape"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5">
    <tabColor rgb="FF7030A0"/>
    <pageSetUpPr fitToPage="1"/>
  </sheetPr>
  <dimension ref="A1:T123"/>
  <sheetViews>
    <sheetView showGridLines="0" view="pageBreakPreview" zoomScale="70" zoomScaleNormal="70" zoomScaleSheetLayoutView="70" workbookViewId="0">
      <selection activeCell="U1" sqref="U1:Z1048576"/>
    </sheetView>
  </sheetViews>
  <sheetFormatPr baseColWidth="10" defaultColWidth="11.42578125" defaultRowHeight="15"/>
  <cols>
    <col min="1" max="1" width="12.7109375" style="67" customWidth="1"/>
    <col min="2" max="2" width="13" style="748" customWidth="1"/>
    <col min="3" max="3" width="11.5703125" style="748" customWidth="1"/>
    <col min="4" max="12" width="11.5703125" style="67" customWidth="1"/>
    <col min="13" max="13" width="19.85546875" style="67" customWidth="1"/>
    <col min="14" max="17" width="20.140625" style="67" customWidth="1"/>
    <col min="18" max="18" width="12.42578125" style="67" customWidth="1"/>
    <col min="19" max="19" width="13.28515625" style="67" bestFit="1" customWidth="1"/>
    <col min="20" max="20" width="12.42578125" style="67" customWidth="1"/>
    <col min="21" max="16384" width="11.42578125" style="67"/>
  </cols>
  <sheetData>
    <row r="1" spans="1:20" ht="80.25" customHeight="1">
      <c r="A1" s="2228"/>
      <c r="B1" s="2228"/>
      <c r="C1" s="2228"/>
      <c r="D1" s="2228"/>
      <c r="E1" s="2228"/>
      <c r="F1" s="2228"/>
      <c r="G1" s="2228"/>
      <c r="H1" s="2228"/>
      <c r="I1" s="2228"/>
      <c r="J1" s="2228"/>
      <c r="K1" s="2228"/>
      <c r="L1" s="2228"/>
      <c r="M1" s="2228"/>
      <c r="N1" s="2228"/>
      <c r="O1" s="2228"/>
      <c r="P1" s="2228"/>
      <c r="Q1" s="2228"/>
      <c r="R1" s="2228"/>
      <c r="S1" s="2228"/>
      <c r="T1" s="2228"/>
    </row>
    <row r="2" spans="1:20" ht="10.5" customHeight="1">
      <c r="A2" s="2261"/>
      <c r="B2" s="2261"/>
      <c r="C2" s="2261"/>
      <c r="D2" s="2261"/>
      <c r="E2" s="2261"/>
      <c r="F2" s="2261"/>
      <c r="G2" s="2261"/>
      <c r="H2" s="2261"/>
      <c r="I2" s="2261"/>
      <c r="J2" s="2261"/>
      <c r="K2" s="2261"/>
      <c r="L2" s="2261"/>
      <c r="M2" s="2261"/>
      <c r="N2" s="2261"/>
      <c r="O2" s="2261"/>
      <c r="P2" s="2261"/>
      <c r="Q2" s="2261"/>
      <c r="R2" s="2261"/>
      <c r="S2" s="2261"/>
      <c r="T2" s="2261"/>
    </row>
    <row r="3" spans="1:20" ht="24.75" customHeight="1">
      <c r="A3" s="2262" t="s">
        <v>149</v>
      </c>
      <c r="B3" s="2263"/>
      <c r="C3" s="2263"/>
      <c r="D3" s="2263"/>
      <c r="E3" s="2263"/>
      <c r="F3" s="2263"/>
      <c r="G3" s="2263"/>
      <c r="H3" s="2263"/>
      <c r="I3" s="2263"/>
      <c r="J3" s="2263"/>
      <c r="K3" s="2263"/>
      <c r="L3" s="2263"/>
      <c r="M3" s="2263"/>
      <c r="N3" s="2263"/>
      <c r="O3" s="2263"/>
      <c r="P3" s="2263"/>
      <c r="Q3" s="2263"/>
      <c r="R3" s="2264"/>
      <c r="T3" s="81"/>
    </row>
    <row r="4" spans="1:20" ht="33" customHeight="1">
      <c r="A4" s="306" t="s">
        <v>0</v>
      </c>
      <c r="B4" s="309" t="s">
        <v>938</v>
      </c>
      <c r="C4" s="309" t="s">
        <v>871</v>
      </c>
      <c r="D4" s="309" t="s">
        <v>71</v>
      </c>
      <c r="E4" s="309" t="s">
        <v>72</v>
      </c>
      <c r="F4" s="309" t="s">
        <v>73</v>
      </c>
      <c r="G4" s="309" t="s">
        <v>74</v>
      </c>
      <c r="H4" s="309" t="s">
        <v>75</v>
      </c>
      <c r="I4" s="309" t="s">
        <v>76</v>
      </c>
      <c r="J4" s="309" t="s">
        <v>77</v>
      </c>
      <c r="K4" s="310" t="s">
        <v>78</v>
      </c>
      <c r="L4" s="309" t="s">
        <v>79</v>
      </c>
      <c r="M4" s="306" t="s">
        <v>80</v>
      </c>
      <c r="N4" s="309" t="s">
        <v>81</v>
      </c>
      <c r="O4" s="309" t="s">
        <v>82</v>
      </c>
      <c r="P4" s="309" t="s">
        <v>70</v>
      </c>
      <c r="Q4" s="310" t="s">
        <v>133</v>
      </c>
      <c r="R4" s="307" t="s">
        <v>83</v>
      </c>
      <c r="T4" s="81"/>
    </row>
    <row r="5" spans="1:20" ht="15.75">
      <c r="A5" s="311" t="s">
        <v>20</v>
      </c>
      <c r="B5" s="308">
        <f>+'III.5.12.Trasp. recibidos'!B4-'III.5.13.Trasp. cedidos'!B5</f>
        <v>0</v>
      </c>
      <c r="C5" s="308">
        <f>+'III.5.12.Trasp. recibidos'!C4-'III.5.13.Trasp. cedidos'!C5</f>
        <v>0</v>
      </c>
      <c r="D5" s="308">
        <f>+'III.5.12.Trasp. recibidos'!D4-'III.5.13.Trasp. cedidos'!D5</f>
        <v>0</v>
      </c>
      <c r="E5" s="308">
        <f>+'III.5.12.Trasp. recibidos'!E4-'III.5.13.Trasp. cedidos'!E5</f>
        <v>-53</v>
      </c>
      <c r="F5" s="308">
        <f>+'III.5.12.Trasp. recibidos'!F4-'III.5.13.Trasp. cedidos'!F5</f>
        <v>265</v>
      </c>
      <c r="G5" s="308">
        <f>+'III.5.12.Trasp. recibidos'!G4-'III.5.13.Trasp. cedidos'!G5</f>
        <v>-20</v>
      </c>
      <c r="H5" s="308">
        <f>+'III.5.12.Trasp. recibidos'!H4-'III.5.13.Trasp. cedidos'!H5</f>
        <v>0</v>
      </c>
      <c r="I5" s="308">
        <f>+'III.5.12.Trasp. recibidos'!I4-'III.5.13.Trasp. cedidos'!I5</f>
        <v>52</v>
      </c>
      <c r="J5" s="308">
        <f>+'III.5.12.Trasp. recibidos'!J4-'III.5.13.Trasp. cedidos'!J5</f>
        <v>-5</v>
      </c>
      <c r="K5" s="308">
        <f>+'III.5.12.Trasp. recibidos'!K4-'III.5.13.Trasp. cedidos'!K5</f>
        <v>-65</v>
      </c>
      <c r="L5" s="308">
        <f>+'III.5.12.Trasp. recibidos'!L4-'III.5.13.Trasp. cedidos'!L5</f>
        <v>-174</v>
      </c>
      <c r="M5" s="1988">
        <f>SUM(D5:L5)</f>
        <v>0</v>
      </c>
      <c r="N5" s="308">
        <f>+'III.5.12.Trasp. recibidos'!N4-'III.5.13.Trasp. cedidos'!N5</f>
        <v>0</v>
      </c>
      <c r="O5" s="308">
        <f>+'III.5.12.Trasp. recibidos'!O4-'III.5.13.Trasp. cedidos'!O5</f>
        <v>0</v>
      </c>
      <c r="P5" s="308">
        <f>+'III.5.12.Trasp. recibidos'!P4-'III.5.13.Trasp. cedidos'!P5</f>
        <v>0</v>
      </c>
      <c r="Q5" s="308">
        <f>+'III.5.12.Trasp. recibidos'!Q4-'III.5.13.Trasp. cedidos'!Q5</f>
        <v>0</v>
      </c>
      <c r="R5" s="1988">
        <f t="shared" ref="R5:R17" si="0">SUM(N5:Q5)</f>
        <v>0</v>
      </c>
    </row>
    <row r="6" spans="1:20" ht="15.75">
      <c r="A6" s="311" t="s">
        <v>21</v>
      </c>
      <c r="B6" s="308">
        <f>+'III.5.12.Trasp. recibidos'!B5-'III.5.13.Trasp. cedidos'!B6</f>
        <v>0</v>
      </c>
      <c r="C6" s="308">
        <f>+'III.5.12.Trasp. recibidos'!C5-'III.5.13.Trasp. cedidos'!C6</f>
        <v>0</v>
      </c>
      <c r="D6" s="308">
        <f>+'III.5.12.Trasp. recibidos'!D5-'III.5.13.Trasp. cedidos'!D6</f>
        <v>0</v>
      </c>
      <c r="E6" s="308">
        <f>+'III.5.12.Trasp. recibidos'!E5-'III.5.13.Trasp. cedidos'!E6</f>
        <v>-62</v>
      </c>
      <c r="F6" s="308">
        <f>+'III.5.12.Trasp. recibidos'!F5-'III.5.13.Trasp. cedidos'!F6</f>
        <v>336</v>
      </c>
      <c r="G6" s="308">
        <f>+'III.5.12.Trasp. recibidos'!G5-'III.5.13.Trasp. cedidos'!G6</f>
        <v>-5</v>
      </c>
      <c r="H6" s="308">
        <f>+'III.5.12.Trasp. recibidos'!H5-'III.5.13.Trasp. cedidos'!H6</f>
        <v>0</v>
      </c>
      <c r="I6" s="308">
        <f>+'III.5.12.Trasp. recibidos'!I5-'III.5.13.Trasp. cedidos'!I6</f>
        <v>989</v>
      </c>
      <c r="J6" s="308">
        <f>+'III.5.12.Trasp. recibidos'!J5-'III.5.13.Trasp. cedidos'!J6</f>
        <v>14</v>
      </c>
      <c r="K6" s="308">
        <f>+'III.5.12.Trasp. recibidos'!K5-'III.5.13.Trasp. cedidos'!K6</f>
        <v>-136</v>
      </c>
      <c r="L6" s="308">
        <f>+'III.5.12.Trasp. recibidos'!L5-'III.5.13.Trasp. cedidos'!L6</f>
        <v>-178</v>
      </c>
      <c r="M6" s="313">
        <f>SUM(D6:L6)</f>
        <v>958</v>
      </c>
      <c r="N6" s="308">
        <f>+'III.5.12.Trasp. recibidos'!N5-'III.5.13.Trasp. cedidos'!N6</f>
        <v>-259</v>
      </c>
      <c r="O6" s="308">
        <f>+'III.5.12.Trasp. recibidos'!O5-'III.5.13.Trasp. cedidos'!O6</f>
        <v>-719</v>
      </c>
      <c r="P6" s="308">
        <f>+'III.5.12.Trasp. recibidos'!P5-'III.5.13.Trasp. cedidos'!P6</f>
        <v>0</v>
      </c>
      <c r="Q6" s="308">
        <f>+'III.5.12.Trasp. recibidos'!Q5-'III.5.13.Trasp. cedidos'!Q6</f>
        <v>20</v>
      </c>
      <c r="R6" s="313">
        <f t="shared" si="0"/>
        <v>-958</v>
      </c>
      <c r="T6" s="81"/>
    </row>
    <row r="7" spans="1:20" ht="17.25" customHeight="1">
      <c r="A7" s="311" t="s">
        <v>22</v>
      </c>
      <c r="B7" s="308">
        <f>+'III.5.12.Trasp. recibidos'!B6-'III.5.13.Trasp. cedidos'!B7</f>
        <v>0</v>
      </c>
      <c r="C7" s="308">
        <f>+'III.5.12.Trasp. recibidos'!C6-'III.5.13.Trasp. cedidos'!C7</f>
        <v>0</v>
      </c>
      <c r="D7" s="308">
        <f>+'III.5.12.Trasp. recibidos'!D6-'III.5.13.Trasp. cedidos'!D7</f>
        <v>0</v>
      </c>
      <c r="E7" s="308">
        <f>+'III.5.12.Trasp. recibidos'!E6-'III.5.13.Trasp. cedidos'!E7</f>
        <v>-363</v>
      </c>
      <c r="F7" s="308">
        <f>+'III.5.12.Trasp. recibidos'!F6-'III.5.13.Trasp. cedidos'!F7</f>
        <v>47</v>
      </c>
      <c r="G7" s="308">
        <f>+'III.5.12.Trasp. recibidos'!G6-'III.5.13.Trasp. cedidos'!G7</f>
        <v>-72</v>
      </c>
      <c r="H7" s="308">
        <f>+'III.5.12.Trasp. recibidos'!H6-'III.5.13.Trasp. cedidos'!H7</f>
        <v>0</v>
      </c>
      <c r="I7" s="308">
        <f>+'III.5.12.Trasp. recibidos'!I6-'III.5.13.Trasp. cedidos'!I7</f>
        <v>530</v>
      </c>
      <c r="J7" s="308">
        <f>+'III.5.12.Trasp. recibidos'!J6-'III.5.13.Trasp. cedidos'!J7</f>
        <v>0</v>
      </c>
      <c r="K7" s="308">
        <f>+'III.5.12.Trasp. recibidos'!K6-'III.5.13.Trasp. cedidos'!K7</f>
        <v>-261</v>
      </c>
      <c r="L7" s="308">
        <f>+'III.5.12.Trasp. recibidos'!L6-'III.5.13.Trasp. cedidos'!L7</f>
        <v>221</v>
      </c>
      <c r="M7" s="313">
        <f t="shared" ref="M7:M15" si="1">SUM(D7:L7)</f>
        <v>102</v>
      </c>
      <c r="N7" s="308">
        <f>+'III.5.12.Trasp. recibidos'!N6-'III.5.13.Trasp. cedidos'!N7</f>
        <v>-25</v>
      </c>
      <c r="O7" s="308">
        <f>+'III.5.12.Trasp. recibidos'!O6-'III.5.13.Trasp. cedidos'!O7</f>
        <v>-77</v>
      </c>
      <c r="P7" s="308">
        <f>+'III.5.12.Trasp. recibidos'!P6-'III.5.13.Trasp. cedidos'!P7</f>
        <v>0</v>
      </c>
      <c r="Q7" s="308">
        <f>+'III.5.12.Trasp. recibidos'!Q6-'III.5.13.Trasp. cedidos'!Q7</f>
        <v>0</v>
      </c>
      <c r="R7" s="313">
        <f t="shared" si="0"/>
        <v>-102</v>
      </c>
      <c r="T7" s="81"/>
    </row>
    <row r="8" spans="1:20" ht="17.25" customHeight="1">
      <c r="A8" s="311" t="s">
        <v>23</v>
      </c>
      <c r="B8" s="308">
        <f>+'III.5.12.Trasp. recibidos'!B7-'III.5.13.Trasp. cedidos'!B8</f>
        <v>0</v>
      </c>
      <c r="C8" s="308">
        <f>+'III.5.12.Trasp. recibidos'!C7-'III.5.13.Trasp. cedidos'!C8</f>
        <v>0</v>
      </c>
      <c r="D8" s="308">
        <f>+'III.5.12.Trasp. recibidos'!D7-'III.5.13.Trasp. cedidos'!D8</f>
        <v>0</v>
      </c>
      <c r="E8" s="308">
        <f>+'III.5.12.Trasp. recibidos'!E7-'III.5.13.Trasp. cedidos'!E8</f>
        <v>0</v>
      </c>
      <c r="F8" s="308">
        <f>+'III.5.12.Trasp. recibidos'!F7-'III.5.13.Trasp. cedidos'!F8</f>
        <v>0</v>
      </c>
      <c r="G8" s="308">
        <f>+'III.5.12.Trasp. recibidos'!G7-'III.5.13.Trasp. cedidos'!G8</f>
        <v>-71</v>
      </c>
      <c r="H8" s="308">
        <f>+'III.5.12.Trasp. recibidos'!H7-'III.5.13.Trasp. cedidos'!H8</f>
        <v>0</v>
      </c>
      <c r="I8" s="308">
        <f>+'III.5.12.Trasp. recibidos'!I7-'III.5.13.Trasp. cedidos'!I8</f>
        <v>432</v>
      </c>
      <c r="J8" s="308">
        <f>+'III.5.12.Trasp. recibidos'!J7-'III.5.13.Trasp. cedidos'!J8</f>
        <v>-16</v>
      </c>
      <c r="K8" s="308">
        <f>+'III.5.12.Trasp. recibidos'!K7-'III.5.13.Trasp. cedidos'!K8</f>
        <v>-231</v>
      </c>
      <c r="L8" s="308">
        <f>+'III.5.12.Trasp. recibidos'!L7-'III.5.13.Trasp. cedidos'!L8</f>
        <v>-48</v>
      </c>
      <c r="M8" s="313">
        <f t="shared" si="1"/>
        <v>66</v>
      </c>
      <c r="N8" s="308">
        <f>+'III.5.12.Trasp. recibidos'!N7-'III.5.13.Trasp. cedidos'!N8</f>
        <v>-7</v>
      </c>
      <c r="O8" s="308">
        <f>+'III.5.12.Trasp. recibidos'!O7-'III.5.13.Trasp. cedidos'!O8</f>
        <v>-59</v>
      </c>
      <c r="P8" s="308">
        <f>+'III.5.12.Trasp. recibidos'!P7-'III.5.13.Trasp. cedidos'!P8</f>
        <v>0</v>
      </c>
      <c r="Q8" s="308">
        <f>+'III.5.12.Trasp. recibidos'!Q7-'III.5.13.Trasp. cedidos'!Q8</f>
        <v>0</v>
      </c>
      <c r="R8" s="313">
        <f t="shared" si="0"/>
        <v>-66</v>
      </c>
      <c r="T8" s="39"/>
    </row>
    <row r="9" spans="1:20" ht="15.75">
      <c r="A9" s="311" t="s">
        <v>24</v>
      </c>
      <c r="B9" s="308">
        <f>+'III.5.12.Trasp. recibidos'!B8-'III.5.13.Trasp. cedidos'!B9</f>
        <v>0</v>
      </c>
      <c r="C9" s="308">
        <f>+'III.5.12.Trasp. recibidos'!C8-'III.5.13.Trasp. cedidos'!C9</f>
        <v>0</v>
      </c>
      <c r="D9" s="308">
        <f>+'III.5.12.Trasp. recibidos'!D8-'III.5.13.Trasp. cedidos'!D9</f>
        <v>0</v>
      </c>
      <c r="E9" s="308">
        <f>+'III.5.12.Trasp. recibidos'!E8-'III.5.13.Trasp. cedidos'!E9</f>
        <v>0</v>
      </c>
      <c r="F9" s="308">
        <f>+'III.5.12.Trasp. recibidos'!F8-'III.5.13.Trasp. cedidos'!F9</f>
        <v>0</v>
      </c>
      <c r="G9" s="308">
        <f>+'III.5.12.Trasp. recibidos'!G8-'III.5.13.Trasp. cedidos'!G9</f>
        <v>-5808</v>
      </c>
      <c r="H9" s="308">
        <f>+'III.5.12.Trasp. recibidos'!H8-'III.5.13.Trasp. cedidos'!H9</f>
        <v>0</v>
      </c>
      <c r="I9" s="308">
        <f>+'III.5.12.Trasp. recibidos'!I8-'III.5.13.Trasp. cedidos'!I9</f>
        <v>-4380</v>
      </c>
      <c r="J9" s="308">
        <f>+'III.5.12.Trasp. recibidos'!J8-'III.5.13.Trasp. cedidos'!J9</f>
        <v>-56</v>
      </c>
      <c r="K9" s="308">
        <f>+'III.5.12.Trasp. recibidos'!K8-'III.5.13.Trasp. cedidos'!K9</f>
        <v>-9243</v>
      </c>
      <c r="L9" s="308">
        <f>+'III.5.12.Trasp. recibidos'!L8-'III.5.13.Trasp. cedidos'!L9</f>
        <v>-4163</v>
      </c>
      <c r="M9" s="313">
        <f t="shared" si="1"/>
        <v>-23650</v>
      </c>
      <c r="N9" s="308">
        <f>+'III.5.12.Trasp. recibidos'!N8-'III.5.13.Trasp. cedidos'!N9</f>
        <v>-7</v>
      </c>
      <c r="O9" s="308">
        <f>+'III.5.12.Trasp. recibidos'!O8-'III.5.13.Trasp. cedidos'!O9</f>
        <v>-64</v>
      </c>
      <c r="P9" s="308">
        <f>+'III.5.12.Trasp. recibidos'!P8-'III.5.13.Trasp. cedidos'!P9</f>
        <v>21139</v>
      </c>
      <c r="Q9" s="308">
        <f>+'III.5.12.Trasp. recibidos'!Q8-'III.5.13.Trasp. cedidos'!Q9</f>
        <v>2582</v>
      </c>
      <c r="R9" s="313">
        <f t="shared" si="0"/>
        <v>23650</v>
      </c>
      <c r="T9" s="106"/>
    </row>
    <row r="10" spans="1:20" ht="15.75">
      <c r="A10" s="311" t="s">
        <v>168</v>
      </c>
      <c r="B10" s="308">
        <f>+'III.5.12.Trasp. recibidos'!B9-'III.5.13.Trasp. cedidos'!B10</f>
        <v>0</v>
      </c>
      <c r="C10" s="308">
        <f>+'III.5.12.Trasp. recibidos'!C9-'III.5.13.Trasp. cedidos'!C10</f>
        <v>0</v>
      </c>
      <c r="D10" s="308">
        <f>+'III.5.12.Trasp. recibidos'!D9-'III.5.13.Trasp. cedidos'!D10</f>
        <v>0</v>
      </c>
      <c r="E10" s="308">
        <f>+'III.5.12.Trasp. recibidos'!E9-'III.5.13.Trasp. cedidos'!E10</f>
        <v>0</v>
      </c>
      <c r="F10" s="308">
        <f>+'III.5.12.Trasp. recibidos'!F9-'III.5.13.Trasp. cedidos'!F10</f>
        <v>0</v>
      </c>
      <c r="G10" s="308">
        <f>+'III.5.12.Trasp. recibidos'!G9-'III.5.13.Trasp. cedidos'!G10</f>
        <v>-1840</v>
      </c>
      <c r="H10" s="308">
        <f>+'III.5.12.Trasp. recibidos'!H9-'III.5.13.Trasp. cedidos'!H10</f>
        <v>0</v>
      </c>
      <c r="I10" s="308">
        <f>+'III.5.12.Trasp. recibidos'!I9-'III.5.13.Trasp. cedidos'!I10</f>
        <v>-1137</v>
      </c>
      <c r="J10" s="308">
        <f>+'III.5.12.Trasp. recibidos'!J9-'III.5.13.Trasp. cedidos'!J10</f>
        <v>-20</v>
      </c>
      <c r="K10" s="308">
        <f>+'III.5.12.Trasp. recibidos'!K9-'III.5.13.Trasp. cedidos'!K10</f>
        <v>-2753</v>
      </c>
      <c r="L10" s="308">
        <f>+'III.5.12.Trasp. recibidos'!L9-'III.5.13.Trasp. cedidos'!L10</f>
        <v>-1627</v>
      </c>
      <c r="M10" s="313">
        <f t="shared" si="1"/>
        <v>-7377</v>
      </c>
      <c r="N10" s="308">
        <f>+'III.5.12.Trasp. recibidos'!N9-'III.5.13.Trasp. cedidos'!N10</f>
        <v>-5</v>
      </c>
      <c r="O10" s="308">
        <f>+'III.5.12.Trasp. recibidos'!O9-'III.5.13.Trasp. cedidos'!O10</f>
        <v>-42</v>
      </c>
      <c r="P10" s="308">
        <f>+'III.5.12.Trasp. recibidos'!P9-'III.5.13.Trasp. cedidos'!P10</f>
        <v>3310</v>
      </c>
      <c r="Q10" s="308">
        <f>+'III.5.12.Trasp. recibidos'!Q9-'III.5.13.Trasp. cedidos'!Q10</f>
        <v>4114</v>
      </c>
      <c r="R10" s="313">
        <f t="shared" si="0"/>
        <v>7377</v>
      </c>
      <c r="T10" s="106"/>
    </row>
    <row r="11" spans="1:20" ht="15.75">
      <c r="A11" s="311" t="s">
        <v>203</v>
      </c>
      <c r="B11" s="308">
        <f>+'III.5.12.Trasp. recibidos'!B10-'III.5.13.Trasp. cedidos'!B11</f>
        <v>0</v>
      </c>
      <c r="C11" s="308">
        <f>+'III.5.12.Trasp. recibidos'!C10-'III.5.13.Trasp. cedidos'!C11</f>
        <v>0</v>
      </c>
      <c r="D11" s="308">
        <f>+'III.5.12.Trasp. recibidos'!D10-'III.5.13.Trasp. cedidos'!D11</f>
        <v>0</v>
      </c>
      <c r="E11" s="308">
        <f>+'III.5.12.Trasp. recibidos'!E10-'III.5.13.Trasp. cedidos'!E11</f>
        <v>0</v>
      </c>
      <c r="F11" s="308">
        <f>+'III.5.12.Trasp. recibidos'!F10-'III.5.13.Trasp. cedidos'!F11</f>
        <v>0</v>
      </c>
      <c r="G11" s="308">
        <f>+'III.5.12.Trasp. recibidos'!G10-'III.5.13.Trasp. cedidos'!G11</f>
        <v>-1031</v>
      </c>
      <c r="H11" s="308">
        <f>+'III.5.12.Trasp. recibidos'!H10-'III.5.13.Trasp. cedidos'!H11</f>
        <v>0</v>
      </c>
      <c r="I11" s="308">
        <f>+'III.5.12.Trasp. recibidos'!I10-'III.5.13.Trasp. cedidos'!I11</f>
        <v>2090</v>
      </c>
      <c r="J11" s="308">
        <f>+'III.5.12.Trasp. recibidos'!J10-'III.5.13.Trasp. cedidos'!J11</f>
        <v>-15</v>
      </c>
      <c r="K11" s="308">
        <f>+'III.5.12.Trasp. recibidos'!K10-'III.5.13.Trasp. cedidos'!K11</f>
        <v>-1867</v>
      </c>
      <c r="L11" s="308">
        <f>+'III.5.12.Trasp. recibidos'!L10-'III.5.13.Trasp. cedidos'!L11</f>
        <v>-1090</v>
      </c>
      <c r="M11" s="313">
        <f t="shared" si="1"/>
        <v>-1913</v>
      </c>
      <c r="N11" s="308">
        <f>+'III.5.12.Trasp. recibidos'!N10-'III.5.13.Trasp. cedidos'!N11</f>
        <v>-23</v>
      </c>
      <c r="O11" s="308">
        <f>+'III.5.12.Trasp. recibidos'!O10-'III.5.13.Trasp. cedidos'!O11</f>
        <v>-41</v>
      </c>
      <c r="P11" s="308">
        <f>+'III.5.12.Trasp. recibidos'!P10-'III.5.13.Trasp. cedidos'!P11</f>
        <v>1778</v>
      </c>
      <c r="Q11" s="308">
        <f>+'III.5.12.Trasp. recibidos'!Q10-'III.5.13.Trasp. cedidos'!Q11</f>
        <v>199</v>
      </c>
      <c r="R11" s="313">
        <f t="shared" si="0"/>
        <v>1913</v>
      </c>
      <c r="T11" s="106"/>
    </row>
    <row r="12" spans="1:20" ht="15.75">
      <c r="A12" s="311" t="s">
        <v>424</v>
      </c>
      <c r="B12" s="308">
        <f>+'III.5.12.Trasp. recibidos'!B11-'III.5.13.Trasp. cedidos'!B12</f>
        <v>0</v>
      </c>
      <c r="C12" s="308">
        <f>+'III.5.12.Trasp. recibidos'!C11-'III.5.13.Trasp. cedidos'!C12</f>
        <v>0</v>
      </c>
      <c r="D12" s="308">
        <f>+'III.5.12.Trasp. recibidos'!D11-'III.5.13.Trasp. cedidos'!D12</f>
        <v>0</v>
      </c>
      <c r="E12" s="308">
        <f>+'III.5.12.Trasp. recibidos'!E11-'III.5.13.Trasp. cedidos'!E12</f>
        <v>0</v>
      </c>
      <c r="F12" s="308">
        <f>+'III.5.12.Trasp. recibidos'!F11-'III.5.13.Trasp. cedidos'!F12</f>
        <v>0</v>
      </c>
      <c r="G12" s="308">
        <f>+'III.5.12.Trasp. recibidos'!G11-'III.5.13.Trasp. cedidos'!G12</f>
        <v>-1617</v>
      </c>
      <c r="H12" s="308">
        <f>+'III.5.12.Trasp. recibidos'!H11-'III.5.13.Trasp. cedidos'!H12</f>
        <v>0</v>
      </c>
      <c r="I12" s="308">
        <f>+'III.5.12.Trasp. recibidos'!I11-'III.5.13.Trasp. cedidos'!I12</f>
        <v>1986</v>
      </c>
      <c r="J12" s="308">
        <f>+'III.5.12.Trasp. recibidos'!J11-'III.5.13.Trasp. cedidos'!J12</f>
        <v>-28</v>
      </c>
      <c r="K12" s="308">
        <f>+'III.5.12.Trasp. recibidos'!K11-'III.5.13.Trasp. cedidos'!K12</f>
        <v>-2359</v>
      </c>
      <c r="L12" s="308">
        <f>+'III.5.12.Trasp. recibidos'!L11-'III.5.13.Trasp. cedidos'!L12</f>
        <v>-1438</v>
      </c>
      <c r="M12" s="313">
        <f t="shared" si="1"/>
        <v>-3456</v>
      </c>
      <c r="N12" s="308">
        <f>+'III.5.12.Trasp. recibidos'!N11-'III.5.13.Trasp. cedidos'!N12</f>
        <v>-3</v>
      </c>
      <c r="O12" s="308">
        <f>+'III.5.12.Trasp. recibidos'!O11-'III.5.13.Trasp. cedidos'!O12</f>
        <v>497</v>
      </c>
      <c r="P12" s="308">
        <f>+'III.5.12.Trasp. recibidos'!P11-'III.5.13.Trasp. cedidos'!P12</f>
        <v>2945</v>
      </c>
      <c r="Q12" s="308">
        <f>+'III.5.12.Trasp. recibidos'!Q11-'III.5.13.Trasp. cedidos'!Q12</f>
        <v>17</v>
      </c>
      <c r="R12" s="313">
        <f t="shared" si="0"/>
        <v>3456</v>
      </c>
      <c r="T12" s="106"/>
    </row>
    <row r="13" spans="1:20" ht="15.75">
      <c r="A13" s="311" t="s">
        <v>488</v>
      </c>
      <c r="B13" s="308">
        <f>+'III.5.12.Trasp. recibidos'!B12-'III.5.13.Trasp. cedidos'!B13</f>
        <v>0</v>
      </c>
      <c r="C13" s="308">
        <f>+'III.5.12.Trasp. recibidos'!C12-'III.5.13.Trasp. cedidos'!C13</f>
        <v>0</v>
      </c>
      <c r="D13" s="308">
        <f>+'III.5.12.Trasp. recibidos'!D12-'III.5.13.Trasp. cedidos'!D13</f>
        <v>0</v>
      </c>
      <c r="E13" s="308">
        <f>+'III.5.12.Trasp. recibidos'!E12-'III.5.13.Trasp. cedidos'!E13</f>
        <v>0</v>
      </c>
      <c r="F13" s="308">
        <f>+'III.5.12.Trasp. recibidos'!F12-'III.5.13.Trasp. cedidos'!F13</f>
        <v>0</v>
      </c>
      <c r="G13" s="308">
        <f>+'III.5.12.Trasp. recibidos'!G12-'III.5.13.Trasp. cedidos'!G13</f>
        <v>-2160</v>
      </c>
      <c r="H13" s="308">
        <f>+'III.5.12.Trasp. recibidos'!H12-'III.5.13.Trasp. cedidos'!H13</f>
        <v>0</v>
      </c>
      <c r="I13" s="308">
        <f>+'III.5.12.Trasp. recibidos'!I12-'III.5.13.Trasp. cedidos'!I13</f>
        <v>4515</v>
      </c>
      <c r="J13" s="308">
        <f>+'III.5.12.Trasp. recibidos'!J12-'III.5.13.Trasp. cedidos'!J13</f>
        <v>-26</v>
      </c>
      <c r="K13" s="308">
        <f>+'III.5.12.Trasp. recibidos'!K12-'III.5.13.Trasp. cedidos'!K13</f>
        <v>-3839</v>
      </c>
      <c r="L13" s="308">
        <f>+'III.5.12.Trasp. recibidos'!L12-'III.5.13.Trasp. cedidos'!L13</f>
        <v>-2232</v>
      </c>
      <c r="M13" s="313">
        <f t="shared" si="1"/>
        <v>-3742</v>
      </c>
      <c r="N13" s="308">
        <f>+'III.5.12.Trasp. recibidos'!N12-'III.5.13.Trasp. cedidos'!N13</f>
        <v>-7</v>
      </c>
      <c r="O13" s="308">
        <f>+'III.5.12.Trasp. recibidos'!O12-'III.5.13.Trasp. cedidos'!O13</f>
        <v>-32</v>
      </c>
      <c r="P13" s="308">
        <f>+'III.5.12.Trasp. recibidos'!P12-'III.5.13.Trasp. cedidos'!P13</f>
        <v>2249</v>
      </c>
      <c r="Q13" s="308">
        <f>+'III.5.12.Trasp. recibidos'!Q12-'III.5.13.Trasp. cedidos'!Q13</f>
        <v>1532</v>
      </c>
      <c r="R13" s="313">
        <f t="shared" si="0"/>
        <v>3742</v>
      </c>
      <c r="T13" s="106"/>
    </row>
    <row r="14" spans="1:20" ht="15.75">
      <c r="A14" s="311" t="s">
        <v>496</v>
      </c>
      <c r="B14" s="308">
        <f>+'III.5.12.Trasp. recibidos'!B13-'III.5.13.Trasp. cedidos'!B14</f>
        <v>0</v>
      </c>
      <c r="C14" s="308">
        <f>+'III.5.12.Trasp. recibidos'!C13-'III.5.13.Trasp. cedidos'!C14</f>
        <v>0</v>
      </c>
      <c r="D14" s="308">
        <f>+'III.5.12.Trasp. recibidos'!D13-'III.5.13.Trasp. cedidos'!D14</f>
        <v>0</v>
      </c>
      <c r="E14" s="308">
        <f>+'III.5.12.Trasp. recibidos'!E13-'III.5.13.Trasp. cedidos'!E14</f>
        <v>0</v>
      </c>
      <c r="F14" s="308">
        <f>+'III.5.12.Trasp. recibidos'!F13-'III.5.13.Trasp. cedidos'!F14</f>
        <v>0</v>
      </c>
      <c r="G14" s="308">
        <f>+'III.5.12.Trasp. recibidos'!G13-'III.5.13.Trasp. cedidos'!G14</f>
        <v>-5285</v>
      </c>
      <c r="H14" s="308">
        <f>+'III.5.12.Trasp. recibidos'!H13-'III.5.13.Trasp. cedidos'!H14</f>
        <v>0</v>
      </c>
      <c r="I14" s="308">
        <f>+'III.5.12.Trasp. recibidos'!I13-'III.5.13.Trasp. cedidos'!I14</f>
        <v>7338</v>
      </c>
      <c r="J14" s="308">
        <f>+'III.5.12.Trasp. recibidos'!J13-'III.5.13.Trasp. cedidos'!J14</f>
        <v>661</v>
      </c>
      <c r="K14" s="308">
        <f>+'III.5.12.Trasp. recibidos'!K13-'III.5.13.Trasp. cedidos'!K14</f>
        <v>-6830</v>
      </c>
      <c r="L14" s="308">
        <f>+'III.5.12.Trasp. recibidos'!L13-'III.5.13.Trasp. cedidos'!L14</f>
        <v>-3337</v>
      </c>
      <c r="M14" s="313">
        <f t="shared" si="1"/>
        <v>-7453</v>
      </c>
      <c r="N14" s="308">
        <f>+'III.5.12.Trasp. recibidos'!N13-'III.5.13.Trasp. cedidos'!N14</f>
        <v>-5</v>
      </c>
      <c r="O14" s="308">
        <f>+'III.5.12.Trasp. recibidos'!O13-'III.5.13.Trasp. cedidos'!O14</f>
        <v>-32</v>
      </c>
      <c r="P14" s="308">
        <f>+'III.5.12.Trasp. recibidos'!P13-'III.5.13.Trasp. cedidos'!P14</f>
        <v>7035</v>
      </c>
      <c r="Q14" s="308">
        <f>+'III.5.12.Trasp. recibidos'!Q13-'III.5.13.Trasp. cedidos'!Q14</f>
        <v>455</v>
      </c>
      <c r="R14" s="313">
        <f t="shared" si="0"/>
        <v>7453</v>
      </c>
      <c r="T14" s="106"/>
    </row>
    <row r="15" spans="1:20" ht="15.75">
      <c r="A15" s="311" t="s">
        <v>829</v>
      </c>
      <c r="B15" s="308">
        <f>+'III.5.12.Trasp. recibidos'!B14-'III.5.13.Trasp. cedidos'!B15</f>
        <v>0</v>
      </c>
      <c r="C15" s="308">
        <f>+'III.5.12.Trasp. recibidos'!C14-'III.5.13.Trasp. cedidos'!C15</f>
        <v>0</v>
      </c>
      <c r="D15" s="308">
        <f>+'III.5.12.Trasp. recibidos'!D14-'III.5.13.Trasp. cedidos'!D15</f>
        <v>0</v>
      </c>
      <c r="E15" s="308">
        <f>+'III.5.12.Trasp. recibidos'!E14-'III.5.13.Trasp. cedidos'!E15</f>
        <v>0</v>
      </c>
      <c r="F15" s="308">
        <f>+'III.5.12.Trasp. recibidos'!F14-'III.5.13.Trasp. cedidos'!F15</f>
        <v>0</v>
      </c>
      <c r="G15" s="308">
        <f>+'III.5.12.Trasp. recibidos'!G14-'III.5.13.Trasp. cedidos'!G15</f>
        <v>-5475</v>
      </c>
      <c r="H15" s="308">
        <f>+'III.5.12.Trasp. recibidos'!H14-'III.5.13.Trasp. cedidos'!H15</f>
        <v>0</v>
      </c>
      <c r="I15" s="308">
        <f>+'III.5.12.Trasp. recibidos'!I14-'III.5.13.Trasp. cedidos'!I15</f>
        <v>12142</v>
      </c>
      <c r="J15" s="308">
        <f>+'III.5.12.Trasp. recibidos'!J14-'III.5.13.Trasp. cedidos'!J15</f>
        <v>850</v>
      </c>
      <c r="K15" s="308">
        <f>+'III.5.12.Trasp. recibidos'!K14-'III.5.13.Trasp. cedidos'!K15</f>
        <v>-8701</v>
      </c>
      <c r="L15" s="308">
        <f>+'III.5.12.Trasp. recibidos'!L14-'III.5.13.Trasp. cedidos'!L15</f>
        <v>-4673</v>
      </c>
      <c r="M15" s="313">
        <f t="shared" si="1"/>
        <v>-5857</v>
      </c>
      <c r="N15" s="308">
        <f>+'III.5.12.Trasp. recibidos'!N14-'III.5.13.Trasp. cedidos'!N15</f>
        <v>-2</v>
      </c>
      <c r="O15" s="308">
        <f>+'III.5.12.Trasp. recibidos'!O14-'III.5.13.Trasp. cedidos'!O15</f>
        <v>-26</v>
      </c>
      <c r="P15" s="308">
        <f>+'III.5.12.Trasp. recibidos'!P14-'III.5.13.Trasp. cedidos'!P15</f>
        <v>5549</v>
      </c>
      <c r="Q15" s="308">
        <f>+'III.5.12.Trasp. recibidos'!Q14-'III.5.13.Trasp. cedidos'!Q15</f>
        <v>336</v>
      </c>
      <c r="R15" s="313">
        <f t="shared" si="0"/>
        <v>5857</v>
      </c>
      <c r="T15" s="106"/>
    </row>
    <row r="16" spans="1:20" s="748" customFormat="1" ht="15.75">
      <c r="A16" s="396" t="s">
        <v>884</v>
      </c>
      <c r="B16" s="308">
        <f>+'III.5.12.Trasp. recibidos'!B15-'III.5.13.Trasp. cedidos'!B16</f>
        <v>0</v>
      </c>
      <c r="C16" s="987">
        <f>+'III.5.12.Trasp. recibidos'!C15-'III.5.13.Trasp. cedidos'!C16</f>
        <v>11382</v>
      </c>
      <c r="D16" s="987">
        <f>+'III.5.12.Trasp. recibidos'!D15-'III.5.13.Trasp. cedidos'!D16</f>
        <v>0</v>
      </c>
      <c r="E16" s="987">
        <f>+'III.5.12.Trasp. recibidos'!E15-'III.5.13.Trasp. cedidos'!E16</f>
        <v>0</v>
      </c>
      <c r="F16" s="987">
        <f>+'III.5.12.Trasp. recibidos'!F15-'III.5.13.Trasp. cedidos'!F16</f>
        <v>0</v>
      </c>
      <c r="G16" s="987">
        <f>+'III.5.12.Trasp. recibidos'!G15-'III.5.13.Trasp. cedidos'!G16</f>
        <v>-7636</v>
      </c>
      <c r="H16" s="987">
        <f>+'III.5.12.Trasp. recibidos'!H15-'III.5.13.Trasp. cedidos'!H16</f>
        <v>0</v>
      </c>
      <c r="I16" s="987">
        <f>+'III.5.12.Trasp. recibidos'!I15-'III.5.13.Trasp. cedidos'!I16</f>
        <v>14268</v>
      </c>
      <c r="J16" s="987">
        <f>+'III.5.12.Trasp. recibidos'!J15-'III.5.13.Trasp. cedidos'!J16</f>
        <v>310</v>
      </c>
      <c r="K16" s="987">
        <f>+'III.5.12.Trasp. recibidos'!K15-'III.5.13.Trasp. cedidos'!K16</f>
        <v>-15432</v>
      </c>
      <c r="L16" s="987">
        <f>+'III.5.12.Trasp. recibidos'!L15-'III.5.13.Trasp. cedidos'!L16</f>
        <v>-5670</v>
      </c>
      <c r="M16" s="988">
        <f>SUM(C16:L16)</f>
        <v>-2778</v>
      </c>
      <c r="N16" s="308">
        <f>+'III.5.12.Trasp. recibidos'!N15-'III.5.13.Trasp. cedidos'!N16</f>
        <v>-96</v>
      </c>
      <c r="O16" s="308">
        <f>+'III.5.12.Trasp. recibidos'!O15-'III.5.13.Trasp. cedidos'!O16</f>
        <v>-7</v>
      </c>
      <c r="P16" s="308">
        <f>+'III.5.12.Trasp. recibidos'!P15-'III.5.13.Trasp. cedidos'!P16</f>
        <v>2156</v>
      </c>
      <c r="Q16" s="308">
        <f>+'III.5.12.Trasp. recibidos'!Q15-'III.5.13.Trasp. cedidos'!Q16</f>
        <v>725</v>
      </c>
      <c r="R16" s="313">
        <f t="shared" si="0"/>
        <v>2778</v>
      </c>
      <c r="T16" s="106"/>
    </row>
    <row r="17" spans="1:20" s="60" customFormat="1" ht="15.75">
      <c r="A17" s="396" t="s">
        <v>949</v>
      </c>
      <c r="B17" s="308">
        <f>+'III.5.12.Trasp. recibidos'!B16-'III.5.13.Trasp. cedidos'!B17</f>
        <v>287</v>
      </c>
      <c r="C17" s="308">
        <f>+'III.5.12.Trasp. recibidos'!C16-'III.5.13.Trasp. cedidos'!C17</f>
        <v>12537</v>
      </c>
      <c r="D17" s="308">
        <f>+'III.5.12.Trasp. recibidos'!D16-'III.5.13.Trasp. cedidos'!D17</f>
        <v>0</v>
      </c>
      <c r="E17" s="308">
        <f>+'III.5.12.Trasp. recibidos'!E16-'III.5.13.Trasp. cedidos'!E17</f>
        <v>0</v>
      </c>
      <c r="F17" s="308">
        <f>+'III.5.12.Trasp. recibidos'!F16-'III.5.13.Trasp. cedidos'!F17</f>
        <v>0</v>
      </c>
      <c r="G17" s="308">
        <f>+'III.5.12.Trasp. recibidos'!G16-'III.5.13.Trasp. cedidos'!G17</f>
        <v>-2211</v>
      </c>
      <c r="H17" s="308">
        <f>+'III.5.12.Trasp. recibidos'!H16-'III.5.13.Trasp. cedidos'!H17</f>
        <v>0</v>
      </c>
      <c r="I17" s="308">
        <f>+'III.5.12.Trasp. recibidos'!I16-'III.5.13.Trasp. cedidos'!I17</f>
        <v>10167</v>
      </c>
      <c r="J17" s="308">
        <f>+'III.5.12.Trasp. recibidos'!J16-'III.5.13.Trasp. cedidos'!J17</f>
        <v>796</v>
      </c>
      <c r="K17" s="308">
        <f>+'III.5.12.Trasp. recibidos'!K16-'III.5.13.Trasp. cedidos'!K17</f>
        <v>-21288</v>
      </c>
      <c r="L17" s="308">
        <f>+'III.5.12.Trasp. recibidos'!L16-'III.5.13.Trasp. cedidos'!L17</f>
        <v>-6496</v>
      </c>
      <c r="M17" s="313">
        <f>SUM(B17:L17)</f>
        <v>-6208</v>
      </c>
      <c r="N17" s="308">
        <f>+'III.5.12.Trasp. recibidos'!N16-'III.5.13.Trasp. cedidos'!N17</f>
        <v>-4</v>
      </c>
      <c r="O17" s="308">
        <f>+'III.5.12.Trasp. recibidos'!O16-'III.5.13.Trasp. cedidos'!O17</f>
        <v>-11</v>
      </c>
      <c r="P17" s="308">
        <f>+'III.5.12.Trasp. recibidos'!P16-'III.5.13.Trasp. cedidos'!P17</f>
        <v>5455</v>
      </c>
      <c r="Q17" s="308">
        <f>+'III.5.12.Trasp. recibidos'!Q16-'III.5.13.Trasp. cedidos'!Q17</f>
        <v>768</v>
      </c>
      <c r="R17" s="313">
        <f t="shared" si="0"/>
        <v>6208</v>
      </c>
      <c r="T17" s="104"/>
    </row>
    <row r="18" spans="1:20" s="60" customFormat="1" ht="15.75">
      <c r="A18" s="396" t="s">
        <v>1028</v>
      </c>
      <c r="B18" s="308">
        <f>+'III.5.12.Trasp. recibidos'!B17-'III.5.13.Trasp. cedidos'!B18</f>
        <v>2541</v>
      </c>
      <c r="C18" s="308">
        <f>+'III.5.12.Trasp. recibidos'!C17-'III.5.13.Trasp. cedidos'!C18</f>
        <v>578</v>
      </c>
      <c r="D18" s="308">
        <f>+'III.5.12.Trasp. recibidos'!D17-'III.5.13.Trasp. cedidos'!D18</f>
        <v>0</v>
      </c>
      <c r="E18" s="308">
        <f>+'III.5.12.Trasp. recibidos'!E17-'III.5.13.Trasp. cedidos'!E18</f>
        <v>0</v>
      </c>
      <c r="F18" s="308">
        <f>+'III.5.12.Trasp. recibidos'!F17-'III.5.13.Trasp. cedidos'!F18</f>
        <v>0</v>
      </c>
      <c r="G18" s="308">
        <f>+'III.5.12.Trasp. recibidos'!G17-'III.5.13.Trasp. cedidos'!G18</f>
        <v>6599</v>
      </c>
      <c r="H18" s="308">
        <f>+'III.5.12.Trasp. recibidos'!H17-'III.5.13.Trasp. cedidos'!H18</f>
        <v>0</v>
      </c>
      <c r="I18" s="308">
        <f>+'III.5.12.Trasp. recibidos'!I17-'III.5.13.Trasp. cedidos'!I18</f>
        <v>13594</v>
      </c>
      <c r="J18" s="308">
        <f>+'III.5.12.Trasp. recibidos'!J17-'III.5.13.Trasp. cedidos'!J18</f>
        <v>470</v>
      </c>
      <c r="K18" s="308">
        <f>+'III.5.12.Trasp. recibidos'!K17-'III.5.13.Trasp. cedidos'!K18</f>
        <v>-16631</v>
      </c>
      <c r="L18" s="308">
        <f>+'III.5.12.Trasp. recibidos'!L17-'III.5.13.Trasp. cedidos'!L18</f>
        <v>-8894</v>
      </c>
      <c r="M18" s="313">
        <f>SUM(B18:L18)</f>
        <v>-1743</v>
      </c>
      <c r="N18" s="308">
        <f>+'III.5.12.Trasp. recibidos'!N17-'III.5.13.Trasp. cedidos'!N18</f>
        <v>-50</v>
      </c>
      <c r="O18" s="308">
        <f>+'III.5.12.Trasp. recibidos'!O17-'III.5.13.Trasp. cedidos'!O18</f>
        <v>-5</v>
      </c>
      <c r="P18" s="308">
        <f>+'III.5.12.Trasp. recibidos'!P17-'III.5.13.Trasp. cedidos'!P18</f>
        <v>1738</v>
      </c>
      <c r="Q18" s="308">
        <f>+'III.5.12.Trasp. recibidos'!Q17-'III.5.13.Trasp. cedidos'!Q18</f>
        <v>60</v>
      </c>
      <c r="R18" s="313">
        <f>SUM(N18:Q18)</f>
        <v>1743</v>
      </c>
      <c r="T18" s="104"/>
    </row>
    <row r="19" spans="1:20" s="60" customFormat="1" ht="15.75">
      <c r="A19" s="396" t="s">
        <v>1040</v>
      </c>
      <c r="B19" s="308">
        <f>+'III.5.12.Trasp. recibidos'!B18-'III.5.13.Trasp. cedidos'!B19</f>
        <v>255</v>
      </c>
      <c r="C19" s="308">
        <f>+'III.5.12.Trasp. recibidos'!C18-'III.5.13.Trasp. cedidos'!C19</f>
        <v>15</v>
      </c>
      <c r="D19" s="308">
        <f>+'III.5.12.Trasp. recibidos'!D18-'III.5.13.Trasp. cedidos'!D19</f>
        <v>0</v>
      </c>
      <c r="E19" s="308">
        <f>+'III.5.12.Trasp. recibidos'!E18-'III.5.13.Trasp. cedidos'!E19</f>
        <v>0</v>
      </c>
      <c r="F19" s="308">
        <f>+'III.5.12.Trasp. recibidos'!F18-'III.5.13.Trasp. cedidos'!F19</f>
        <v>0</v>
      </c>
      <c r="G19" s="308">
        <f>+'III.5.12.Trasp. recibidos'!G18-'III.5.13.Trasp. cedidos'!G19</f>
        <v>473</v>
      </c>
      <c r="H19" s="308">
        <f>+'III.5.12.Trasp. recibidos'!H18-'III.5.13.Trasp. cedidos'!H19</f>
        <v>0</v>
      </c>
      <c r="I19" s="308">
        <f>+'III.5.12.Trasp. recibidos'!I18-'III.5.13.Trasp. cedidos'!I19</f>
        <v>971</v>
      </c>
      <c r="J19" s="308">
        <f>+'III.5.12.Trasp. recibidos'!J18-'III.5.13.Trasp. cedidos'!J19</f>
        <v>16</v>
      </c>
      <c r="K19" s="308">
        <f>+'III.5.12.Trasp. recibidos'!K18-'III.5.13.Trasp. cedidos'!K19</f>
        <v>-1111</v>
      </c>
      <c r="L19" s="308">
        <f>+'III.5.12.Trasp. recibidos'!L18-'III.5.13.Trasp. cedidos'!L19</f>
        <v>-654</v>
      </c>
      <c r="M19" s="313">
        <f>SUM(B19:L19)</f>
        <v>-35</v>
      </c>
      <c r="N19" s="308">
        <f>+'III.5.12.Trasp. recibidos'!N18-'III.5.13.Trasp. cedidos'!N19</f>
        <v>0</v>
      </c>
      <c r="O19" s="308">
        <f>+'III.5.12.Trasp. recibidos'!O18-'III.5.13.Trasp. cedidos'!O19</f>
        <v>-2</v>
      </c>
      <c r="P19" s="308">
        <f>+'III.5.12.Trasp. recibidos'!P18-'III.5.13.Trasp. cedidos'!P19</f>
        <v>0</v>
      </c>
      <c r="Q19" s="308">
        <f>+'III.5.12.Trasp. recibidos'!Q18-'III.5.13.Trasp. cedidos'!Q19</f>
        <v>37</v>
      </c>
      <c r="R19" s="313">
        <f>SUM(N19:Q19)</f>
        <v>35</v>
      </c>
      <c r="T19" s="104"/>
    </row>
    <row r="20" spans="1:20" s="111" customFormat="1" ht="20.25" customHeight="1">
      <c r="A20" s="306" t="s">
        <v>17</v>
      </c>
      <c r="B20" s="312">
        <f>SUM(B5:B19)</f>
        <v>3083</v>
      </c>
      <c r="C20" s="312">
        <f t="shared" ref="C20:R20" si="2">SUM(C5:C19)</f>
        <v>24512</v>
      </c>
      <c r="D20" s="312">
        <f t="shared" si="2"/>
        <v>0</v>
      </c>
      <c r="E20" s="312">
        <f t="shared" si="2"/>
        <v>-478</v>
      </c>
      <c r="F20" s="312">
        <f t="shared" si="2"/>
        <v>648</v>
      </c>
      <c r="G20" s="312">
        <f t="shared" si="2"/>
        <v>-26159</v>
      </c>
      <c r="H20" s="312">
        <f t="shared" si="2"/>
        <v>0</v>
      </c>
      <c r="I20" s="312">
        <f t="shared" si="2"/>
        <v>63557</v>
      </c>
      <c r="J20" s="312">
        <f t="shared" si="2"/>
        <v>2951</v>
      </c>
      <c r="K20" s="312">
        <f t="shared" si="2"/>
        <v>-90747</v>
      </c>
      <c r="L20" s="312">
        <f t="shared" si="2"/>
        <v>-40453</v>
      </c>
      <c r="M20" s="523">
        <f t="shared" si="2"/>
        <v>-63086</v>
      </c>
      <c r="N20" s="312">
        <f t="shared" si="2"/>
        <v>-493</v>
      </c>
      <c r="O20" s="312">
        <f t="shared" si="2"/>
        <v>-620</v>
      </c>
      <c r="P20" s="312">
        <f t="shared" si="2"/>
        <v>53354</v>
      </c>
      <c r="Q20" s="312">
        <f t="shared" si="2"/>
        <v>10845</v>
      </c>
      <c r="R20" s="523">
        <f t="shared" si="2"/>
        <v>63086</v>
      </c>
      <c r="T20" s="288"/>
    </row>
    <row r="21" spans="1:20">
      <c r="A21" s="83"/>
      <c r="B21" s="83"/>
      <c r="C21" s="83"/>
      <c r="D21" s="83"/>
      <c r="E21" s="83"/>
      <c r="F21" s="83"/>
      <c r="G21" s="83"/>
      <c r="H21" s="83"/>
      <c r="I21" s="83"/>
      <c r="J21" s="83"/>
      <c r="K21" s="83"/>
      <c r="L21" s="83"/>
      <c r="M21" s="83"/>
      <c r="N21" s="83"/>
      <c r="O21" s="83"/>
      <c r="P21" s="83"/>
      <c r="Q21" s="83"/>
      <c r="R21" s="83"/>
      <c r="S21" s="83"/>
      <c r="T21" s="83"/>
    </row>
    <row r="22" spans="1:20">
      <c r="A22" s="83"/>
      <c r="B22" s="83"/>
      <c r="C22" s="83"/>
      <c r="D22" s="83"/>
      <c r="E22" s="83"/>
      <c r="F22" s="83"/>
      <c r="G22" s="83"/>
      <c r="H22" s="83"/>
      <c r="I22" s="83"/>
      <c r="J22" s="83"/>
      <c r="K22" s="83"/>
      <c r="L22" s="83"/>
      <c r="M22" s="83"/>
      <c r="N22" s="83"/>
      <c r="O22" s="83"/>
      <c r="P22" s="83"/>
      <c r="Q22" s="83"/>
      <c r="R22" s="83"/>
      <c r="S22" s="83"/>
      <c r="T22" s="83"/>
    </row>
    <row r="23" spans="1:20">
      <c r="A23" s="83"/>
      <c r="B23" s="83"/>
      <c r="C23" s="83"/>
      <c r="D23" s="83"/>
      <c r="E23" s="83"/>
      <c r="F23" s="83"/>
      <c r="G23" s="83"/>
      <c r="H23" s="83"/>
      <c r="I23" s="83"/>
      <c r="J23" s="83"/>
      <c r="K23" s="83"/>
      <c r="L23" s="83"/>
      <c r="M23" s="83"/>
      <c r="N23" s="83"/>
      <c r="O23" s="83"/>
      <c r="P23" s="83"/>
      <c r="Q23" s="83"/>
      <c r="R23" s="83"/>
      <c r="S23" s="83"/>
      <c r="T23" s="83"/>
    </row>
    <row r="24" spans="1:20">
      <c r="A24" s="83"/>
      <c r="B24" s="83"/>
      <c r="C24" s="83"/>
      <c r="D24" s="83"/>
      <c r="E24" s="83"/>
      <c r="F24" s="83"/>
      <c r="G24" s="83"/>
      <c r="H24" s="83"/>
      <c r="I24" s="83"/>
      <c r="J24" s="83"/>
      <c r="K24" s="83"/>
      <c r="L24" s="83"/>
      <c r="M24" s="83"/>
      <c r="N24" s="83"/>
      <c r="O24" s="83"/>
      <c r="P24" s="83"/>
      <c r="Q24" s="83"/>
      <c r="R24" s="83"/>
      <c r="S24" s="83"/>
      <c r="T24" s="83"/>
    </row>
    <row r="25" spans="1:20">
      <c r="A25" s="83"/>
      <c r="B25" s="83"/>
      <c r="C25" s="83"/>
      <c r="D25" s="83"/>
      <c r="E25" s="83"/>
      <c r="F25" s="83"/>
      <c r="G25" s="83"/>
      <c r="H25" s="83"/>
      <c r="I25" s="83"/>
      <c r="J25" s="83"/>
      <c r="K25" s="83"/>
      <c r="L25" s="83"/>
      <c r="M25" s="83"/>
      <c r="N25" s="83"/>
      <c r="O25" s="83"/>
      <c r="P25" s="83"/>
      <c r="Q25" s="83"/>
      <c r="R25" s="83"/>
      <c r="S25" s="83"/>
      <c r="T25" s="83"/>
    </row>
    <row r="26" spans="1:20">
      <c r="A26" s="83"/>
      <c r="B26" s="83"/>
      <c r="C26" s="83"/>
      <c r="D26" s="83"/>
      <c r="E26" s="83"/>
      <c r="F26" s="83"/>
      <c r="G26" s="83"/>
      <c r="H26" s="83"/>
      <c r="I26" s="83"/>
      <c r="J26" s="83"/>
      <c r="K26" s="83"/>
      <c r="L26" s="83"/>
      <c r="M26" s="83"/>
      <c r="N26" s="83"/>
      <c r="O26" s="83"/>
      <c r="P26" s="83"/>
      <c r="Q26" s="83"/>
      <c r="R26" s="83"/>
      <c r="S26" s="83"/>
      <c r="T26" s="83"/>
    </row>
    <row r="27" spans="1:20">
      <c r="A27" s="83"/>
      <c r="B27" s="83"/>
      <c r="C27" s="83"/>
      <c r="D27" s="83"/>
      <c r="E27" s="83"/>
      <c r="F27" s="83"/>
      <c r="G27" s="83"/>
      <c r="H27" s="83"/>
      <c r="I27" s="83"/>
      <c r="J27" s="83"/>
      <c r="K27" s="83"/>
      <c r="L27" s="83"/>
      <c r="M27" s="83"/>
      <c r="N27" s="83"/>
      <c r="O27" s="83"/>
      <c r="P27" s="83"/>
      <c r="Q27" s="83"/>
      <c r="R27" s="83"/>
      <c r="S27" s="83"/>
      <c r="T27" s="83"/>
    </row>
    <row r="28" spans="1:20">
      <c r="A28" s="83"/>
      <c r="B28" s="83"/>
      <c r="C28" s="83"/>
      <c r="D28" s="83"/>
      <c r="E28" s="83"/>
      <c r="F28" s="83"/>
      <c r="G28" s="83"/>
      <c r="H28" s="83"/>
      <c r="I28" s="83"/>
      <c r="J28" s="83"/>
      <c r="K28" s="83"/>
      <c r="L28" s="83"/>
      <c r="M28" s="83"/>
      <c r="N28" s="83"/>
      <c r="O28" s="83"/>
      <c r="P28" s="83"/>
      <c r="Q28" s="83"/>
      <c r="R28" s="83"/>
      <c r="S28" s="83"/>
      <c r="T28" s="83"/>
    </row>
    <row r="29" spans="1:20">
      <c r="A29" s="83"/>
      <c r="B29" s="83"/>
      <c r="C29" s="83"/>
      <c r="D29" s="83"/>
      <c r="E29" s="83"/>
      <c r="F29" s="83"/>
      <c r="G29" s="83"/>
      <c r="H29" s="83"/>
      <c r="I29" s="83"/>
      <c r="J29" s="83"/>
      <c r="K29" s="83"/>
      <c r="L29" s="83"/>
      <c r="M29" s="83"/>
      <c r="N29" s="83"/>
      <c r="O29" s="83"/>
      <c r="P29" s="83"/>
      <c r="Q29" s="83"/>
      <c r="R29" s="83"/>
      <c r="S29" s="83"/>
      <c r="T29" s="83"/>
    </row>
    <row r="30" spans="1:20">
      <c r="A30" s="83"/>
      <c r="B30" s="83"/>
      <c r="C30" s="83"/>
      <c r="D30" s="83"/>
      <c r="E30" s="83"/>
      <c r="F30" s="83"/>
      <c r="G30" s="83"/>
      <c r="H30" s="83"/>
      <c r="I30" s="83"/>
      <c r="J30" s="83"/>
      <c r="K30" s="83"/>
      <c r="L30" s="83"/>
      <c r="M30" s="83"/>
      <c r="N30" s="83"/>
      <c r="O30" s="83"/>
      <c r="P30" s="83"/>
      <c r="Q30" s="83"/>
      <c r="R30" s="83"/>
      <c r="S30" s="83"/>
      <c r="T30" s="83"/>
    </row>
    <row r="31" spans="1:20">
      <c r="A31" s="83"/>
      <c r="B31" s="83"/>
      <c r="C31" s="83"/>
      <c r="D31" s="83"/>
      <c r="E31" s="83"/>
      <c r="F31" s="83"/>
      <c r="G31" s="83"/>
      <c r="H31" s="83"/>
      <c r="I31" s="83"/>
      <c r="J31" s="83"/>
      <c r="K31" s="83"/>
      <c r="L31" s="83"/>
      <c r="M31" s="83"/>
      <c r="N31" s="83"/>
      <c r="O31" s="83"/>
      <c r="P31" s="83"/>
      <c r="Q31" s="83"/>
      <c r="R31" s="83"/>
      <c r="S31" s="83"/>
      <c r="T31" s="83"/>
    </row>
    <row r="32" spans="1:20">
      <c r="A32" s="83"/>
      <c r="B32" s="83"/>
      <c r="C32" s="83"/>
      <c r="D32" s="83"/>
      <c r="E32" s="83"/>
      <c r="F32" s="83"/>
      <c r="G32" s="83"/>
      <c r="H32" s="83"/>
      <c r="I32" s="83"/>
      <c r="J32" s="83"/>
      <c r="K32" s="83"/>
      <c r="L32" s="83"/>
      <c r="M32" s="83"/>
      <c r="N32" s="83"/>
      <c r="O32" s="83"/>
      <c r="P32" s="83"/>
      <c r="Q32" s="83"/>
      <c r="R32" s="83"/>
      <c r="S32" s="83"/>
      <c r="T32" s="83"/>
    </row>
    <row r="33" spans="1:20">
      <c r="A33" s="83"/>
      <c r="B33" s="83"/>
      <c r="C33" s="83"/>
      <c r="D33" s="83"/>
      <c r="E33" s="83"/>
      <c r="F33" s="83"/>
      <c r="G33" s="83"/>
      <c r="H33" s="83"/>
      <c r="I33" s="83"/>
      <c r="J33" s="83"/>
      <c r="K33" s="83"/>
      <c r="L33" s="83"/>
      <c r="M33" s="83"/>
      <c r="N33" s="83"/>
      <c r="O33" s="83"/>
      <c r="P33" s="83"/>
      <c r="Q33" s="83"/>
      <c r="R33" s="83"/>
      <c r="S33" s="83"/>
      <c r="T33" s="83"/>
    </row>
    <row r="34" spans="1:20">
      <c r="A34" s="83"/>
      <c r="B34" s="83"/>
      <c r="C34" s="83"/>
      <c r="D34" s="83"/>
      <c r="E34" s="83"/>
      <c r="F34" s="83"/>
      <c r="G34" s="83"/>
      <c r="H34" s="83"/>
      <c r="I34" s="83"/>
      <c r="J34" s="83"/>
      <c r="K34" s="83"/>
      <c r="L34" s="83"/>
      <c r="M34" s="83"/>
      <c r="N34" s="83"/>
      <c r="O34" s="83"/>
      <c r="P34" s="83"/>
      <c r="Q34" s="83"/>
      <c r="R34" s="83"/>
      <c r="S34" s="83"/>
      <c r="T34" s="83"/>
    </row>
    <row r="35" spans="1:20">
      <c r="A35" s="83"/>
      <c r="B35" s="83"/>
      <c r="C35" s="83"/>
      <c r="D35" s="83"/>
      <c r="E35" s="83"/>
      <c r="F35" s="83"/>
      <c r="G35" s="83"/>
      <c r="H35" s="83"/>
      <c r="I35" s="83"/>
      <c r="J35" s="83"/>
      <c r="K35" s="83"/>
      <c r="L35" s="83"/>
      <c r="M35" s="83"/>
      <c r="N35" s="83"/>
      <c r="O35" s="83"/>
      <c r="P35" s="83"/>
      <c r="Q35" s="83"/>
      <c r="R35" s="83"/>
      <c r="S35" s="83"/>
      <c r="T35" s="83"/>
    </row>
    <row r="36" spans="1:20">
      <c r="A36" s="83"/>
      <c r="B36" s="83"/>
      <c r="C36" s="83"/>
      <c r="D36" s="83"/>
      <c r="E36" s="83"/>
      <c r="F36" s="83"/>
      <c r="G36" s="83"/>
      <c r="H36" s="83"/>
      <c r="I36" s="83"/>
      <c r="J36" s="83"/>
      <c r="K36" s="83"/>
      <c r="L36" s="83"/>
      <c r="M36" s="83"/>
      <c r="N36" s="83"/>
      <c r="O36" s="83"/>
      <c r="P36" s="83"/>
      <c r="Q36" s="83"/>
      <c r="R36" s="83"/>
      <c r="S36" s="83"/>
      <c r="T36" s="83"/>
    </row>
    <row r="37" spans="1:20">
      <c r="A37" s="83"/>
      <c r="B37" s="83"/>
      <c r="C37" s="83"/>
      <c r="D37" s="83"/>
      <c r="E37" s="83"/>
      <c r="F37" s="83"/>
      <c r="G37" s="83"/>
      <c r="H37" s="83"/>
      <c r="I37" s="83"/>
      <c r="J37" s="83"/>
      <c r="K37" s="83"/>
      <c r="L37" s="83"/>
      <c r="M37" s="83"/>
      <c r="N37" s="83"/>
      <c r="O37" s="83"/>
      <c r="P37" s="83"/>
      <c r="Q37" s="83"/>
      <c r="R37" s="83"/>
      <c r="S37" s="83"/>
      <c r="T37" s="83"/>
    </row>
    <row r="38" spans="1:20">
      <c r="A38" s="83"/>
      <c r="B38" s="83"/>
      <c r="C38" s="83"/>
      <c r="D38" s="83"/>
      <c r="E38" s="83"/>
      <c r="F38" s="83"/>
      <c r="G38" s="83"/>
      <c r="H38" s="83"/>
      <c r="I38" s="83"/>
      <c r="J38" s="83"/>
      <c r="K38" s="83"/>
      <c r="L38" s="83"/>
      <c r="M38" s="83"/>
      <c r="N38" s="83"/>
      <c r="O38" s="83"/>
      <c r="P38" s="83"/>
      <c r="Q38" s="83"/>
      <c r="R38" s="83"/>
      <c r="S38" s="83"/>
      <c r="T38" s="83"/>
    </row>
    <row r="39" spans="1:20">
      <c r="A39" s="83"/>
      <c r="B39" s="83"/>
      <c r="C39" s="83"/>
      <c r="D39" s="83"/>
      <c r="E39" s="83"/>
      <c r="F39" s="22"/>
      <c r="G39" s="83"/>
      <c r="H39" s="83"/>
      <c r="I39" s="83"/>
      <c r="J39" s="83"/>
      <c r="K39" s="83"/>
      <c r="L39" s="83"/>
      <c r="M39" s="83"/>
      <c r="N39" s="83"/>
      <c r="O39" s="83"/>
      <c r="P39" s="83"/>
      <c r="Q39" s="83"/>
      <c r="R39" s="83"/>
      <c r="S39" s="83"/>
      <c r="T39" s="83"/>
    </row>
    <row r="40" spans="1:20">
      <c r="A40" s="83"/>
      <c r="B40" s="83"/>
      <c r="C40" s="83"/>
      <c r="D40" s="83"/>
      <c r="E40" s="83"/>
      <c r="F40" s="83"/>
      <c r="G40" s="83"/>
      <c r="H40" s="83"/>
      <c r="I40" s="83"/>
      <c r="J40" s="83"/>
      <c r="K40" s="83"/>
      <c r="L40" s="83"/>
      <c r="M40" s="83"/>
      <c r="N40" s="83"/>
      <c r="O40" s="83"/>
      <c r="P40" s="83"/>
      <c r="Q40" s="83"/>
      <c r="R40" s="83"/>
      <c r="S40" s="83"/>
      <c r="T40" s="83"/>
    </row>
    <row r="41" spans="1:20">
      <c r="A41" s="83"/>
      <c r="B41" s="83"/>
      <c r="C41" s="83"/>
      <c r="D41" s="83"/>
      <c r="E41" s="83"/>
      <c r="F41" s="83"/>
      <c r="G41" s="83"/>
      <c r="H41" s="83"/>
      <c r="I41" s="83"/>
      <c r="J41" s="83"/>
      <c r="K41" s="83"/>
      <c r="L41" s="83"/>
      <c r="M41" s="83"/>
      <c r="N41" s="83"/>
      <c r="O41" s="83"/>
      <c r="P41" s="83"/>
      <c r="Q41" s="83"/>
      <c r="R41" s="83"/>
      <c r="S41" s="83"/>
      <c r="T41" s="83"/>
    </row>
    <row r="42" spans="1:20">
      <c r="A42" s="83"/>
      <c r="B42" s="83"/>
      <c r="C42" s="83"/>
      <c r="D42" s="83"/>
      <c r="E42" s="83"/>
      <c r="F42" s="83"/>
      <c r="G42" s="83"/>
      <c r="H42" s="83"/>
      <c r="I42" s="83"/>
      <c r="J42" s="83"/>
      <c r="K42" s="83"/>
      <c r="L42" s="83"/>
      <c r="M42" s="83"/>
      <c r="N42" s="83"/>
      <c r="O42" s="83"/>
      <c r="P42" s="83"/>
      <c r="Q42" s="83"/>
      <c r="R42" s="83"/>
      <c r="S42" s="83"/>
      <c r="T42" s="83"/>
    </row>
    <row r="43" spans="1:20">
      <c r="A43" s="83"/>
      <c r="B43" s="83"/>
      <c r="C43" s="83"/>
      <c r="D43" s="83"/>
      <c r="E43" s="83"/>
      <c r="F43" s="83"/>
      <c r="G43" s="83"/>
      <c r="H43" s="83"/>
      <c r="I43" s="83"/>
      <c r="J43" s="83"/>
      <c r="K43" s="83"/>
      <c r="L43" s="83"/>
      <c r="M43" s="83"/>
      <c r="N43" s="83"/>
      <c r="O43" s="83"/>
      <c r="P43" s="83"/>
      <c r="Q43" s="83"/>
      <c r="R43" s="83"/>
      <c r="S43" s="83"/>
      <c r="T43" s="83"/>
    </row>
    <row r="44" spans="1:20">
      <c r="A44" s="83"/>
      <c r="B44" s="83"/>
      <c r="C44" s="83"/>
      <c r="D44" s="83"/>
      <c r="E44" s="83"/>
      <c r="F44" s="83"/>
      <c r="G44" s="83"/>
      <c r="H44" s="83"/>
      <c r="I44" s="83"/>
      <c r="J44" s="83"/>
      <c r="K44" s="83"/>
      <c r="L44" s="83"/>
      <c r="M44" s="83"/>
      <c r="N44" s="83"/>
      <c r="O44" s="83"/>
      <c r="P44" s="83"/>
      <c r="Q44" s="83"/>
      <c r="R44" s="83"/>
      <c r="S44" s="83"/>
      <c r="T44" s="83"/>
    </row>
    <row r="45" spans="1:20">
      <c r="A45" s="83"/>
      <c r="B45" s="83"/>
      <c r="C45" s="83"/>
      <c r="D45" s="83"/>
      <c r="E45" s="83"/>
      <c r="F45" s="83"/>
      <c r="G45" s="83"/>
      <c r="H45" s="83"/>
      <c r="I45" s="83"/>
      <c r="J45" s="83"/>
      <c r="K45" s="83"/>
      <c r="L45" s="83"/>
      <c r="M45" s="83"/>
      <c r="N45" s="83"/>
      <c r="O45" s="83"/>
      <c r="P45" s="83"/>
      <c r="Q45" s="83"/>
      <c r="R45" s="83"/>
      <c r="S45" s="83"/>
      <c r="T45" s="83"/>
    </row>
    <row r="46" spans="1:20">
      <c r="A46" s="83"/>
      <c r="B46" s="83"/>
      <c r="C46" s="83"/>
      <c r="D46" s="83"/>
      <c r="E46" s="83"/>
      <c r="F46" s="83"/>
      <c r="G46" s="83"/>
      <c r="H46" s="83"/>
      <c r="I46" s="83"/>
      <c r="J46" s="83"/>
      <c r="K46" s="83"/>
      <c r="L46" s="83"/>
      <c r="M46" s="83"/>
      <c r="N46" s="83"/>
      <c r="O46" s="83"/>
      <c r="P46" s="83"/>
      <c r="Q46" s="83"/>
      <c r="R46" s="83"/>
    </row>
    <row r="90" spans="1:18" s="32" customFormat="1">
      <c r="A90" s="67"/>
      <c r="B90" s="748"/>
      <c r="C90" s="748"/>
      <c r="D90" s="67"/>
      <c r="E90" s="67"/>
      <c r="F90" s="67"/>
      <c r="G90" s="67"/>
      <c r="H90" s="67"/>
      <c r="I90" s="67"/>
      <c r="J90" s="67"/>
      <c r="K90" s="67"/>
      <c r="L90" s="67"/>
      <c r="M90" s="67"/>
      <c r="N90" s="67"/>
      <c r="O90" s="67"/>
      <c r="P90" s="67"/>
      <c r="Q90" s="67"/>
      <c r="R90" s="67"/>
    </row>
    <row r="91" spans="1:18" s="32" customFormat="1"/>
    <row r="92" spans="1:18" s="32" customFormat="1"/>
    <row r="93" spans="1:18" s="32" customFormat="1"/>
    <row r="94" spans="1:18" s="32" customFormat="1"/>
    <row r="95" spans="1:18" s="32" customFormat="1"/>
    <row r="96" spans="1:18" s="32" customFormat="1"/>
    <row r="97" s="32" customFormat="1"/>
    <row r="98" s="32" customFormat="1"/>
    <row r="99" s="32" customFormat="1"/>
    <row r="100" s="32" customFormat="1"/>
    <row r="101" s="32" customFormat="1"/>
    <row r="102" s="32" customFormat="1"/>
    <row r="103" s="32" customFormat="1"/>
    <row r="104" s="32" customFormat="1"/>
    <row r="105" s="32" customFormat="1"/>
    <row r="106" s="32" customFormat="1"/>
    <row r="107" s="32" customFormat="1"/>
    <row r="108" s="32" customFormat="1"/>
    <row r="109" s="32" customFormat="1"/>
    <row r="110" s="32" customFormat="1"/>
    <row r="111" s="32" customFormat="1"/>
    <row r="112" s="32" customFormat="1"/>
    <row r="113" spans="1:18" s="32" customFormat="1"/>
    <row r="114" spans="1:18" s="32" customFormat="1"/>
    <row r="115" spans="1:18" s="32" customFormat="1"/>
    <row r="116" spans="1:18" s="32" customFormat="1"/>
    <row r="117" spans="1:18" s="32" customFormat="1"/>
    <row r="118" spans="1:18" s="32" customFormat="1"/>
    <row r="119" spans="1:18" s="32" customFormat="1"/>
    <row r="120" spans="1:18" s="32" customFormat="1"/>
    <row r="121" spans="1:18" s="32" customFormat="1"/>
    <row r="122" spans="1:18" s="32" customFormat="1"/>
    <row r="123" spans="1:18">
      <c r="A123" s="32"/>
      <c r="B123" s="32"/>
      <c r="C123" s="32"/>
      <c r="D123" s="32"/>
      <c r="E123" s="32"/>
      <c r="F123" s="32"/>
      <c r="G123" s="32"/>
      <c r="H123" s="32"/>
      <c r="I123" s="32"/>
      <c r="J123" s="32"/>
      <c r="K123" s="32"/>
      <c r="L123" s="32"/>
      <c r="M123" s="32"/>
      <c r="N123" s="32"/>
      <c r="O123" s="32"/>
      <c r="P123" s="32"/>
      <c r="Q123" s="32"/>
      <c r="R123" s="32"/>
    </row>
  </sheetData>
  <mergeCells count="3">
    <mergeCell ref="A1:T1"/>
    <mergeCell ref="A2:T2"/>
    <mergeCell ref="A3:R3"/>
  </mergeCells>
  <printOptions horizontalCentered="1" verticalCentered="1"/>
  <pageMargins left="0.4" right="0.4" top="0.25" bottom="0.25" header="0.31496062992126" footer="0.31496062992126"/>
  <pageSetup scale="46" orientation="landscape" r:id="rId1"/>
  <rowBreaks count="1" manualBreakCount="1">
    <brk id="19" max="18" man="1"/>
  </rowBreaks>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6">
    <tabColor rgb="FF0070C0"/>
    <pageSetUpPr fitToPage="1"/>
  </sheetPr>
  <dimension ref="A1:M50"/>
  <sheetViews>
    <sheetView showGridLines="0" view="pageBreakPreview" zoomScale="70" zoomScaleNormal="70" zoomScaleSheetLayoutView="70" workbookViewId="0">
      <pane xSplit="1" ySplit="2" topLeftCell="B3" activePane="bottomRight" state="frozen"/>
      <selection pane="topRight" activeCell="B1" sqref="B1"/>
      <selection pane="bottomLeft" activeCell="A3" sqref="A3"/>
      <selection pane="bottomRight" activeCell="R14" sqref="R14"/>
    </sheetView>
  </sheetViews>
  <sheetFormatPr baseColWidth="10" defaultColWidth="11.42578125" defaultRowHeight="15"/>
  <cols>
    <col min="1" max="1" width="32.42578125" style="166" customWidth="1"/>
    <col min="2" max="2" width="15.28515625" style="1112" customWidth="1"/>
    <col min="3" max="3" width="18.7109375" style="67" customWidth="1"/>
    <col min="4" max="4" width="15.42578125" style="67" customWidth="1"/>
    <col min="5" max="5" width="15" style="67" customWidth="1"/>
    <col min="6" max="6" width="21.140625" style="67" customWidth="1"/>
    <col min="7" max="7" width="19.140625" style="67" customWidth="1"/>
    <col min="8" max="8" width="17.7109375" style="748" customWidth="1"/>
    <col min="9" max="9" width="19.28515625" style="67" customWidth="1"/>
    <col min="10" max="10" width="16.140625" style="67" customWidth="1"/>
    <col min="11" max="11" width="16.5703125" style="67" customWidth="1"/>
    <col min="12" max="12" width="16.140625" style="67" customWidth="1"/>
    <col min="13" max="13" width="17.140625" style="67" customWidth="1"/>
    <col min="14" max="16384" width="11.42578125" style="67"/>
  </cols>
  <sheetData>
    <row r="1" spans="1:13" ht="95.25" customHeight="1">
      <c r="A1" s="2235" t="s">
        <v>162</v>
      </c>
      <c r="B1" s="2235"/>
      <c r="C1" s="2235"/>
      <c r="D1" s="2235"/>
      <c r="E1" s="2235"/>
      <c r="F1" s="2235"/>
      <c r="G1" s="2235"/>
      <c r="H1" s="2235"/>
      <c r="I1" s="2235"/>
      <c r="J1" s="2235"/>
      <c r="K1" s="2235"/>
      <c r="L1" s="2235"/>
      <c r="M1" s="2235"/>
    </row>
    <row r="2" spans="1:13" s="544" customFormat="1" ht="32.25" customHeight="1">
      <c r="A2" s="322" t="s">
        <v>936</v>
      </c>
      <c r="B2" s="1201" t="s">
        <v>871</v>
      </c>
      <c r="C2" s="1393" t="s">
        <v>938</v>
      </c>
      <c r="D2" s="1393" t="s">
        <v>85</v>
      </c>
      <c r="E2" s="1393" t="s">
        <v>86</v>
      </c>
      <c r="F2" s="1393" t="s">
        <v>77</v>
      </c>
      <c r="G2" s="1393" t="s">
        <v>78</v>
      </c>
      <c r="H2" s="1393" t="s">
        <v>79</v>
      </c>
      <c r="I2" s="1394" t="s">
        <v>17</v>
      </c>
      <c r="J2" s="1394" t="s">
        <v>601</v>
      </c>
      <c r="K2" s="543"/>
      <c r="L2" s="543"/>
      <c r="M2" s="543"/>
    </row>
    <row r="3" spans="1:13" ht="16.5" customHeight="1">
      <c r="A3" s="1950" t="s">
        <v>122</v>
      </c>
      <c r="B3" s="692">
        <v>11396</v>
      </c>
      <c r="C3" s="692">
        <v>1257</v>
      </c>
      <c r="D3" s="692">
        <v>233554</v>
      </c>
      <c r="E3" s="692">
        <v>63761</v>
      </c>
      <c r="F3" s="692">
        <v>283</v>
      </c>
      <c r="G3" s="692">
        <v>187930</v>
      </c>
      <c r="H3" s="692">
        <v>223198</v>
      </c>
      <c r="I3" s="740">
        <f t="shared" ref="I3:I35" si="0">SUM(B3:H3)</f>
        <v>721379</v>
      </c>
      <c r="J3" s="1951">
        <f t="shared" ref="J3:J35" si="1">I3/$I$36</f>
        <v>0.25279620577383155</v>
      </c>
      <c r="K3" s="39"/>
      <c r="L3" s="39"/>
    </row>
    <row r="4" spans="1:13" ht="16.5" customHeight="1">
      <c r="A4" s="1950" t="s">
        <v>123</v>
      </c>
      <c r="B4" s="692">
        <v>8668</v>
      </c>
      <c r="C4" s="692">
        <v>1111</v>
      </c>
      <c r="D4" s="692">
        <v>153787</v>
      </c>
      <c r="E4" s="692">
        <v>76992</v>
      </c>
      <c r="F4" s="692">
        <v>668</v>
      </c>
      <c r="G4" s="692">
        <v>256292</v>
      </c>
      <c r="H4" s="692">
        <v>59897</v>
      </c>
      <c r="I4" s="740">
        <f t="shared" si="0"/>
        <v>557415</v>
      </c>
      <c r="J4" s="1951">
        <f t="shared" si="1"/>
        <v>0.19533753691391118</v>
      </c>
      <c r="K4" s="39"/>
      <c r="L4" s="39"/>
      <c r="M4" s="39"/>
    </row>
    <row r="5" spans="1:13" ht="16.5" customHeight="1">
      <c r="A5" s="1950" t="s">
        <v>602</v>
      </c>
      <c r="B5" s="692">
        <v>4018</v>
      </c>
      <c r="C5" s="692">
        <v>127</v>
      </c>
      <c r="D5" s="692">
        <v>144247</v>
      </c>
      <c r="E5" s="692">
        <v>49735</v>
      </c>
      <c r="F5" s="692">
        <v>19</v>
      </c>
      <c r="G5" s="692">
        <v>127120</v>
      </c>
      <c r="H5" s="692">
        <v>62740</v>
      </c>
      <c r="I5" s="740">
        <f t="shared" si="0"/>
        <v>388006</v>
      </c>
      <c r="J5" s="1951">
        <f t="shared" si="1"/>
        <v>0.13597075132140149</v>
      </c>
      <c r="K5" s="39"/>
      <c r="L5" s="39"/>
      <c r="M5" s="39"/>
    </row>
    <row r="6" spans="1:13" ht="16.5" customHeight="1">
      <c r="A6" s="1950" t="s">
        <v>250</v>
      </c>
      <c r="B6" s="692">
        <v>2483</v>
      </c>
      <c r="C6" s="692">
        <v>87</v>
      </c>
      <c r="D6" s="692">
        <v>65309</v>
      </c>
      <c r="E6" s="692">
        <v>22578</v>
      </c>
      <c r="F6" s="692">
        <v>58</v>
      </c>
      <c r="G6" s="692">
        <v>44066</v>
      </c>
      <c r="H6" s="692">
        <v>20687</v>
      </c>
      <c r="I6" s="740">
        <f t="shared" si="0"/>
        <v>155268</v>
      </c>
      <c r="J6" s="1951">
        <f t="shared" si="1"/>
        <v>5.4411289042363697E-2</v>
      </c>
      <c r="K6" s="39"/>
      <c r="L6" s="39"/>
      <c r="M6" s="39"/>
    </row>
    <row r="7" spans="1:13" s="748" customFormat="1" ht="16.5" customHeight="1">
      <c r="A7" s="1950" t="s">
        <v>261</v>
      </c>
      <c r="B7" s="692">
        <v>577</v>
      </c>
      <c r="C7" s="692">
        <v>25</v>
      </c>
      <c r="D7" s="692">
        <v>37379</v>
      </c>
      <c r="E7" s="692">
        <v>12960</v>
      </c>
      <c r="F7" s="692">
        <v>14463</v>
      </c>
      <c r="G7" s="692">
        <v>28595</v>
      </c>
      <c r="H7" s="692">
        <v>11433</v>
      </c>
      <c r="I7" s="740">
        <f t="shared" si="0"/>
        <v>105432</v>
      </c>
      <c r="J7" s="1951">
        <f t="shared" si="1"/>
        <v>3.6947027245243638E-2</v>
      </c>
      <c r="K7" s="39"/>
      <c r="L7" s="39"/>
      <c r="M7" s="39"/>
    </row>
    <row r="8" spans="1:13" ht="16.5" customHeight="1">
      <c r="A8" s="1950" t="s">
        <v>247</v>
      </c>
      <c r="B8" s="692">
        <v>509</v>
      </c>
      <c r="C8" s="692">
        <v>7</v>
      </c>
      <c r="D8" s="692">
        <v>36369</v>
      </c>
      <c r="E8" s="692">
        <v>12262</v>
      </c>
      <c r="F8" s="692">
        <v>436</v>
      </c>
      <c r="G8" s="692">
        <v>33026</v>
      </c>
      <c r="H8" s="692">
        <v>19864</v>
      </c>
      <c r="I8" s="740">
        <f t="shared" si="0"/>
        <v>102473</v>
      </c>
      <c r="J8" s="1951">
        <f t="shared" si="1"/>
        <v>3.5910091081472903E-2</v>
      </c>
      <c r="K8" s="39"/>
      <c r="L8" s="39"/>
      <c r="M8" s="39"/>
    </row>
    <row r="9" spans="1:13" ht="16.5" customHeight="1">
      <c r="A9" s="1950" t="s">
        <v>260</v>
      </c>
      <c r="B9" s="692">
        <v>709</v>
      </c>
      <c r="C9" s="692">
        <v>17</v>
      </c>
      <c r="D9" s="692">
        <v>30604</v>
      </c>
      <c r="E9" s="692">
        <v>14813</v>
      </c>
      <c r="F9" s="692">
        <v>11</v>
      </c>
      <c r="G9" s="692">
        <v>34152</v>
      </c>
      <c r="H9" s="692">
        <v>16468</v>
      </c>
      <c r="I9" s="740">
        <f t="shared" si="0"/>
        <v>96774</v>
      </c>
      <c r="J9" s="1951">
        <f t="shared" si="1"/>
        <v>3.3912963944828969E-2</v>
      </c>
      <c r="K9" s="39"/>
      <c r="L9" s="39"/>
      <c r="M9" s="39"/>
    </row>
    <row r="10" spans="1:13" ht="16.5" customHeight="1">
      <c r="A10" s="1950" t="s">
        <v>966</v>
      </c>
      <c r="B10" s="692">
        <v>259</v>
      </c>
      <c r="C10" s="692">
        <v>6</v>
      </c>
      <c r="D10" s="692">
        <v>36912</v>
      </c>
      <c r="E10" s="692">
        <v>11868</v>
      </c>
      <c r="F10" s="692">
        <v>11</v>
      </c>
      <c r="G10" s="692">
        <v>25885</v>
      </c>
      <c r="H10" s="692">
        <v>16433</v>
      </c>
      <c r="I10" s="740">
        <f t="shared" si="0"/>
        <v>91374</v>
      </c>
      <c r="J10" s="1951">
        <f t="shared" si="1"/>
        <v>3.2020616772013163E-2</v>
      </c>
      <c r="K10" s="39"/>
      <c r="L10" s="39"/>
      <c r="M10" s="39"/>
    </row>
    <row r="11" spans="1:13" ht="16.5" customHeight="1">
      <c r="A11" s="1950" t="s">
        <v>494</v>
      </c>
      <c r="B11" s="692">
        <v>504</v>
      </c>
      <c r="C11" s="692">
        <v>19</v>
      </c>
      <c r="D11" s="692">
        <v>34535</v>
      </c>
      <c r="E11" s="692">
        <v>12615</v>
      </c>
      <c r="F11" s="692">
        <v>2508</v>
      </c>
      <c r="G11" s="692">
        <v>16867</v>
      </c>
      <c r="H11" s="692">
        <v>9665</v>
      </c>
      <c r="I11" s="740">
        <f t="shared" si="0"/>
        <v>76713</v>
      </c>
      <c r="J11" s="1951">
        <f t="shared" si="1"/>
        <v>2.6882894197818263E-2</v>
      </c>
      <c r="K11" s="39"/>
      <c r="L11" s="39"/>
      <c r="M11" s="39"/>
    </row>
    <row r="12" spans="1:13" ht="16.5" customHeight="1">
      <c r="A12" s="1950" t="s">
        <v>264</v>
      </c>
      <c r="B12" s="692">
        <v>343</v>
      </c>
      <c r="C12" s="692">
        <v>7</v>
      </c>
      <c r="D12" s="692">
        <v>27291</v>
      </c>
      <c r="E12" s="692">
        <v>10140</v>
      </c>
      <c r="F12" s="692">
        <v>3</v>
      </c>
      <c r="G12" s="692">
        <v>16954</v>
      </c>
      <c r="H12" s="692">
        <v>7645</v>
      </c>
      <c r="I12" s="740">
        <f t="shared" si="0"/>
        <v>62383</v>
      </c>
      <c r="J12" s="1951">
        <f t="shared" si="1"/>
        <v>2.1861165496623737E-2</v>
      </c>
      <c r="K12" s="39"/>
      <c r="L12" s="39"/>
      <c r="M12" s="39"/>
    </row>
    <row r="13" spans="1:13" ht="16.5" customHeight="1">
      <c r="A13" s="1950" t="s">
        <v>266</v>
      </c>
      <c r="B13" s="692">
        <v>242</v>
      </c>
      <c r="C13" s="692">
        <v>11</v>
      </c>
      <c r="D13" s="692">
        <v>21192</v>
      </c>
      <c r="E13" s="692">
        <v>11380</v>
      </c>
      <c r="F13" s="692">
        <v>6</v>
      </c>
      <c r="G13" s="692">
        <v>16667</v>
      </c>
      <c r="H13" s="692">
        <v>8668</v>
      </c>
      <c r="I13" s="740">
        <f t="shared" si="0"/>
        <v>58166</v>
      </c>
      <c r="J13" s="1951">
        <f t="shared" si="1"/>
        <v>2.0383382528519248E-2</v>
      </c>
      <c r="K13" s="39"/>
      <c r="L13" s="39"/>
      <c r="M13" s="39"/>
    </row>
    <row r="14" spans="1:13" ht="16.5" customHeight="1">
      <c r="A14" s="1950" t="s">
        <v>258</v>
      </c>
      <c r="B14" s="692">
        <v>469</v>
      </c>
      <c r="C14" s="692">
        <v>3</v>
      </c>
      <c r="D14" s="692">
        <v>17730</v>
      </c>
      <c r="E14" s="692">
        <v>5982</v>
      </c>
      <c r="F14" s="692">
        <v>5</v>
      </c>
      <c r="G14" s="692">
        <v>13454</v>
      </c>
      <c r="H14" s="692">
        <v>8950</v>
      </c>
      <c r="I14" s="740">
        <f t="shared" si="0"/>
        <v>46593</v>
      </c>
      <c r="J14" s="1951">
        <f t="shared" si="1"/>
        <v>1.632780218944568E-2</v>
      </c>
      <c r="K14" s="39"/>
      <c r="L14" s="39"/>
      <c r="M14" s="39"/>
    </row>
    <row r="15" spans="1:13" ht="16.5" customHeight="1">
      <c r="A15" s="1950" t="s">
        <v>243</v>
      </c>
      <c r="B15" s="692">
        <v>282</v>
      </c>
      <c r="C15" s="692">
        <v>5</v>
      </c>
      <c r="D15" s="692">
        <v>10326</v>
      </c>
      <c r="E15" s="692">
        <v>6394</v>
      </c>
      <c r="F15" s="692">
        <v>3</v>
      </c>
      <c r="G15" s="692">
        <v>22305</v>
      </c>
      <c r="H15" s="692">
        <v>5750</v>
      </c>
      <c r="I15" s="740">
        <f t="shared" si="0"/>
        <v>45065</v>
      </c>
      <c r="J15" s="1951">
        <f t="shared" si="1"/>
        <v>1.5792338026471134E-2</v>
      </c>
      <c r="K15" s="39"/>
      <c r="L15" s="39"/>
      <c r="M15" s="39"/>
    </row>
    <row r="16" spans="1:13" ht="16.5" customHeight="1">
      <c r="A16" s="1950" t="s">
        <v>254</v>
      </c>
      <c r="B16" s="692">
        <v>132</v>
      </c>
      <c r="C16" s="692">
        <v>11</v>
      </c>
      <c r="D16" s="692">
        <v>10535</v>
      </c>
      <c r="E16" s="692">
        <v>6400</v>
      </c>
      <c r="F16" s="692">
        <v>10</v>
      </c>
      <c r="G16" s="692">
        <v>12177</v>
      </c>
      <c r="H16" s="692">
        <v>7125</v>
      </c>
      <c r="I16" s="740">
        <f t="shared" si="0"/>
        <v>36390</v>
      </c>
      <c r="J16" s="1951">
        <f t="shared" si="1"/>
        <v>1.275231733680871E-2</v>
      </c>
      <c r="K16" s="39"/>
      <c r="L16" s="39"/>
      <c r="M16" s="39"/>
    </row>
    <row r="17" spans="1:13" ht="16.5" customHeight="1">
      <c r="A17" s="1950" t="s">
        <v>270</v>
      </c>
      <c r="B17" s="692">
        <v>236</v>
      </c>
      <c r="C17" s="692">
        <v>20</v>
      </c>
      <c r="D17" s="692">
        <v>10274</v>
      </c>
      <c r="E17" s="692">
        <v>7830</v>
      </c>
      <c r="F17" s="692">
        <v>12</v>
      </c>
      <c r="G17" s="692">
        <v>8261</v>
      </c>
      <c r="H17" s="692">
        <v>6381</v>
      </c>
      <c r="I17" s="740">
        <f t="shared" si="0"/>
        <v>33014</v>
      </c>
      <c r="J17" s="1951">
        <f t="shared" si="1"/>
        <v>1.1569249919137202E-2</v>
      </c>
      <c r="K17" s="39"/>
      <c r="L17" s="39"/>
      <c r="M17" s="39"/>
    </row>
    <row r="18" spans="1:13" ht="16.5" customHeight="1">
      <c r="A18" s="1950" t="s">
        <v>967</v>
      </c>
      <c r="B18" s="692">
        <v>263</v>
      </c>
      <c r="C18" s="692">
        <v>28</v>
      </c>
      <c r="D18" s="692">
        <v>9854</v>
      </c>
      <c r="E18" s="692">
        <v>6683</v>
      </c>
      <c r="F18" s="692">
        <v>16</v>
      </c>
      <c r="G18" s="692">
        <v>7318</v>
      </c>
      <c r="H18" s="692">
        <v>8468</v>
      </c>
      <c r="I18" s="740">
        <f t="shared" si="0"/>
        <v>32630</v>
      </c>
      <c r="J18" s="1951">
        <f t="shared" si="1"/>
        <v>1.1434683009070301E-2</v>
      </c>
      <c r="K18" s="39"/>
      <c r="L18" s="39"/>
      <c r="M18" s="39"/>
    </row>
    <row r="19" spans="1:13" ht="16.5" customHeight="1">
      <c r="A19" s="1950" t="s">
        <v>268</v>
      </c>
      <c r="B19" s="692">
        <v>185</v>
      </c>
      <c r="C19" s="692">
        <v>10</v>
      </c>
      <c r="D19" s="692">
        <v>9197</v>
      </c>
      <c r="E19" s="692">
        <v>9198</v>
      </c>
      <c r="F19" s="692">
        <v>9</v>
      </c>
      <c r="G19" s="692">
        <v>4721</v>
      </c>
      <c r="H19" s="692">
        <v>7206</v>
      </c>
      <c r="I19" s="740">
        <f t="shared" si="0"/>
        <v>30526</v>
      </c>
      <c r="J19" s="1951">
        <f t="shared" si="1"/>
        <v>1.0697368480995402E-2</v>
      </c>
      <c r="K19" s="39"/>
      <c r="L19" s="39"/>
      <c r="M19" s="39"/>
    </row>
    <row r="20" spans="1:13" ht="16.5" customHeight="1">
      <c r="A20" s="1950" t="s">
        <v>246</v>
      </c>
      <c r="B20" s="692">
        <v>125</v>
      </c>
      <c r="C20" s="692">
        <v>3</v>
      </c>
      <c r="D20" s="692">
        <v>10561</v>
      </c>
      <c r="E20" s="692">
        <v>7539</v>
      </c>
      <c r="F20" s="692">
        <v>1</v>
      </c>
      <c r="G20" s="692">
        <v>7599</v>
      </c>
      <c r="H20" s="692">
        <v>2396</v>
      </c>
      <c r="I20" s="740">
        <f t="shared" si="0"/>
        <v>28224</v>
      </c>
      <c r="J20" s="1951">
        <f t="shared" si="1"/>
        <v>9.8906678899172585E-3</v>
      </c>
      <c r="K20" s="39"/>
      <c r="L20" s="39"/>
      <c r="M20" s="39"/>
    </row>
    <row r="21" spans="1:13" ht="16.5" customHeight="1">
      <c r="A21" s="1950" t="s">
        <v>259</v>
      </c>
      <c r="B21" s="692">
        <v>101</v>
      </c>
      <c r="C21" s="692">
        <v>9</v>
      </c>
      <c r="D21" s="692">
        <v>7468</v>
      </c>
      <c r="E21" s="692">
        <v>5422</v>
      </c>
      <c r="F21" s="692">
        <v>0</v>
      </c>
      <c r="G21" s="692">
        <v>6680</v>
      </c>
      <c r="H21" s="692">
        <v>2885</v>
      </c>
      <c r="I21" s="740">
        <f t="shared" si="0"/>
        <v>22565</v>
      </c>
      <c r="J21" s="1951">
        <f t="shared" si="1"/>
        <v>7.9075581397386255E-3</v>
      </c>
      <c r="K21" s="39"/>
      <c r="L21" s="39"/>
      <c r="M21" s="39"/>
    </row>
    <row r="22" spans="1:13" ht="16.5" customHeight="1">
      <c r="A22" s="1950" t="s">
        <v>257</v>
      </c>
      <c r="B22" s="692">
        <v>218</v>
      </c>
      <c r="C22" s="692">
        <v>11</v>
      </c>
      <c r="D22" s="692">
        <v>9807</v>
      </c>
      <c r="E22" s="692">
        <v>1892</v>
      </c>
      <c r="F22" s="692">
        <v>7</v>
      </c>
      <c r="G22" s="692">
        <v>6680</v>
      </c>
      <c r="H22" s="692">
        <v>3095</v>
      </c>
      <c r="I22" s="740">
        <f t="shared" si="0"/>
        <v>21710</v>
      </c>
      <c r="J22" s="1951">
        <f t="shared" si="1"/>
        <v>7.6079365040427893E-3</v>
      </c>
      <c r="K22" s="39"/>
      <c r="L22" s="39"/>
      <c r="M22" s="39"/>
    </row>
    <row r="23" spans="1:13" ht="16.5" customHeight="1">
      <c r="A23" s="1950" t="s">
        <v>263</v>
      </c>
      <c r="B23" s="692">
        <v>50</v>
      </c>
      <c r="C23" s="692">
        <v>0</v>
      </c>
      <c r="D23" s="692">
        <v>9739</v>
      </c>
      <c r="E23" s="692">
        <v>2909</v>
      </c>
      <c r="F23" s="692">
        <v>41</v>
      </c>
      <c r="G23" s="692">
        <v>4339</v>
      </c>
      <c r="H23" s="692">
        <v>2207</v>
      </c>
      <c r="I23" s="740">
        <f t="shared" si="0"/>
        <v>19285</v>
      </c>
      <c r="J23" s="1951">
        <f t="shared" si="1"/>
        <v>6.7581324495838415E-3</v>
      </c>
      <c r="K23" s="39"/>
      <c r="L23" s="39"/>
      <c r="M23" s="39"/>
    </row>
    <row r="24" spans="1:13" ht="16.5" customHeight="1">
      <c r="A24" s="1950" t="s">
        <v>256</v>
      </c>
      <c r="B24" s="692">
        <v>168</v>
      </c>
      <c r="C24" s="692">
        <v>4</v>
      </c>
      <c r="D24" s="692">
        <v>6368</v>
      </c>
      <c r="E24" s="692">
        <v>4230</v>
      </c>
      <c r="F24" s="692">
        <v>2</v>
      </c>
      <c r="G24" s="692">
        <v>5158</v>
      </c>
      <c r="H24" s="692">
        <v>2985</v>
      </c>
      <c r="I24" s="740">
        <f t="shared" si="0"/>
        <v>18915</v>
      </c>
      <c r="J24" s="1951">
        <f t="shared" si="1"/>
        <v>6.628471624779796E-3</v>
      </c>
      <c r="K24" s="39"/>
      <c r="L24" s="39"/>
      <c r="M24" s="39"/>
    </row>
    <row r="25" spans="1:13" ht="16.5" customHeight="1">
      <c r="A25" s="1950" t="s">
        <v>251</v>
      </c>
      <c r="B25" s="692">
        <v>297</v>
      </c>
      <c r="C25" s="692">
        <v>2</v>
      </c>
      <c r="D25" s="692">
        <v>8428</v>
      </c>
      <c r="E25" s="692">
        <v>2339</v>
      </c>
      <c r="F25" s="692">
        <v>4</v>
      </c>
      <c r="G25" s="692">
        <v>4824</v>
      </c>
      <c r="H25" s="692">
        <v>1584</v>
      </c>
      <c r="I25" s="740">
        <f t="shared" si="0"/>
        <v>17478</v>
      </c>
      <c r="J25" s="1951">
        <f t="shared" si="1"/>
        <v>6.1248970160138125E-3</v>
      </c>
      <c r="K25" s="39"/>
      <c r="L25" s="39"/>
      <c r="M25" s="39"/>
    </row>
    <row r="26" spans="1:13" ht="16.5" customHeight="1">
      <c r="A26" s="1950" t="s">
        <v>839</v>
      </c>
      <c r="B26" s="692">
        <v>60</v>
      </c>
      <c r="C26" s="692">
        <v>0</v>
      </c>
      <c r="D26" s="692">
        <v>7995</v>
      </c>
      <c r="E26" s="692">
        <v>2322</v>
      </c>
      <c r="F26" s="692">
        <v>1327</v>
      </c>
      <c r="G26" s="692">
        <v>2027</v>
      </c>
      <c r="H26" s="692">
        <v>2138</v>
      </c>
      <c r="I26" s="740">
        <f t="shared" si="0"/>
        <v>15869</v>
      </c>
      <c r="J26" s="1951">
        <f t="shared" si="1"/>
        <v>5.5610476454470304E-3</v>
      </c>
      <c r="K26" s="39"/>
      <c r="L26" s="39"/>
      <c r="M26" s="39"/>
    </row>
    <row r="27" spans="1:13" ht="16.5" customHeight="1">
      <c r="A27" s="1950" t="s">
        <v>384</v>
      </c>
      <c r="B27" s="692">
        <v>90</v>
      </c>
      <c r="C27" s="692">
        <v>3</v>
      </c>
      <c r="D27" s="692">
        <v>4302</v>
      </c>
      <c r="E27" s="692">
        <v>4930</v>
      </c>
      <c r="F27" s="692">
        <v>1</v>
      </c>
      <c r="G27" s="692">
        <v>4356</v>
      </c>
      <c r="H27" s="692">
        <v>1981</v>
      </c>
      <c r="I27" s="740">
        <f t="shared" si="0"/>
        <v>15663</v>
      </c>
      <c r="J27" s="1951">
        <f t="shared" si="1"/>
        <v>5.4888581051507233E-3</v>
      </c>
      <c r="K27" s="39"/>
      <c r="L27" s="39"/>
      <c r="M27" s="39"/>
    </row>
    <row r="28" spans="1:13" ht="16.5" customHeight="1">
      <c r="A28" s="1950" t="s">
        <v>267</v>
      </c>
      <c r="B28" s="692">
        <v>159</v>
      </c>
      <c r="C28" s="692">
        <v>6</v>
      </c>
      <c r="D28" s="692">
        <v>3099</v>
      </c>
      <c r="E28" s="692">
        <v>3758</v>
      </c>
      <c r="F28" s="692">
        <v>3</v>
      </c>
      <c r="G28" s="692">
        <v>2928</v>
      </c>
      <c r="H28" s="692">
        <v>999</v>
      </c>
      <c r="I28" s="740">
        <f t="shared" si="0"/>
        <v>10952</v>
      </c>
      <c r="J28" s="1951">
        <f t="shared" si="1"/>
        <v>3.8379604141997527E-3</v>
      </c>
      <c r="K28" s="39"/>
      <c r="L28" s="39"/>
      <c r="M28" s="39"/>
    </row>
    <row r="29" spans="1:13" ht="16.5" customHeight="1">
      <c r="A29" s="1950" t="s">
        <v>269</v>
      </c>
      <c r="B29" s="692">
        <v>99</v>
      </c>
      <c r="C29" s="692">
        <v>5</v>
      </c>
      <c r="D29" s="692">
        <v>3358</v>
      </c>
      <c r="E29" s="692">
        <v>3112</v>
      </c>
      <c r="F29" s="692">
        <v>2</v>
      </c>
      <c r="G29" s="692">
        <v>2512</v>
      </c>
      <c r="H29" s="692">
        <v>1743</v>
      </c>
      <c r="I29" s="740">
        <f t="shared" si="0"/>
        <v>10831</v>
      </c>
      <c r="J29" s="1951">
        <f t="shared" si="1"/>
        <v>3.7955578201422134E-3</v>
      </c>
      <c r="K29" s="39"/>
      <c r="M29" s="39"/>
    </row>
    <row r="30" spans="1:13" ht="16.5" customHeight="1">
      <c r="A30" s="1950" t="s">
        <v>244</v>
      </c>
      <c r="B30" s="692">
        <v>65</v>
      </c>
      <c r="C30" s="692">
        <v>0</v>
      </c>
      <c r="D30" s="692">
        <v>2864</v>
      </c>
      <c r="E30" s="692">
        <v>3331</v>
      </c>
      <c r="F30" s="692">
        <v>0</v>
      </c>
      <c r="G30" s="692">
        <v>2321</v>
      </c>
      <c r="H30" s="692">
        <v>489</v>
      </c>
      <c r="I30" s="740">
        <f t="shared" si="0"/>
        <v>9070</v>
      </c>
      <c r="J30" s="1951">
        <f t="shared" si="1"/>
        <v>3.1784423810072822E-3</v>
      </c>
      <c r="K30" s="39"/>
      <c r="L30" s="39"/>
      <c r="M30" s="39"/>
    </row>
    <row r="31" spans="1:13" ht="16.5" customHeight="1">
      <c r="A31" s="1950" t="s">
        <v>249</v>
      </c>
      <c r="B31" s="692">
        <v>65</v>
      </c>
      <c r="C31" s="692">
        <v>8</v>
      </c>
      <c r="D31" s="692">
        <v>2484</v>
      </c>
      <c r="E31" s="692">
        <v>994</v>
      </c>
      <c r="F31" s="692">
        <v>1</v>
      </c>
      <c r="G31" s="692">
        <v>2444</v>
      </c>
      <c r="H31" s="692">
        <v>443</v>
      </c>
      <c r="I31" s="740">
        <f t="shared" si="0"/>
        <v>6439</v>
      </c>
      <c r="J31" s="1951">
        <f t="shared" si="1"/>
        <v>2.2564487862520278E-3</v>
      </c>
      <c r="K31" s="39"/>
      <c r="L31" s="39"/>
    </row>
    <row r="32" spans="1:13" ht="16.5" customHeight="1">
      <c r="A32" s="1950" t="s">
        <v>262</v>
      </c>
      <c r="B32" s="692">
        <v>47</v>
      </c>
      <c r="C32" s="692">
        <v>1</v>
      </c>
      <c r="D32" s="692">
        <v>1877</v>
      </c>
      <c r="E32" s="692">
        <v>2520</v>
      </c>
      <c r="F32" s="692">
        <v>2</v>
      </c>
      <c r="G32" s="692">
        <v>1264</v>
      </c>
      <c r="H32" s="692">
        <v>675</v>
      </c>
      <c r="I32" s="740">
        <f t="shared" si="0"/>
        <v>6386</v>
      </c>
      <c r="J32" s="1951">
        <f t="shared" si="1"/>
        <v>2.2378757491855021E-3</v>
      </c>
      <c r="K32" s="39"/>
      <c r="L32" s="39"/>
      <c r="M32" s="39"/>
    </row>
    <row r="33" spans="1:13" s="748" customFormat="1" ht="16.5" customHeight="1">
      <c r="A33" s="1950" t="s">
        <v>383</v>
      </c>
      <c r="B33" s="692">
        <v>69</v>
      </c>
      <c r="C33" s="692">
        <v>8</v>
      </c>
      <c r="D33" s="692">
        <v>1938</v>
      </c>
      <c r="E33" s="692">
        <v>1493</v>
      </c>
      <c r="F33" s="692">
        <v>0</v>
      </c>
      <c r="G33" s="692">
        <v>1048</v>
      </c>
      <c r="H33" s="692">
        <v>933</v>
      </c>
      <c r="I33" s="740">
        <f t="shared" si="0"/>
        <v>5489</v>
      </c>
      <c r="J33" s="1951">
        <f t="shared" si="1"/>
        <v>1.9235358577010995E-3</v>
      </c>
      <c r="K33" s="39"/>
      <c r="L33" s="39"/>
      <c r="M33" s="39"/>
    </row>
    <row r="34" spans="1:13" s="748" customFormat="1" ht="16.5" customHeight="1">
      <c r="A34" s="1950" t="s">
        <v>255</v>
      </c>
      <c r="B34" s="692">
        <v>32</v>
      </c>
      <c r="C34" s="692">
        <v>5</v>
      </c>
      <c r="D34" s="692">
        <v>990</v>
      </c>
      <c r="E34" s="692">
        <v>2111</v>
      </c>
      <c r="F34" s="692">
        <v>0</v>
      </c>
      <c r="G34" s="692">
        <v>1203</v>
      </c>
      <c r="H34" s="692">
        <v>781</v>
      </c>
      <c r="I34" s="740">
        <f t="shared" si="0"/>
        <v>5122</v>
      </c>
      <c r="J34" s="1951">
        <f t="shared" si="1"/>
        <v>1.7949263368819514E-3</v>
      </c>
      <c r="K34" s="39"/>
      <c r="L34" s="39"/>
      <c r="M34" s="39"/>
    </row>
    <row r="35" spans="1:13" ht="16.5" customHeight="1">
      <c r="A35" s="1950" t="s">
        <v>603</v>
      </c>
      <c r="B35" s="692">
        <v>3656</v>
      </c>
      <c r="C35" s="692">
        <v>434</v>
      </c>
      <c r="D35" s="692">
        <v>201307</v>
      </c>
      <c r="E35" s="692">
        <v>115647</v>
      </c>
      <c r="F35" s="692">
        <v>9564</v>
      </c>
      <c r="G35" s="692">
        <v>246279</v>
      </c>
      <c r="H35" s="692">
        <v>262851</v>
      </c>
      <c r="I35" s="740">
        <f t="shared" si="0"/>
        <v>839738</v>
      </c>
      <c r="J35" s="1951">
        <f t="shared" si="1"/>
        <v>0.29427330188999928</v>
      </c>
      <c r="K35" s="39"/>
      <c r="L35" s="631"/>
      <c r="M35" s="39"/>
    </row>
    <row r="36" spans="1:13" ht="19.5" customHeight="1">
      <c r="A36" s="1949" t="s">
        <v>17</v>
      </c>
      <c r="B36" s="1530">
        <f t="shared" ref="B36:H36" si="2">SUM(B3:B33)</f>
        <v>32888</v>
      </c>
      <c r="C36" s="1530">
        <f t="shared" si="2"/>
        <v>2811</v>
      </c>
      <c r="D36" s="1530">
        <f t="shared" si="2"/>
        <v>969383</v>
      </c>
      <c r="E36" s="1530">
        <f t="shared" si="2"/>
        <v>388382</v>
      </c>
      <c r="F36" s="1530">
        <f t="shared" si="2"/>
        <v>19912</v>
      </c>
      <c r="G36" s="1530">
        <f t="shared" si="2"/>
        <v>909970</v>
      </c>
      <c r="H36" s="1530">
        <f t="shared" si="2"/>
        <v>525131</v>
      </c>
      <c r="I36" s="1531">
        <f>SUM(I3:I34)</f>
        <v>2853599</v>
      </c>
      <c r="J36" s="1948">
        <f>SUM(J3:J34)</f>
        <v>1.0000000000000002</v>
      </c>
      <c r="K36" s="631"/>
      <c r="L36" s="39"/>
      <c r="M36" s="39"/>
    </row>
    <row r="37" spans="1:13" s="538" customFormat="1" ht="18.75">
      <c r="A37" s="2265" t="s">
        <v>1032</v>
      </c>
      <c r="B37" s="2265"/>
      <c r="C37" s="2265"/>
      <c r="D37" s="2265"/>
      <c r="E37" s="2265"/>
      <c r="F37" s="2265"/>
      <c r="G37" s="2265"/>
      <c r="H37" s="2265"/>
      <c r="I37" s="2265"/>
      <c r="J37" s="2265"/>
      <c r="K37" s="39"/>
      <c r="L37" s="67"/>
      <c r="M37" s="631"/>
    </row>
    <row r="38" spans="1:13" ht="23.25" customHeight="1">
      <c r="M38" s="39"/>
    </row>
    <row r="42" spans="1:13" ht="23.25">
      <c r="L42" s="1871"/>
    </row>
    <row r="43" spans="1:13" ht="23.25">
      <c r="L43" s="1871"/>
    </row>
    <row r="44" spans="1:13" ht="18.75" customHeight="1">
      <c r="A44" s="1871"/>
      <c r="B44" s="1871"/>
      <c r="C44" s="1871"/>
      <c r="D44" s="1871"/>
      <c r="E44" s="1871"/>
      <c r="F44" s="1871"/>
      <c r="G44" s="1871"/>
      <c r="H44" s="1871"/>
      <c r="I44" s="1871"/>
      <c r="J44" s="1871"/>
      <c r="K44" s="1871"/>
      <c r="L44" s="1871"/>
      <c r="M44" s="1871"/>
    </row>
    <row r="45" spans="1:13" ht="15" customHeight="1">
      <c r="A45" s="1871"/>
      <c r="B45" s="1871"/>
      <c r="C45" s="1871"/>
      <c r="D45" s="1871"/>
      <c r="E45" s="1871"/>
      <c r="F45" s="1871"/>
      <c r="G45" s="1871"/>
      <c r="H45" s="1871"/>
      <c r="I45" s="1871"/>
      <c r="J45" s="1871"/>
      <c r="K45" s="1871"/>
      <c r="L45" s="1871"/>
      <c r="M45" s="1871"/>
    </row>
    <row r="46" spans="1:13" ht="15" customHeight="1">
      <c r="A46" s="1871"/>
      <c r="B46" s="1871"/>
      <c r="C46" s="1871"/>
      <c r="D46" s="1871"/>
      <c r="E46" s="1871"/>
      <c r="F46" s="1871"/>
      <c r="G46" s="1871"/>
      <c r="H46" s="1871"/>
      <c r="I46" s="1871"/>
      <c r="J46" s="1871"/>
      <c r="K46" s="1871"/>
      <c r="L46" s="1871"/>
      <c r="M46" s="1871"/>
    </row>
    <row r="47" spans="1:13" ht="15" customHeight="1">
      <c r="A47" s="1871"/>
      <c r="B47" s="1871"/>
      <c r="C47" s="1871"/>
      <c r="D47" s="1871"/>
      <c r="E47" s="1871"/>
      <c r="F47" s="1871"/>
      <c r="G47" s="1871"/>
      <c r="H47" s="1871"/>
      <c r="I47" s="1871"/>
      <c r="J47" s="1871"/>
      <c r="K47" s="1871"/>
      <c r="L47" s="1871"/>
      <c r="M47" s="1871"/>
    </row>
    <row r="48" spans="1:13" ht="15" customHeight="1">
      <c r="A48" s="1871"/>
      <c r="B48" s="1871"/>
      <c r="C48" s="1871"/>
      <c r="D48" s="1871"/>
      <c r="E48" s="1871"/>
      <c r="F48" s="1871"/>
      <c r="G48" s="1871"/>
      <c r="H48" s="1871"/>
      <c r="I48" s="1871"/>
      <c r="J48" s="1871"/>
      <c r="K48" s="1871"/>
      <c r="L48" s="1871"/>
      <c r="M48" s="1871"/>
    </row>
    <row r="49" spans="1:13" ht="15" customHeight="1">
      <c r="A49" s="1871"/>
      <c r="B49" s="1871"/>
      <c r="C49" s="1871"/>
      <c r="D49" s="1871"/>
      <c r="E49" s="1871"/>
      <c r="F49" s="1871"/>
      <c r="G49" s="1871"/>
      <c r="H49" s="1871"/>
      <c r="I49" s="1871"/>
      <c r="J49" s="1871"/>
      <c r="K49" s="1871"/>
      <c r="M49" s="1871"/>
    </row>
    <row r="50" spans="1:13" ht="15" customHeight="1">
      <c r="A50" s="1871"/>
      <c r="B50" s="1871"/>
      <c r="C50" s="1871"/>
      <c r="D50" s="1871"/>
      <c r="E50" s="1871"/>
      <c r="F50" s="1871"/>
      <c r="G50" s="1871"/>
      <c r="H50" s="1871"/>
      <c r="I50" s="1871"/>
      <c r="J50" s="1871"/>
      <c r="K50" s="1871"/>
      <c r="M50" s="1871"/>
    </row>
  </sheetData>
  <sortState ref="A3:J35">
    <sortCondition descending="1" ref="I3:I35"/>
  </sortState>
  <mergeCells count="2">
    <mergeCell ref="A1:M1"/>
    <mergeCell ref="A37:J37"/>
  </mergeCells>
  <printOptions horizontalCentered="1" verticalCentered="1"/>
  <pageMargins left="0.4" right="0.4" top="0.25" bottom="0.25" header="0.31496062992126" footer="0.31496062992126"/>
  <pageSetup scale="54" orientation="landscape"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7">
    <tabColor theme="9" tint="-0.499984740745262"/>
    <pageSetUpPr fitToPage="1"/>
  </sheetPr>
  <dimension ref="N27"/>
  <sheetViews>
    <sheetView showGridLines="0" view="pageBreakPreview" topLeftCell="A5" zoomScaleNormal="100" zoomScaleSheetLayoutView="100" workbookViewId="0">
      <selection activeCell="M39" sqref="M39"/>
    </sheetView>
  </sheetViews>
  <sheetFormatPr baseColWidth="10" defaultColWidth="11.42578125" defaultRowHeight="15"/>
  <cols>
    <col min="1" max="6" width="11.42578125" style="67"/>
    <col min="7" max="7" width="8.85546875" style="67" customWidth="1"/>
    <col min="8" max="16384" width="11.42578125" style="67"/>
  </cols>
  <sheetData>
    <row r="27" spans="14:14">
      <c r="N27" s="67" t="s">
        <v>25</v>
      </c>
    </row>
  </sheetData>
  <pageMargins left="0.7" right="0.7" top="0.75" bottom="0.75" header="0.3" footer="0.3"/>
  <pageSetup scale="90" orientation="landscape"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8">
    <tabColor theme="9" tint="-0.249977111117893"/>
    <pageSetUpPr fitToPage="1"/>
  </sheetPr>
  <dimension ref="A1"/>
  <sheetViews>
    <sheetView showGridLines="0" view="pageBreakPreview" zoomScale="85" zoomScaleNormal="100" zoomScaleSheetLayoutView="85" workbookViewId="0">
      <selection activeCell="Q34" sqref="Q34"/>
    </sheetView>
  </sheetViews>
  <sheetFormatPr baseColWidth="10" defaultColWidth="11.42578125" defaultRowHeight="15"/>
  <cols>
    <col min="1" max="6" width="11.42578125" style="67"/>
    <col min="7" max="7" width="13.42578125" style="67" customWidth="1"/>
    <col min="8" max="10" width="11.42578125" style="67"/>
    <col min="11" max="11" width="15.5703125" style="67" customWidth="1"/>
    <col min="12" max="12" width="13.140625" style="67" customWidth="1"/>
    <col min="13" max="16384" width="11.42578125" style="67"/>
  </cols>
  <sheetData/>
  <pageMargins left="0.70866141732283472" right="0.70866141732283472" top="0.74803149606299213" bottom="0.74803149606299213" header="0.31496062992125984" footer="0.31496062992125984"/>
  <pageSetup scale="70" orientation="landscape"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9">
    <tabColor theme="9" tint="-0.249977111117893"/>
    <pageSetUpPr fitToPage="1"/>
  </sheetPr>
  <dimension ref="E36"/>
  <sheetViews>
    <sheetView showGridLines="0" view="pageBreakPreview" zoomScaleNormal="100" zoomScaleSheetLayoutView="100" workbookViewId="0">
      <selection activeCell="O31" sqref="O31"/>
    </sheetView>
  </sheetViews>
  <sheetFormatPr baseColWidth="10" defaultColWidth="11.42578125" defaultRowHeight="15"/>
  <cols>
    <col min="1" max="1" width="11.42578125" style="67"/>
    <col min="2" max="2" width="14.28515625" style="67" customWidth="1"/>
    <col min="3" max="3" width="13.85546875" style="67" customWidth="1"/>
    <col min="4" max="4" width="11.42578125" style="67"/>
    <col min="5" max="5" width="12.85546875" style="67" customWidth="1"/>
    <col min="6" max="6" width="13.85546875" style="67" customWidth="1"/>
    <col min="7" max="7" width="14.28515625" style="67" customWidth="1"/>
    <col min="8" max="8" width="15.140625" style="67" customWidth="1"/>
    <col min="9" max="9" width="17.85546875" style="67" customWidth="1"/>
    <col min="10" max="16384" width="11.42578125" style="67"/>
  </cols>
  <sheetData>
    <row r="36" spans="5:5">
      <c r="E36" s="452"/>
    </row>
  </sheetData>
  <pageMargins left="0.70866141732283472" right="0.70866141732283472" top="0.74803149606299213" bottom="0.74803149606299213" header="0.31496062992125984" footer="0.31496062992125984"/>
  <pageSetup scale="97"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tabColor theme="2" tint="-0.499984740745262"/>
  </sheetPr>
  <dimension ref="A1"/>
  <sheetViews>
    <sheetView showGridLines="0" view="pageBreakPreview" zoomScale="70" zoomScaleNormal="100" zoomScaleSheetLayoutView="70" workbookViewId="0">
      <selection activeCell="P29" sqref="P29"/>
    </sheetView>
  </sheetViews>
  <sheetFormatPr baseColWidth="10" defaultColWidth="11.42578125" defaultRowHeight="15"/>
  <cols>
    <col min="1" max="6" width="11.42578125" style="67"/>
    <col min="7" max="7" width="13.42578125" style="67" customWidth="1"/>
    <col min="8" max="16384" width="11.42578125" style="67"/>
  </cols>
  <sheetData/>
  <pageMargins left="0.7" right="0.7" top="0.75" bottom="0.75" header="0.3" footer="0.3"/>
  <pageSetup scale="77" orientation="landscape"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0">
    <tabColor theme="0" tint="-0.499984740745262"/>
  </sheetPr>
  <dimension ref="A1:O42"/>
  <sheetViews>
    <sheetView showGridLines="0" view="pageBreakPreview" zoomScale="55" zoomScaleNormal="100" zoomScaleSheetLayoutView="55" workbookViewId="0">
      <selection activeCell="V14" sqref="V14"/>
    </sheetView>
  </sheetViews>
  <sheetFormatPr baseColWidth="10" defaultColWidth="11.42578125" defaultRowHeight="15"/>
  <cols>
    <col min="1" max="1" width="18.42578125" style="48" customWidth="1"/>
    <col min="2" max="2" width="28.28515625" style="48" customWidth="1"/>
    <col min="3" max="3" width="25.140625" style="48" customWidth="1"/>
    <col min="4" max="4" width="24.42578125" style="48" customWidth="1"/>
    <col min="5" max="5" width="29.85546875" style="48" customWidth="1"/>
    <col min="6" max="6" width="11.42578125" style="48"/>
    <col min="7" max="7" width="20.5703125" style="48" customWidth="1"/>
    <col min="8" max="8" width="16.85546875" style="48" bestFit="1" customWidth="1"/>
    <col min="9" max="9" width="18.85546875" style="48" customWidth="1"/>
    <col min="10" max="10" width="23.28515625" style="48" customWidth="1"/>
    <col min="11" max="11" width="15" style="48" customWidth="1"/>
    <col min="12" max="12" width="23.85546875" style="48" customWidth="1"/>
    <col min="13" max="13" width="11.42578125" style="48"/>
    <col min="14" max="14" width="15.85546875" style="48" customWidth="1"/>
    <col min="15" max="15" width="17.42578125" style="48" customWidth="1"/>
    <col min="16" max="16384" width="11.42578125" style="48"/>
  </cols>
  <sheetData>
    <row r="1" spans="1:15" s="67" customFormat="1" ht="114" customHeight="1">
      <c r="A1" s="2233"/>
      <c r="B1" s="2233"/>
      <c r="C1" s="2233"/>
      <c r="D1" s="2233"/>
      <c r="E1" s="2233"/>
      <c r="F1" s="2233"/>
      <c r="G1" s="2233"/>
      <c r="H1" s="2233"/>
      <c r="I1" s="2233"/>
      <c r="J1" s="2233"/>
      <c r="K1" s="2233"/>
      <c r="L1" s="2233"/>
      <c r="M1" s="2233"/>
      <c r="N1" s="2233"/>
      <c r="O1" s="2233"/>
    </row>
    <row r="2" spans="1:15" s="67" customFormat="1" ht="15" customHeight="1">
      <c r="A2" s="81"/>
      <c r="B2" s="81"/>
      <c r="C2" s="81"/>
      <c r="D2" s="81"/>
      <c r="E2" s="81"/>
      <c r="F2" s="81"/>
      <c r="G2" s="81"/>
      <c r="H2" s="81"/>
      <c r="I2" s="81"/>
      <c r="J2" s="81"/>
      <c r="K2" s="81"/>
      <c r="L2" s="81"/>
      <c r="M2" s="81"/>
      <c r="N2" s="81"/>
      <c r="O2" s="81"/>
    </row>
    <row r="3" spans="1:15" s="67" customFormat="1" ht="49.5" customHeight="1">
      <c r="A3" s="867" t="s">
        <v>0</v>
      </c>
      <c r="B3" s="826" t="s">
        <v>397</v>
      </c>
      <c r="C3" s="994" t="s">
        <v>406</v>
      </c>
      <c r="D3" s="920" t="s">
        <v>184</v>
      </c>
      <c r="E3" s="1608" t="s">
        <v>491</v>
      </c>
      <c r="F3" s="13"/>
      <c r="G3" s="13"/>
      <c r="H3" s="164"/>
      <c r="I3" s="13"/>
      <c r="J3" s="13"/>
      <c r="K3" s="13"/>
      <c r="L3" s="13"/>
      <c r="M3" s="13"/>
      <c r="N3" s="13"/>
      <c r="O3" s="13"/>
    </row>
    <row r="4" spans="1:15" s="67" customFormat="1" ht="18.75">
      <c r="A4" s="1207" t="s">
        <v>429</v>
      </c>
      <c r="B4" s="1990">
        <v>1566047</v>
      </c>
      <c r="C4" s="1991">
        <v>1188229</v>
      </c>
      <c r="D4" s="1989"/>
      <c r="E4" s="1644">
        <f t="shared" ref="E4:E15" si="0">C4/B4</f>
        <v>0.75874415007978691</v>
      </c>
      <c r="F4" s="13"/>
      <c r="G4" s="13"/>
      <c r="H4" s="164"/>
    </row>
    <row r="5" spans="1:15" s="67" customFormat="1" ht="18.75">
      <c r="A5" s="1205" t="s">
        <v>171</v>
      </c>
      <c r="B5" s="1992">
        <v>1560994</v>
      </c>
      <c r="C5" s="1993">
        <v>1227725</v>
      </c>
      <c r="D5" s="995">
        <f t="shared" ref="D5:D15" si="1">C5/C4-1</f>
        <v>3.323938399079629E-2</v>
      </c>
      <c r="E5" s="1644">
        <f t="shared" si="0"/>
        <v>0.78650206214758034</v>
      </c>
      <c r="F5" s="14"/>
      <c r="G5" s="14"/>
      <c r="H5" s="164"/>
      <c r="I5" s="67" t="s">
        <v>162</v>
      </c>
    </row>
    <row r="6" spans="1:15" s="67" customFormat="1" ht="18.75">
      <c r="A6" s="1205" t="s">
        <v>172</v>
      </c>
      <c r="B6" s="1992">
        <v>1631129</v>
      </c>
      <c r="C6" s="1993">
        <v>1299087</v>
      </c>
      <c r="D6" s="995">
        <f t="shared" si="1"/>
        <v>5.8125394530534225E-2</v>
      </c>
      <c r="E6" s="1644">
        <f t="shared" si="0"/>
        <v>0.79643424891593495</v>
      </c>
      <c r="F6" s="17"/>
      <c r="G6" s="17"/>
      <c r="H6" s="164"/>
      <c r="I6" s="17"/>
      <c r="J6" s="17"/>
      <c r="K6" s="17"/>
      <c r="L6" s="17"/>
      <c r="M6" s="17"/>
      <c r="N6" s="17"/>
      <c r="O6" s="17"/>
    </row>
    <row r="7" spans="1:15" s="67" customFormat="1" ht="18.75">
      <c r="A7" s="1205" t="s">
        <v>430</v>
      </c>
      <c r="B7" s="1992">
        <v>1686216</v>
      </c>
      <c r="C7" s="1993">
        <v>1367790</v>
      </c>
      <c r="D7" s="995">
        <f t="shared" si="1"/>
        <v>5.2885603504615242E-2</v>
      </c>
      <c r="E7" s="1644">
        <f t="shared" si="0"/>
        <v>0.81115942441537736</v>
      </c>
      <c r="H7" s="164"/>
    </row>
    <row r="8" spans="1:15" s="67" customFormat="1" ht="18.75">
      <c r="A8" s="1205" t="s">
        <v>431</v>
      </c>
      <c r="B8" s="1992">
        <v>1716228</v>
      </c>
      <c r="C8" s="1994">
        <v>1430273</v>
      </c>
      <c r="D8" s="995">
        <f t="shared" si="1"/>
        <v>4.5681720147098703E-2</v>
      </c>
      <c r="E8" s="1644">
        <f t="shared" si="0"/>
        <v>0.83338169520599825</v>
      </c>
      <c r="H8" s="164"/>
      <c r="I8" s="67" t="s">
        <v>25</v>
      </c>
      <c r="M8" s="67" t="s">
        <v>25</v>
      </c>
    </row>
    <row r="9" spans="1:15" s="67" customFormat="1" ht="18.75">
      <c r="A9" s="1205" t="s">
        <v>484</v>
      </c>
      <c r="B9" s="1992">
        <v>1769801</v>
      </c>
      <c r="C9" s="1994">
        <v>1530322</v>
      </c>
      <c r="D9" s="995">
        <f t="shared" si="1"/>
        <v>6.9950981386071032E-2</v>
      </c>
      <c r="E9" s="1644">
        <f t="shared" si="0"/>
        <v>0.864685916665207</v>
      </c>
      <c r="F9" s="17"/>
      <c r="G9" s="17"/>
      <c r="H9" s="164"/>
      <c r="I9" s="17"/>
      <c r="J9" s="17"/>
      <c r="K9" s="17"/>
      <c r="L9" s="17"/>
      <c r="M9" s="17"/>
      <c r="N9" s="17"/>
      <c r="O9" s="17"/>
    </row>
    <row r="10" spans="1:15" s="67" customFormat="1" ht="18.75">
      <c r="A10" s="1205" t="s">
        <v>498</v>
      </c>
      <c r="B10" s="1992">
        <v>1853784.4208326009</v>
      </c>
      <c r="C10" s="1993">
        <f>+'II.3. Empl x sector '!I10</f>
        <v>1651202</v>
      </c>
      <c r="D10" s="995">
        <f t="shared" si="1"/>
        <v>7.8989911927032308E-2</v>
      </c>
      <c r="E10" s="1644">
        <f t="shared" si="0"/>
        <v>0.89071953644878843</v>
      </c>
      <c r="F10" s="17"/>
      <c r="G10" s="17"/>
      <c r="H10" s="164"/>
      <c r="I10" s="17"/>
      <c r="J10" s="17"/>
      <c r="K10" s="17"/>
      <c r="L10" s="17"/>
      <c r="M10" s="17"/>
      <c r="N10" s="17"/>
      <c r="O10" s="17"/>
    </row>
    <row r="11" spans="1:15" s="748" customFormat="1" ht="18.75">
      <c r="A11" s="1205" t="s">
        <v>830</v>
      </c>
      <c r="B11" s="1992">
        <v>1939410.7036625701</v>
      </c>
      <c r="C11" s="1993">
        <f>+'II.3. Empl x sector '!I11</f>
        <v>1759458</v>
      </c>
      <c r="D11" s="995">
        <f t="shared" si="1"/>
        <v>6.5561936092616069E-2</v>
      </c>
      <c r="E11" s="1644">
        <f t="shared" si="0"/>
        <v>0.90721268923455456</v>
      </c>
      <c r="F11" s="17"/>
      <c r="G11" s="17"/>
      <c r="H11" s="164"/>
      <c r="I11" s="17"/>
      <c r="J11" s="17"/>
      <c r="K11" s="17"/>
      <c r="L11" s="17"/>
      <c r="M11" s="17"/>
      <c r="N11" s="17"/>
      <c r="O11" s="17"/>
    </row>
    <row r="12" spans="1:15" s="748" customFormat="1" ht="18.75">
      <c r="A12" s="1205" t="s">
        <v>885</v>
      </c>
      <c r="B12" s="1992">
        <v>2012995.43601726</v>
      </c>
      <c r="C12" s="1993">
        <v>1888238</v>
      </c>
      <c r="D12" s="995">
        <f t="shared" si="1"/>
        <v>7.3192994660855826E-2</v>
      </c>
      <c r="E12" s="1644">
        <f t="shared" si="0"/>
        <v>0.93802398466233272</v>
      </c>
      <c r="F12" s="17"/>
      <c r="G12" s="17"/>
      <c r="H12" s="164"/>
      <c r="I12" s="17"/>
      <c r="J12" s="17"/>
      <c r="K12" s="17"/>
      <c r="L12" s="17"/>
      <c r="M12" s="17"/>
      <c r="N12" s="17"/>
      <c r="O12" s="17"/>
    </row>
    <row r="13" spans="1:15" s="67" customFormat="1" ht="18.75">
      <c r="A13" s="1205" t="s">
        <v>950</v>
      </c>
      <c r="B13" s="1995">
        <v>2050906.62490762</v>
      </c>
      <c r="C13" s="1996">
        <v>2038807</v>
      </c>
      <c r="D13" s="995">
        <f t="shared" si="1"/>
        <v>7.9740477630468209E-2</v>
      </c>
      <c r="E13" s="1644">
        <f t="shared" si="0"/>
        <v>0.99410035310205069</v>
      </c>
      <c r="F13" s="17"/>
      <c r="I13" s="17"/>
      <c r="J13" s="17"/>
      <c r="K13" s="17"/>
      <c r="L13" s="17"/>
      <c r="M13" s="17"/>
      <c r="N13" s="17"/>
      <c r="O13" s="17"/>
    </row>
    <row r="14" spans="1:15" s="67" customFormat="1" ht="24" customHeight="1">
      <c r="A14" s="1205" t="s">
        <v>1028</v>
      </c>
      <c r="B14" s="1995">
        <v>2202518</v>
      </c>
      <c r="C14" s="1996">
        <v>2173990</v>
      </c>
      <c r="D14" s="995">
        <f t="shared" si="1"/>
        <v>6.6304951866459128E-2</v>
      </c>
      <c r="E14" s="1644">
        <f t="shared" si="0"/>
        <v>0.98704755193828153</v>
      </c>
      <c r="F14" s="17"/>
      <c r="G14" s="17"/>
      <c r="I14" s="17"/>
      <c r="J14" s="17"/>
      <c r="K14" s="17"/>
      <c r="L14" s="17"/>
      <c r="M14" s="17"/>
      <c r="N14" s="17"/>
      <c r="O14" s="17"/>
    </row>
    <row r="15" spans="1:15" s="67" customFormat="1" ht="18.75">
      <c r="A15" s="1206" t="s">
        <v>1040</v>
      </c>
      <c r="B15" s="1997">
        <v>2202518</v>
      </c>
      <c r="C15" s="1998">
        <v>2188548</v>
      </c>
      <c r="D15" s="1707">
        <f t="shared" si="1"/>
        <v>6.6964429459197561E-3</v>
      </c>
      <c r="E15" s="1708">
        <f t="shared" si="0"/>
        <v>0.99365725955474593</v>
      </c>
      <c r="F15" s="17"/>
      <c r="G15" s="17"/>
      <c r="H15" s="17"/>
      <c r="I15" s="17"/>
      <c r="J15" s="17"/>
      <c r="K15" s="17"/>
      <c r="L15" s="17"/>
      <c r="M15" s="17"/>
      <c r="N15" s="17"/>
      <c r="O15" s="17"/>
    </row>
    <row r="16" spans="1:15" s="67" customFormat="1" ht="18.75">
      <c r="A16" s="2266" t="s">
        <v>960</v>
      </c>
      <c r="B16" s="2267"/>
      <c r="C16" s="2267"/>
      <c r="D16" s="2267"/>
      <c r="E16" s="2267"/>
      <c r="F16" s="17"/>
      <c r="G16" s="17"/>
      <c r="H16" s="17"/>
      <c r="I16" s="17"/>
      <c r="J16" s="17"/>
      <c r="K16" s="17"/>
      <c r="L16" s="17"/>
      <c r="M16" s="17"/>
      <c r="N16" s="17"/>
      <c r="O16" s="17"/>
    </row>
    <row r="17" spans="1:15" s="67" customFormat="1" ht="18.75">
      <c r="A17" s="2268"/>
      <c r="B17" s="2268"/>
      <c r="C17" s="2268"/>
      <c r="D17" s="2268"/>
      <c r="E17" s="2268"/>
      <c r="F17" s="17"/>
      <c r="G17" s="17"/>
      <c r="H17" s="17"/>
      <c r="I17" s="17"/>
      <c r="J17" s="17"/>
      <c r="K17" s="17"/>
      <c r="L17" s="17"/>
      <c r="M17" s="17"/>
      <c r="N17" s="17"/>
      <c r="O17" s="17"/>
    </row>
    <row r="18" spans="1:15" s="67" customFormat="1">
      <c r="B18" s="17"/>
      <c r="C18" s="17"/>
      <c r="D18" s="17"/>
      <c r="E18" s="17"/>
      <c r="F18" s="17"/>
      <c r="G18" s="17"/>
      <c r="H18" s="17"/>
      <c r="I18" s="17"/>
      <c r="J18" s="17"/>
      <c r="K18" s="17"/>
      <c r="L18" s="17"/>
      <c r="M18" s="17"/>
      <c r="N18" s="17"/>
      <c r="O18" s="17"/>
    </row>
    <row r="19" spans="1:15" s="67" customFormat="1">
      <c r="B19" s="17"/>
      <c r="C19" s="17"/>
      <c r="D19" s="17"/>
      <c r="E19" s="17"/>
      <c r="F19" s="17"/>
      <c r="G19" s="17"/>
      <c r="H19" s="17"/>
      <c r="I19" s="17"/>
      <c r="J19" s="17"/>
      <c r="K19" s="17"/>
      <c r="L19" s="17"/>
      <c r="M19" s="17"/>
      <c r="N19" s="17"/>
      <c r="O19" s="17"/>
    </row>
    <row r="20" spans="1:15" s="67" customFormat="1">
      <c r="B20" s="17"/>
      <c r="C20" s="17"/>
      <c r="D20" s="17"/>
      <c r="E20" s="17"/>
      <c r="F20" s="17"/>
      <c r="G20" s="17"/>
      <c r="H20" s="17"/>
      <c r="I20" s="17"/>
      <c r="J20" s="17"/>
      <c r="K20" s="17"/>
      <c r="L20" s="17"/>
      <c r="M20" s="17"/>
      <c r="N20" s="17"/>
      <c r="O20" s="17"/>
    </row>
    <row r="21" spans="1:15" s="67" customFormat="1">
      <c r="B21" s="17"/>
      <c r="C21" s="17"/>
      <c r="D21" s="17"/>
      <c r="E21" s="17"/>
      <c r="F21" s="17"/>
      <c r="G21" s="17"/>
      <c r="H21" s="17"/>
      <c r="I21" s="17"/>
      <c r="J21" s="17"/>
      <c r="K21" s="17"/>
      <c r="L21" s="17"/>
      <c r="M21" s="17"/>
      <c r="N21" s="17"/>
      <c r="O21" s="17"/>
    </row>
    <row r="22" spans="1:15" s="67" customFormat="1">
      <c r="B22" s="17"/>
      <c r="C22" s="17"/>
      <c r="D22" s="17"/>
      <c r="E22" s="17"/>
      <c r="F22" s="17"/>
      <c r="G22" s="17"/>
      <c r="H22" s="17"/>
      <c r="I22" s="17"/>
      <c r="J22" s="17"/>
      <c r="K22" s="17"/>
      <c r="L22" s="17"/>
      <c r="M22" s="17"/>
      <c r="N22" s="17"/>
      <c r="O22" s="17"/>
    </row>
    <row r="23" spans="1:15" s="67" customFormat="1">
      <c r="B23" s="17"/>
      <c r="C23" s="17"/>
      <c r="D23" s="17"/>
      <c r="E23" s="17"/>
      <c r="F23" s="17"/>
      <c r="G23" s="17"/>
      <c r="H23" s="17"/>
      <c r="I23" s="17"/>
      <c r="J23" s="17"/>
      <c r="K23" s="17"/>
      <c r="L23" s="17"/>
      <c r="M23" s="17"/>
      <c r="N23" s="17"/>
      <c r="O23" s="17"/>
    </row>
    <row r="24" spans="1:15" s="67" customFormat="1">
      <c r="B24" s="17"/>
      <c r="C24" s="17"/>
      <c r="D24" s="17"/>
      <c r="E24" s="17"/>
      <c r="F24" s="17"/>
      <c r="G24" s="17"/>
      <c r="H24" s="17"/>
      <c r="I24" s="17"/>
      <c r="J24" s="17"/>
      <c r="K24" s="17"/>
      <c r="L24" s="17"/>
      <c r="M24" s="17"/>
      <c r="N24" s="17"/>
      <c r="O24" s="17"/>
    </row>
    <row r="25" spans="1:15" s="67" customFormat="1">
      <c r="B25" s="17"/>
      <c r="C25" s="17"/>
      <c r="D25" s="17"/>
      <c r="E25" s="17"/>
      <c r="F25" s="17"/>
      <c r="G25" s="17"/>
      <c r="H25" s="17"/>
      <c r="I25" s="17"/>
      <c r="J25" s="17"/>
      <c r="K25" s="17"/>
      <c r="L25" s="17"/>
      <c r="M25" s="17"/>
      <c r="N25" s="17"/>
      <c r="O25" s="17"/>
    </row>
    <row r="26" spans="1:15" s="67" customFormat="1">
      <c r="B26" s="17"/>
      <c r="C26" s="17"/>
      <c r="D26" s="17"/>
      <c r="E26" s="17"/>
      <c r="F26" s="17"/>
      <c r="G26" s="17"/>
      <c r="H26" s="17"/>
      <c r="I26" s="17"/>
      <c r="J26" s="17"/>
      <c r="K26" s="17"/>
      <c r="L26" s="17"/>
      <c r="M26" s="17"/>
      <c r="N26" s="17"/>
      <c r="O26" s="17"/>
    </row>
    <row r="27" spans="1:15" s="67" customFormat="1">
      <c r="B27" s="17"/>
      <c r="C27" s="17"/>
      <c r="D27" s="17"/>
      <c r="E27" s="17"/>
      <c r="F27" s="17"/>
      <c r="G27" s="17"/>
      <c r="H27" s="17"/>
      <c r="I27" s="17"/>
      <c r="J27" s="17"/>
      <c r="K27" s="17"/>
      <c r="L27" s="17"/>
      <c r="M27" s="17"/>
      <c r="N27" s="17"/>
      <c r="O27" s="17"/>
    </row>
    <row r="28" spans="1:15" s="67" customFormat="1">
      <c r="B28" s="17"/>
      <c r="C28" s="17"/>
      <c r="D28" s="17"/>
      <c r="E28" s="17"/>
      <c r="F28" s="17"/>
      <c r="G28" s="17"/>
      <c r="H28" s="17"/>
      <c r="I28" s="17"/>
      <c r="J28" s="17"/>
      <c r="K28" s="17"/>
      <c r="L28" s="17"/>
      <c r="M28" s="17"/>
      <c r="N28" s="17"/>
      <c r="O28" s="17"/>
    </row>
    <row r="29" spans="1:15" s="67" customFormat="1">
      <c r="B29" s="17"/>
      <c r="C29" s="17"/>
      <c r="D29" s="17"/>
      <c r="E29" s="17"/>
      <c r="F29" s="17"/>
      <c r="G29" s="17"/>
      <c r="H29" s="17"/>
      <c r="I29" s="17"/>
      <c r="J29" s="17"/>
      <c r="K29" s="17"/>
      <c r="L29" s="17"/>
      <c r="M29" s="17"/>
      <c r="N29" s="17"/>
      <c r="O29" s="17"/>
    </row>
    <row r="30" spans="1:15" s="67" customFormat="1">
      <c r="B30" s="17"/>
      <c r="C30" s="17"/>
      <c r="D30" s="17"/>
      <c r="E30" s="17"/>
      <c r="F30" s="17"/>
      <c r="G30" s="17"/>
      <c r="H30" s="17"/>
      <c r="I30" s="17"/>
      <c r="J30" s="17"/>
      <c r="K30" s="17"/>
      <c r="L30" s="17"/>
      <c r="M30" s="17"/>
      <c r="N30" s="17"/>
      <c r="O30" s="17"/>
    </row>
    <row r="31" spans="1:15" s="67" customFormat="1">
      <c r="B31" s="17"/>
      <c r="C31" s="17"/>
      <c r="D31" s="17"/>
      <c r="E31" s="17"/>
      <c r="F31" s="17"/>
      <c r="G31" s="17"/>
      <c r="H31" s="17"/>
      <c r="I31" s="17"/>
      <c r="J31" s="17"/>
      <c r="K31" s="17"/>
      <c r="L31" s="17"/>
      <c r="M31" s="17"/>
      <c r="N31" s="17"/>
      <c r="O31" s="17"/>
    </row>
    <row r="32" spans="1:15" s="67" customFormat="1">
      <c r="B32" s="17"/>
      <c r="C32" s="17"/>
      <c r="D32" s="17"/>
      <c r="E32" s="17"/>
      <c r="F32" s="17"/>
      <c r="G32" s="17"/>
      <c r="H32" s="17"/>
      <c r="I32" s="17"/>
      <c r="J32" s="17"/>
      <c r="K32" s="17"/>
      <c r="L32" s="17"/>
      <c r="M32" s="17"/>
      <c r="N32" s="17"/>
      <c r="O32" s="17"/>
    </row>
    <row r="33" spans="1:15" s="67" customFormat="1">
      <c r="B33" s="17"/>
      <c r="C33" s="17"/>
      <c r="D33" s="17"/>
      <c r="E33" s="17"/>
      <c r="F33" s="17"/>
      <c r="G33" s="17"/>
      <c r="H33" s="17"/>
      <c r="I33" s="17"/>
      <c r="J33" s="17"/>
      <c r="K33" s="17"/>
      <c r="L33" s="17"/>
      <c r="M33" s="17"/>
      <c r="N33" s="17"/>
      <c r="O33" s="17"/>
    </row>
    <row r="34" spans="1:15" s="67" customFormat="1">
      <c r="B34" s="17"/>
      <c r="C34" s="17"/>
      <c r="D34" s="17"/>
      <c r="E34" s="17"/>
      <c r="F34" s="17"/>
      <c r="G34" s="17"/>
      <c r="H34" s="17"/>
      <c r="I34" s="17"/>
      <c r="J34" s="17"/>
      <c r="K34" s="17"/>
      <c r="L34" s="17"/>
      <c r="M34" s="17"/>
      <c r="N34" s="17"/>
      <c r="O34" s="17"/>
    </row>
    <row r="35" spans="1:15" s="67" customFormat="1">
      <c r="B35" s="17"/>
      <c r="C35" s="17"/>
      <c r="D35" s="17"/>
      <c r="E35" s="17"/>
    </row>
    <row r="36" spans="1:15" s="67" customFormat="1">
      <c r="B36" s="17"/>
      <c r="C36" s="17"/>
      <c r="D36" s="17"/>
      <c r="E36" s="17"/>
    </row>
    <row r="37" spans="1:15" s="67" customFormat="1"/>
    <row r="38" spans="1:15" s="67" customFormat="1"/>
    <row r="39" spans="1:15" s="67" customFormat="1"/>
    <row r="40" spans="1:15" s="67" customFormat="1"/>
    <row r="41" spans="1:15">
      <c r="A41" s="67"/>
      <c r="B41" s="67"/>
      <c r="C41" s="67"/>
      <c r="D41" s="67"/>
      <c r="E41" s="67"/>
    </row>
    <row r="42" spans="1:15">
      <c r="A42" s="67"/>
      <c r="B42" s="67"/>
      <c r="C42" s="67"/>
      <c r="D42" s="67"/>
      <c r="E42" s="67"/>
    </row>
  </sheetData>
  <mergeCells count="3">
    <mergeCell ref="A1:O1"/>
    <mergeCell ref="A16:E16"/>
    <mergeCell ref="A17:E17"/>
  </mergeCells>
  <conditionalFormatting sqref="C15">
    <cfRule type="cellIs" dxfId="11" priority="1" operator="equal">
      <formula>0</formula>
    </cfRule>
  </conditionalFormatting>
  <printOptions horizontalCentered="1" verticalCentered="1"/>
  <pageMargins left="0.4" right="0.4" top="0.25" bottom="0.25" header="0.31496062992126" footer="0.31496062992126"/>
  <pageSetup scale="41" orientation="landscape"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2">
    <tabColor theme="1" tint="0.34998626667073579"/>
  </sheetPr>
  <dimension ref="A1:N18"/>
  <sheetViews>
    <sheetView showGridLines="0" view="pageBreakPreview" zoomScale="85" zoomScaleNormal="85" zoomScaleSheetLayoutView="85" workbookViewId="0">
      <selection activeCell="P1" sqref="P1:U1048576"/>
    </sheetView>
  </sheetViews>
  <sheetFormatPr baseColWidth="10" defaultColWidth="11.42578125" defaultRowHeight="15"/>
  <cols>
    <col min="1" max="1" width="13.85546875" style="49" customWidth="1"/>
    <col min="2" max="2" width="14.28515625" style="49" customWidth="1"/>
    <col min="3" max="3" width="14.140625" style="49" customWidth="1"/>
    <col min="4" max="4" width="13.7109375" style="49" customWidth="1"/>
    <col min="5" max="5" width="14.28515625" style="49" customWidth="1"/>
    <col min="6" max="6" width="15" style="49" customWidth="1"/>
    <col min="7" max="7" width="22" style="49" bestFit="1" customWidth="1"/>
    <col min="8" max="8" width="15.140625" style="49" bestFit="1" customWidth="1"/>
    <col min="9" max="9" width="14.140625" style="49" bestFit="1" customWidth="1"/>
    <col min="10" max="10" width="15.140625" style="49" bestFit="1" customWidth="1"/>
    <col min="11" max="11" width="18" style="49" customWidth="1"/>
    <col min="12" max="13" width="15.85546875" style="49" customWidth="1"/>
    <col min="14" max="14" width="17.42578125" style="49" customWidth="1"/>
    <col min="15" max="15" width="3.7109375" style="49" customWidth="1"/>
    <col min="16" max="16384" width="11.42578125" style="49"/>
  </cols>
  <sheetData>
    <row r="1" spans="1:14" s="67" customFormat="1" ht="82.5" customHeight="1">
      <c r="A1" s="2269"/>
      <c r="B1" s="2269"/>
      <c r="C1" s="2269"/>
      <c r="D1" s="2269"/>
      <c r="E1" s="2269"/>
      <c r="F1" s="2269"/>
      <c r="G1" s="2269"/>
      <c r="H1" s="2269"/>
      <c r="I1" s="2269"/>
      <c r="J1" s="2269"/>
      <c r="K1" s="2269"/>
      <c r="L1" s="2269"/>
      <c r="M1" s="2269"/>
      <c r="N1" s="2269"/>
    </row>
    <row r="2" spans="1:14" s="67" customFormat="1" ht="7.5" customHeight="1">
      <c r="A2" s="2270"/>
      <c r="B2" s="2270"/>
      <c r="C2" s="2270"/>
      <c r="D2" s="2270"/>
      <c r="E2" s="2270"/>
      <c r="F2" s="2270"/>
      <c r="G2" s="2270"/>
      <c r="H2" s="2270"/>
      <c r="I2" s="2270"/>
      <c r="J2" s="2270"/>
      <c r="K2" s="2270"/>
      <c r="L2" s="2270"/>
      <c r="M2" s="2270"/>
      <c r="N2" s="2270"/>
    </row>
    <row r="3" spans="1:14" s="67" customFormat="1" ht="45" customHeight="1">
      <c r="A3" s="2271" t="s">
        <v>32</v>
      </c>
      <c r="B3" s="2211" t="s">
        <v>642</v>
      </c>
      <c r="C3" s="2259"/>
      <c r="D3" s="2259"/>
      <c r="E3" s="2259"/>
      <c r="F3" s="2260"/>
      <c r="G3" s="61"/>
      <c r="H3" s="61"/>
      <c r="I3" s="61"/>
      <c r="J3" s="61"/>
    </row>
    <row r="4" spans="1:14" s="67" customFormat="1" ht="27" customHeight="1">
      <c r="A4" s="2272"/>
      <c r="B4" s="1825" t="s">
        <v>514</v>
      </c>
      <c r="C4" s="1825" t="s">
        <v>515</v>
      </c>
      <c r="D4" s="1825" t="s">
        <v>516</v>
      </c>
      <c r="E4" s="1825" t="s">
        <v>517</v>
      </c>
      <c r="F4" s="1818" t="s">
        <v>146</v>
      </c>
      <c r="G4" s="61"/>
      <c r="H4" s="61"/>
      <c r="I4" s="61"/>
      <c r="J4" s="61"/>
    </row>
    <row r="5" spans="1:14" ht="18" customHeight="1">
      <c r="A5" s="1822" t="s">
        <v>957</v>
      </c>
      <c r="B5" s="1823">
        <v>414976</v>
      </c>
      <c r="C5" s="1823">
        <v>847124</v>
      </c>
      <c r="D5" s="1823">
        <v>654642</v>
      </c>
      <c r="E5" s="1823">
        <v>141161</v>
      </c>
      <c r="F5" s="1824">
        <v>2057903</v>
      </c>
    </row>
    <row r="6" spans="1:14" ht="18" customHeight="1">
      <c r="A6" s="1597" t="s">
        <v>964</v>
      </c>
      <c r="B6" s="1598">
        <v>405731</v>
      </c>
      <c r="C6" s="1598">
        <v>859326</v>
      </c>
      <c r="D6" s="1598">
        <v>651907</v>
      </c>
      <c r="E6" s="1598">
        <v>141097</v>
      </c>
      <c r="F6" s="1599">
        <v>2058061</v>
      </c>
    </row>
    <row r="7" spans="1:14" ht="18" customHeight="1">
      <c r="A7" s="1597" t="s">
        <v>978</v>
      </c>
      <c r="B7" s="1598">
        <v>411124</v>
      </c>
      <c r="C7" s="1598">
        <v>861545</v>
      </c>
      <c r="D7" s="1598">
        <v>654165</v>
      </c>
      <c r="E7" s="1598">
        <v>141784</v>
      </c>
      <c r="F7" s="1599">
        <v>2068618</v>
      </c>
    </row>
    <row r="8" spans="1:14" ht="18" customHeight="1">
      <c r="A8" s="1597" t="s">
        <v>981</v>
      </c>
      <c r="B8" s="1598">
        <v>420265</v>
      </c>
      <c r="C8" s="1598">
        <v>867594</v>
      </c>
      <c r="D8" s="1598">
        <v>657060</v>
      </c>
      <c r="E8" s="1598">
        <v>142789</v>
      </c>
      <c r="F8" s="1599">
        <v>2087708</v>
      </c>
    </row>
    <row r="9" spans="1:14" ht="18" customHeight="1">
      <c r="A9" s="1597" t="s">
        <v>986</v>
      </c>
      <c r="B9" s="1598">
        <v>430036</v>
      </c>
      <c r="C9" s="1598">
        <v>875891</v>
      </c>
      <c r="D9" s="1598">
        <v>666601</v>
      </c>
      <c r="E9" s="1598">
        <v>144925</v>
      </c>
      <c r="F9" s="1599">
        <v>2117453</v>
      </c>
    </row>
    <row r="10" spans="1:14" ht="18" customHeight="1">
      <c r="A10" s="1597" t="s">
        <v>989</v>
      </c>
      <c r="B10" s="1598">
        <v>432640</v>
      </c>
      <c r="C10" s="1598">
        <v>871441</v>
      </c>
      <c r="D10" s="1598">
        <v>662123</v>
      </c>
      <c r="E10" s="1598">
        <v>143676</v>
      </c>
      <c r="F10" s="1599">
        <v>2109880</v>
      </c>
    </row>
    <row r="11" spans="1:14" ht="18" customHeight="1">
      <c r="A11" s="1597" t="s">
        <v>996</v>
      </c>
      <c r="B11" s="1598">
        <v>437888</v>
      </c>
      <c r="C11" s="1598">
        <v>869371</v>
      </c>
      <c r="D11" s="1598">
        <v>660776</v>
      </c>
      <c r="E11" s="1598">
        <v>144264</v>
      </c>
      <c r="F11" s="1599">
        <v>2112299</v>
      </c>
    </row>
    <row r="12" spans="1:14" ht="18" customHeight="1">
      <c r="A12" s="1597" t="s">
        <v>1003</v>
      </c>
      <c r="B12" s="1598">
        <v>441206</v>
      </c>
      <c r="C12" s="1598">
        <v>874125</v>
      </c>
      <c r="D12" s="1598">
        <v>662407</v>
      </c>
      <c r="E12" s="1598">
        <v>145243</v>
      </c>
      <c r="F12" s="1599">
        <v>2122981</v>
      </c>
    </row>
    <row r="13" spans="1:14" ht="18" customHeight="1">
      <c r="A13" s="1597" t="s">
        <v>1004</v>
      </c>
      <c r="B13" s="1598">
        <v>430296</v>
      </c>
      <c r="C13" s="1598">
        <v>890984</v>
      </c>
      <c r="D13" s="1598">
        <v>669968</v>
      </c>
      <c r="E13" s="1598">
        <v>145308</v>
      </c>
      <c r="F13" s="1599">
        <v>2136556</v>
      </c>
    </row>
    <row r="14" spans="1:14" ht="18" customHeight="1">
      <c r="A14" s="1597" t="s">
        <v>1011</v>
      </c>
      <c r="B14" s="1598">
        <v>432274</v>
      </c>
      <c r="C14" s="1598">
        <v>895215</v>
      </c>
      <c r="D14" s="1598">
        <v>674454</v>
      </c>
      <c r="E14" s="1598">
        <v>144678</v>
      </c>
      <c r="F14" s="1599">
        <v>2146621</v>
      </c>
    </row>
    <row r="15" spans="1:14" ht="18" customHeight="1">
      <c r="A15" s="1597" t="s">
        <v>1020</v>
      </c>
      <c r="B15" s="1598">
        <v>440077</v>
      </c>
      <c r="C15" s="1598">
        <v>902190</v>
      </c>
      <c r="D15" s="1598">
        <v>675639</v>
      </c>
      <c r="E15" s="1598">
        <v>144866</v>
      </c>
      <c r="F15" s="1599">
        <v>2162772</v>
      </c>
    </row>
    <row r="16" spans="1:14" ht="18" customHeight="1">
      <c r="A16" s="1597" t="s">
        <v>1024</v>
      </c>
      <c r="B16" s="1598">
        <v>437228</v>
      </c>
      <c r="C16" s="1598">
        <v>909467</v>
      </c>
      <c r="D16" s="1598">
        <v>681721</v>
      </c>
      <c r="E16" s="1598">
        <v>145574</v>
      </c>
      <c r="F16" s="1599">
        <v>2173990</v>
      </c>
    </row>
    <row r="17" spans="1:6" ht="18" customHeight="1">
      <c r="A17" s="1600" t="s">
        <v>1039</v>
      </c>
      <c r="B17" s="1601">
        <v>445313</v>
      </c>
      <c r="C17" s="1601">
        <v>912305</v>
      </c>
      <c r="D17" s="1601">
        <v>684371</v>
      </c>
      <c r="E17" s="1601">
        <v>146559</v>
      </c>
      <c r="F17" s="1602">
        <f>+E17+D17+C17+B17</f>
        <v>2188548</v>
      </c>
    </row>
    <row r="18" spans="1:6" ht="18.75">
      <c r="A18" s="2273"/>
      <c r="B18" s="2274"/>
      <c r="C18" s="2274"/>
      <c r="D18" s="2274"/>
      <c r="E18" s="2274"/>
      <c r="F18" s="2274"/>
    </row>
  </sheetData>
  <mergeCells count="5">
    <mergeCell ref="A1:N1"/>
    <mergeCell ref="A2:N2"/>
    <mergeCell ref="A3:A4"/>
    <mergeCell ref="B3:F3"/>
    <mergeCell ref="A18:F18"/>
  </mergeCells>
  <conditionalFormatting sqref="A17:F17">
    <cfRule type="cellIs" dxfId="10" priority="1" operator="equal">
      <formula>0</formula>
    </cfRule>
  </conditionalFormatting>
  <printOptions horizontalCentered="1" verticalCentered="1"/>
  <pageMargins left="0.4" right="0.4" top="0.25" bottom="0.25" header="0.31496062992126" footer="0.31496062992126"/>
  <pageSetup scale="52" orientation="landscape"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3">
    <tabColor theme="0" tint="-0.499984740745262"/>
    <pageSetUpPr fitToPage="1"/>
  </sheetPr>
  <dimension ref="A1:J54"/>
  <sheetViews>
    <sheetView showGridLines="0" view="pageBreakPreview" zoomScale="70" zoomScaleNormal="100" zoomScaleSheetLayoutView="70" workbookViewId="0">
      <pane ySplit="1" topLeftCell="A2" activePane="bottomLeft" state="frozen"/>
      <selection pane="bottomLeft" activeCell="K1" sqref="K1:T1048576"/>
    </sheetView>
  </sheetViews>
  <sheetFormatPr baseColWidth="10" defaultColWidth="11.42578125" defaultRowHeight="15"/>
  <cols>
    <col min="1" max="1" width="15.42578125" style="32" customWidth="1"/>
    <col min="2" max="2" width="16.28515625" style="527" customWidth="1"/>
    <col min="3" max="3" width="21.140625" style="32" customWidth="1"/>
    <col min="4" max="4" width="29.5703125" style="32" customWidth="1"/>
    <col min="5" max="5" width="18.85546875" style="32" customWidth="1"/>
    <col min="6" max="6" width="20.42578125" style="32" customWidth="1"/>
    <col min="7" max="7" width="19" style="32" customWidth="1"/>
    <col min="8" max="8" width="24.5703125" style="32" customWidth="1"/>
    <col min="9" max="9" width="24.42578125" style="32" customWidth="1"/>
    <col min="10" max="10" width="20.28515625" style="32" customWidth="1"/>
    <col min="11" max="16384" width="11.42578125" style="32"/>
  </cols>
  <sheetData>
    <row r="1" spans="1:10" s="67" customFormat="1" ht="90.75" customHeight="1">
      <c r="A1" s="2233"/>
      <c r="B1" s="2233"/>
      <c r="C1" s="2233"/>
      <c r="D1" s="2233"/>
      <c r="E1" s="2233"/>
      <c r="F1" s="2233"/>
      <c r="G1" s="2233"/>
      <c r="H1" s="2233"/>
      <c r="I1" s="2233"/>
      <c r="J1" s="2233"/>
    </row>
    <row r="2" spans="1:10" s="67" customFormat="1" ht="10.5" customHeight="1">
      <c r="A2" s="2275"/>
      <c r="B2" s="2275"/>
      <c r="C2" s="2275"/>
      <c r="D2" s="2275"/>
      <c r="E2" s="2275"/>
      <c r="F2" s="2275"/>
      <c r="G2" s="2275"/>
      <c r="H2" s="2275"/>
      <c r="I2" s="2275"/>
      <c r="J2" s="2275"/>
    </row>
    <row r="3" spans="1:10" s="67" customFormat="1" ht="64.5" customHeight="1">
      <c r="A3" s="566" t="s">
        <v>0</v>
      </c>
      <c r="B3" s="769" t="s">
        <v>223</v>
      </c>
      <c r="C3" s="567" t="s">
        <v>377</v>
      </c>
      <c r="D3" s="567" t="s">
        <v>609</v>
      </c>
      <c r="E3" s="568" t="s">
        <v>222</v>
      </c>
      <c r="F3" s="81"/>
      <c r="G3" s="81"/>
      <c r="H3" s="81"/>
      <c r="I3" s="81"/>
      <c r="J3" s="81"/>
    </row>
    <row r="4" spans="1:10" s="67" customFormat="1" ht="18.75">
      <c r="A4" s="1219" t="s">
        <v>20</v>
      </c>
      <c r="B4" s="587">
        <v>626615</v>
      </c>
      <c r="C4" s="759">
        <f>+'V.4.2.NA. Reportes ARL'!D3</f>
        <v>3731</v>
      </c>
      <c r="D4" s="792">
        <f t="shared" ref="D4:D18" si="0">C4/B4*$A$24</f>
        <v>595.42143102223849</v>
      </c>
      <c r="E4" s="588">
        <f>C4/B4</f>
        <v>5.9542143102223853E-3</v>
      </c>
      <c r="F4" s="81"/>
      <c r="I4" s="81"/>
      <c r="J4" s="81"/>
    </row>
    <row r="5" spans="1:10" s="67" customFormat="1" ht="18.75">
      <c r="A5" s="1219" t="s">
        <v>21</v>
      </c>
      <c r="B5" s="587">
        <v>808496</v>
      </c>
      <c r="C5" s="759">
        <f>+'V.4.2.NA. Reportes ARL'!D4</f>
        <v>5535</v>
      </c>
      <c r="D5" s="792">
        <f t="shared" si="0"/>
        <v>684.60450020779331</v>
      </c>
      <c r="E5" s="588">
        <f t="shared" ref="E5:E10" si="1">C5/B5</f>
        <v>6.8460450020779327E-3</v>
      </c>
      <c r="F5" s="81"/>
      <c r="H5" s="81"/>
      <c r="I5" s="81"/>
      <c r="J5" s="81"/>
    </row>
    <row r="6" spans="1:10" s="67" customFormat="1" ht="18.75">
      <c r="A6" s="1219" t="s">
        <v>22</v>
      </c>
      <c r="B6" s="587">
        <v>913203</v>
      </c>
      <c r="C6" s="759">
        <f>+'V.4.2.NA. Reportes ARL'!D5</f>
        <v>8544</v>
      </c>
      <c r="D6" s="792">
        <f t="shared" si="0"/>
        <v>935.60796449420332</v>
      </c>
      <c r="E6" s="588">
        <f t="shared" si="1"/>
        <v>9.3560796449420336E-3</v>
      </c>
      <c r="F6" s="81"/>
      <c r="H6" s="81"/>
      <c r="I6" s="81" t="s">
        <v>25</v>
      </c>
      <c r="J6" s="81"/>
    </row>
    <row r="7" spans="1:10" s="67" customFormat="1" ht="18.75">
      <c r="A7" s="1219" t="s">
        <v>23</v>
      </c>
      <c r="B7" s="587">
        <v>992746</v>
      </c>
      <c r="C7" s="759">
        <f>+'V.4.2.NA. Reportes ARL'!D6</f>
        <v>10977</v>
      </c>
      <c r="D7" s="792">
        <f t="shared" si="0"/>
        <v>1105.7208994042787</v>
      </c>
      <c r="E7" s="588">
        <f t="shared" si="1"/>
        <v>1.1057208994042786E-2</v>
      </c>
      <c r="F7" s="81" t="s">
        <v>25</v>
      </c>
      <c r="H7" s="81"/>
      <c r="I7" s="81"/>
      <c r="J7" s="81"/>
    </row>
    <row r="8" spans="1:10" s="67" customFormat="1" ht="18.75">
      <c r="A8" s="1219" t="s">
        <v>24</v>
      </c>
      <c r="B8" s="587">
        <v>1084705</v>
      </c>
      <c r="C8" s="759">
        <f>+'V.4.2.NA. Reportes ARL'!D7</f>
        <v>14683</v>
      </c>
      <c r="D8" s="792">
        <f t="shared" si="0"/>
        <v>1353.6399297504852</v>
      </c>
      <c r="E8" s="588">
        <f t="shared" si="1"/>
        <v>1.3536399297504852E-2</v>
      </c>
      <c r="F8" s="81"/>
      <c r="H8" s="81"/>
      <c r="I8" s="81"/>
      <c r="J8" s="81"/>
    </row>
    <row r="9" spans="1:10" s="67" customFormat="1" ht="18.75">
      <c r="A9" s="1219" t="s">
        <v>168</v>
      </c>
      <c r="B9" s="587">
        <v>1183463</v>
      </c>
      <c r="C9" s="759">
        <f>+'V.4.2.NA. Reportes ARL'!D8</f>
        <v>17456</v>
      </c>
      <c r="D9" s="792">
        <f t="shared" si="0"/>
        <v>1474.9933035506815</v>
      </c>
      <c r="E9" s="588">
        <f t="shared" si="1"/>
        <v>1.4749933035506814E-2</v>
      </c>
      <c r="F9" s="81"/>
      <c r="H9" s="81"/>
      <c r="I9" s="81"/>
      <c r="J9" s="81"/>
    </row>
    <row r="10" spans="1:10" s="67" customFormat="1" ht="18.75">
      <c r="A10" s="1219" t="s">
        <v>203</v>
      </c>
      <c r="B10" s="587">
        <v>1367790</v>
      </c>
      <c r="C10" s="759">
        <f>+'V.4.2.NA. Reportes ARL'!D9</f>
        <v>22597</v>
      </c>
      <c r="D10" s="792">
        <f t="shared" si="0"/>
        <v>1652.0810943200345</v>
      </c>
      <c r="E10" s="588">
        <f t="shared" si="1"/>
        <v>1.6520810943200345E-2</v>
      </c>
      <c r="F10" s="81"/>
      <c r="H10" s="451"/>
      <c r="I10" s="81"/>
      <c r="J10" s="81"/>
    </row>
    <row r="11" spans="1:10" s="67" customFormat="1" ht="18.75">
      <c r="A11" s="1219" t="s">
        <v>424</v>
      </c>
      <c r="B11" s="587">
        <v>1430273</v>
      </c>
      <c r="C11" s="759">
        <f>+'V.4.2.NA. Reportes ARL'!D10</f>
        <v>26688</v>
      </c>
      <c r="D11" s="792">
        <f t="shared" si="0"/>
        <v>1865.9374818653503</v>
      </c>
      <c r="E11" s="588">
        <f t="shared" ref="E11:E18" si="2">C11/B11</f>
        <v>1.8659374818653502E-2</v>
      </c>
      <c r="F11" s="81"/>
      <c r="H11" s="81"/>
      <c r="I11" s="81"/>
      <c r="J11" s="81"/>
    </row>
    <row r="12" spans="1:10" s="67" customFormat="1" ht="18.75">
      <c r="A12" s="1219" t="s">
        <v>488</v>
      </c>
      <c r="B12" s="587">
        <v>1530322</v>
      </c>
      <c r="C12" s="759">
        <f>+'V.4.2.NA. Reportes ARL'!D11</f>
        <v>28635</v>
      </c>
      <c r="D12" s="792">
        <f t="shared" si="0"/>
        <v>1871.174824644748</v>
      </c>
      <c r="E12" s="588">
        <f t="shared" si="2"/>
        <v>1.8711748246447481E-2</v>
      </c>
      <c r="F12" s="81"/>
      <c r="H12" s="81"/>
      <c r="I12" s="81"/>
      <c r="J12" s="81"/>
    </row>
    <row r="13" spans="1:10" s="67" customFormat="1" ht="18.75">
      <c r="A13" s="1219" t="s">
        <v>496</v>
      </c>
      <c r="B13" s="587">
        <f>+'[2]VI.1.1 Afil. SRL'!D10</f>
        <v>1651202</v>
      </c>
      <c r="C13" s="759">
        <f>+'V.4.2.NA. Reportes ARL'!D12</f>
        <v>31032</v>
      </c>
      <c r="D13" s="792">
        <f t="shared" si="0"/>
        <v>1879.3581887618836</v>
      </c>
      <c r="E13" s="588">
        <f t="shared" si="2"/>
        <v>1.8793581887618836E-2</v>
      </c>
      <c r="F13" s="81"/>
      <c r="H13" s="81"/>
      <c r="I13" s="81"/>
      <c r="J13" s="81"/>
    </row>
    <row r="14" spans="1:10" s="528" customFormat="1" ht="18.75" customHeight="1">
      <c r="A14" s="1219" t="s">
        <v>829</v>
      </c>
      <c r="B14" s="796">
        <v>1759458</v>
      </c>
      <c r="C14" s="797">
        <v>34549</v>
      </c>
      <c r="D14" s="798">
        <f t="shared" si="0"/>
        <v>1963.6160681300721</v>
      </c>
      <c r="E14" s="799">
        <f t="shared" si="2"/>
        <v>1.963616068130072E-2</v>
      </c>
      <c r="F14" s="138"/>
      <c r="H14" s="138"/>
      <c r="I14" s="138"/>
      <c r="J14" s="138"/>
    </row>
    <row r="15" spans="1:10" s="67" customFormat="1" ht="17.25" customHeight="1">
      <c r="A15" s="1219" t="s">
        <v>884</v>
      </c>
      <c r="B15" s="796">
        <v>1888238</v>
      </c>
      <c r="C15" s="797">
        <v>38856</v>
      </c>
      <c r="D15" s="798">
        <f t="shared" si="0"/>
        <v>2057.7914436633519</v>
      </c>
      <c r="E15" s="799">
        <f t="shared" si="2"/>
        <v>2.0577914436633517E-2</v>
      </c>
      <c r="F15" s="81"/>
      <c r="H15" s="81"/>
      <c r="I15" s="81"/>
      <c r="J15" s="81"/>
    </row>
    <row r="16" spans="1:10" s="67" customFormat="1" ht="18.75">
      <c r="A16" s="1219" t="s">
        <v>949</v>
      </c>
      <c r="B16" s="796">
        <v>2050322</v>
      </c>
      <c r="C16" s="797">
        <v>41489</v>
      </c>
      <c r="D16" s="798">
        <f t="shared" si="0"/>
        <v>2023.5358153499792</v>
      </c>
      <c r="E16" s="799">
        <f t="shared" si="2"/>
        <v>2.0235358153499791E-2</v>
      </c>
      <c r="F16" s="745"/>
      <c r="G16" s="81"/>
      <c r="H16" s="81"/>
      <c r="I16" s="81"/>
      <c r="J16" s="81"/>
    </row>
    <row r="17" spans="1:10" s="67" customFormat="1" ht="18.75">
      <c r="A17" s="1219" t="s">
        <v>1025</v>
      </c>
      <c r="B17" s="796">
        <v>2202518</v>
      </c>
      <c r="C17" s="797">
        <v>45470</v>
      </c>
      <c r="D17" s="798">
        <f t="shared" si="0"/>
        <v>2064.4553188668606</v>
      </c>
      <c r="E17" s="799">
        <f t="shared" si="2"/>
        <v>2.0644553188668605E-2</v>
      </c>
      <c r="F17" s="745"/>
      <c r="G17" s="81"/>
      <c r="H17" s="81"/>
      <c r="I17" s="81"/>
      <c r="J17" s="81"/>
    </row>
    <row r="18" spans="1:10" s="67" customFormat="1" ht="18.75">
      <c r="A18" s="1219" t="s">
        <v>1040</v>
      </c>
      <c r="B18" s="796">
        <v>2202518</v>
      </c>
      <c r="C18" s="797">
        <v>4004</v>
      </c>
      <c r="D18" s="798">
        <f t="shared" si="0"/>
        <v>181.79193087184757</v>
      </c>
      <c r="E18" s="799">
        <f t="shared" si="2"/>
        <v>1.8179193087184758E-3</v>
      </c>
      <c r="F18" s="745"/>
      <c r="G18" s="81"/>
      <c r="H18" s="81"/>
      <c r="I18" s="81"/>
      <c r="J18" s="81"/>
    </row>
    <row r="19" spans="1:10" s="67" customFormat="1" ht="18.75">
      <c r="A19" s="569" t="s">
        <v>17</v>
      </c>
      <c r="B19" s="795"/>
      <c r="C19" s="793">
        <f>SUM(C4:C18)</f>
        <v>334246</v>
      </c>
      <c r="D19" s="793"/>
      <c r="E19" s="794">
        <f>AVERAGE(E4:E16)</f>
        <v>1.4971909957819309E-2</v>
      </c>
      <c r="F19" s="81"/>
      <c r="G19" s="81"/>
      <c r="H19" s="81"/>
      <c r="I19" s="81"/>
      <c r="J19" s="81"/>
    </row>
    <row r="20" spans="1:10" s="67" customFormat="1" ht="18.75">
      <c r="A20" s="921" t="s">
        <v>848</v>
      </c>
      <c r="B20" s="142"/>
      <c r="C20" s="745"/>
      <c r="D20" s="745"/>
      <c r="E20" s="745"/>
      <c r="F20" s="81"/>
      <c r="G20" s="81"/>
      <c r="H20" s="81"/>
      <c r="I20" s="81"/>
      <c r="J20" s="81"/>
    </row>
    <row r="21" spans="1:10" s="67" customFormat="1">
      <c r="A21" s="745"/>
      <c r="B21" s="142"/>
      <c r="C21" s="745"/>
      <c r="D21" s="745"/>
      <c r="E21" s="745"/>
      <c r="F21" s="81"/>
      <c r="G21" s="81"/>
      <c r="H21" s="81"/>
      <c r="I21" s="81"/>
      <c r="J21" s="81"/>
    </row>
    <row r="22" spans="1:10" s="67" customFormat="1">
      <c r="A22" s="81"/>
      <c r="B22" s="142"/>
      <c r="C22" s="81"/>
      <c r="D22" s="81"/>
      <c r="E22" s="81"/>
      <c r="F22" s="81"/>
      <c r="G22" s="81"/>
      <c r="H22" s="81"/>
      <c r="I22" s="81"/>
      <c r="J22" s="81"/>
    </row>
    <row r="23" spans="1:10" s="67" customFormat="1">
      <c r="A23" s="81"/>
      <c r="B23" s="142"/>
      <c r="C23" s="81"/>
      <c r="D23" s="81"/>
      <c r="E23" s="81"/>
      <c r="F23" s="81"/>
      <c r="G23" s="81"/>
      <c r="H23" s="81"/>
      <c r="I23" s="81"/>
      <c r="J23" s="81"/>
    </row>
    <row r="24" spans="1:10" s="67" customFormat="1" ht="15.75">
      <c r="A24" s="132">
        <v>100000</v>
      </c>
      <c r="B24" s="142"/>
      <c r="C24" s="81"/>
      <c r="D24" s="81"/>
      <c r="E24" s="81"/>
      <c r="F24" s="81"/>
      <c r="G24" s="81"/>
      <c r="H24" s="81"/>
      <c r="I24" s="81"/>
      <c r="J24" s="81"/>
    </row>
    <row r="25" spans="1:10" s="67" customFormat="1">
      <c r="A25" s="81"/>
      <c r="B25" s="142"/>
      <c r="C25" s="81"/>
      <c r="D25" s="81"/>
      <c r="E25" s="81"/>
      <c r="F25" s="81"/>
      <c r="G25" s="81"/>
      <c r="H25" s="81"/>
      <c r="I25" s="81"/>
      <c r="J25" s="81"/>
    </row>
    <row r="26" spans="1:10" s="67" customFormat="1">
      <c r="A26" s="81"/>
      <c r="B26" s="142"/>
      <c r="C26" s="81"/>
      <c r="D26" s="81"/>
      <c r="E26" s="81"/>
      <c r="F26" s="81"/>
      <c r="G26" s="81"/>
      <c r="H26" s="81"/>
      <c r="I26" s="81"/>
      <c r="J26" s="81"/>
    </row>
    <row r="27" spans="1:10" s="67" customFormat="1">
      <c r="A27" s="81"/>
      <c r="B27" s="142"/>
      <c r="C27" s="81"/>
      <c r="D27" s="81"/>
      <c r="E27" s="81"/>
      <c r="F27" s="81"/>
      <c r="G27" s="81"/>
      <c r="H27" s="81"/>
      <c r="I27" s="81"/>
      <c r="J27" s="81"/>
    </row>
    <row r="28" spans="1:10" s="67" customFormat="1">
      <c r="A28" s="81"/>
      <c r="B28" s="142"/>
      <c r="C28" s="81"/>
      <c r="D28" s="81"/>
      <c r="E28" s="81"/>
      <c r="F28" s="81"/>
      <c r="G28" s="81"/>
      <c r="H28" s="81"/>
      <c r="I28" s="81"/>
      <c r="J28" s="81"/>
    </row>
    <row r="29" spans="1:10" s="67" customFormat="1">
      <c r="A29" s="81"/>
      <c r="B29" s="142"/>
      <c r="C29" s="81"/>
      <c r="D29" s="81"/>
      <c r="E29" s="81"/>
      <c r="F29" s="81"/>
      <c r="G29" s="81"/>
      <c r="H29" s="81"/>
      <c r="I29" s="81"/>
      <c r="J29" s="81"/>
    </row>
    <row r="30" spans="1:10" s="67" customFormat="1">
      <c r="A30" s="81"/>
      <c r="B30" s="142"/>
      <c r="C30" s="81"/>
      <c r="D30" s="81"/>
      <c r="E30" s="81"/>
      <c r="F30" s="81"/>
      <c r="G30" s="81"/>
      <c r="H30" s="81"/>
      <c r="I30" s="81"/>
      <c r="J30" s="81"/>
    </row>
    <row r="31" spans="1:10" s="67" customFormat="1">
      <c r="A31" s="81"/>
      <c r="B31" s="142"/>
      <c r="C31" s="81"/>
      <c r="D31" s="81"/>
      <c r="E31" s="81"/>
      <c r="F31" s="81"/>
      <c r="G31" s="81"/>
      <c r="H31" s="81"/>
      <c r="I31" s="81"/>
      <c r="J31" s="81"/>
    </row>
    <row r="32" spans="1:10" s="67" customFormat="1">
      <c r="A32" s="81"/>
      <c r="B32" s="142"/>
      <c r="C32" s="81"/>
      <c r="D32" s="81"/>
      <c r="E32" s="81"/>
      <c r="F32" s="81"/>
      <c r="G32" s="81"/>
      <c r="H32" s="81"/>
      <c r="I32" s="81"/>
      <c r="J32" s="81"/>
    </row>
    <row r="33" spans="1:10" s="67" customFormat="1">
      <c r="A33" s="81"/>
      <c r="B33" s="142"/>
      <c r="C33" s="81"/>
      <c r="D33" s="81"/>
      <c r="E33" s="81"/>
      <c r="F33" s="81"/>
      <c r="G33" s="81"/>
      <c r="H33" s="81"/>
      <c r="I33" s="81"/>
      <c r="J33" s="81"/>
    </row>
    <row r="34" spans="1:10" s="67" customFormat="1">
      <c r="A34" s="81"/>
      <c r="B34" s="142"/>
      <c r="C34" s="81"/>
      <c r="D34" s="81"/>
      <c r="E34" s="81"/>
      <c r="F34" s="81"/>
      <c r="G34" s="81"/>
      <c r="H34" s="81"/>
      <c r="I34" s="81"/>
      <c r="J34" s="81"/>
    </row>
    <row r="35" spans="1:10" s="67" customFormat="1">
      <c r="A35" s="81"/>
      <c r="B35" s="142"/>
      <c r="C35" s="81"/>
      <c r="D35" s="81"/>
      <c r="E35" s="81"/>
      <c r="F35" s="81"/>
      <c r="G35" s="81"/>
      <c r="H35" s="81"/>
      <c r="I35" s="81"/>
      <c r="J35" s="81"/>
    </row>
    <row r="36" spans="1:10" s="67" customFormat="1">
      <c r="A36" s="81"/>
      <c r="B36" s="142"/>
      <c r="C36" s="81"/>
      <c r="D36" s="81"/>
      <c r="E36" s="81"/>
      <c r="F36" s="81"/>
      <c r="G36" s="81"/>
      <c r="H36" s="81"/>
      <c r="I36" s="81"/>
      <c r="J36" s="81"/>
    </row>
    <row r="37" spans="1:10" s="67" customFormat="1">
      <c r="A37" s="81"/>
      <c r="B37" s="142"/>
      <c r="C37" s="81"/>
      <c r="D37" s="81"/>
      <c r="E37" s="81"/>
      <c r="F37" s="81"/>
      <c r="G37" s="81"/>
      <c r="H37" s="81"/>
      <c r="I37" s="81"/>
      <c r="J37" s="81"/>
    </row>
    <row r="38" spans="1:10" s="67" customFormat="1">
      <c r="A38" s="81"/>
      <c r="B38" s="142"/>
      <c r="C38" s="81"/>
      <c r="D38" s="81"/>
      <c r="E38" s="81"/>
      <c r="F38" s="81"/>
      <c r="G38" s="81"/>
      <c r="H38" s="81"/>
      <c r="I38" s="81"/>
      <c r="J38" s="81"/>
    </row>
    <row r="39" spans="1:10" s="67" customFormat="1">
      <c r="A39" s="81"/>
      <c r="B39" s="142"/>
      <c r="C39" s="81"/>
      <c r="D39" s="81"/>
      <c r="E39" s="81"/>
      <c r="F39" s="81"/>
      <c r="G39" s="81"/>
      <c r="H39" s="81"/>
      <c r="I39" s="81"/>
      <c r="J39" s="81"/>
    </row>
    <row r="40" spans="1:10" s="67" customFormat="1">
      <c r="A40" s="81"/>
      <c r="B40" s="142"/>
      <c r="C40" s="81"/>
      <c r="D40" s="81"/>
      <c r="E40" s="81"/>
      <c r="F40" s="81"/>
      <c r="G40" s="81"/>
      <c r="H40" s="81"/>
      <c r="I40" s="81"/>
      <c r="J40" s="81"/>
    </row>
    <row r="41" spans="1:10" s="67" customFormat="1">
      <c r="A41" s="81"/>
      <c r="B41" s="142"/>
      <c r="C41" s="81"/>
      <c r="D41" s="81"/>
      <c r="E41" s="81"/>
      <c r="F41" s="81"/>
      <c r="G41" s="81"/>
      <c r="H41" s="81"/>
      <c r="I41" s="81"/>
      <c r="J41" s="81"/>
    </row>
    <row r="42" spans="1:10" s="67" customFormat="1">
      <c r="A42" s="81"/>
      <c r="B42" s="142"/>
      <c r="C42" s="81"/>
      <c r="D42" s="81"/>
      <c r="E42" s="81"/>
      <c r="F42" s="81"/>
      <c r="G42" s="81"/>
      <c r="H42" s="81"/>
      <c r="I42" s="81"/>
      <c r="J42" s="81"/>
    </row>
    <row r="43" spans="1:10" s="67" customFormat="1">
      <c r="A43" s="81"/>
      <c r="B43" s="142"/>
      <c r="C43" s="81"/>
      <c r="D43" s="81"/>
      <c r="E43" s="81"/>
      <c r="F43" s="81"/>
      <c r="G43" s="81"/>
      <c r="H43" s="81"/>
      <c r="I43" s="81"/>
      <c r="J43" s="81"/>
    </row>
    <row r="44" spans="1:10" s="67" customFormat="1">
      <c r="A44" s="81"/>
      <c r="B44" s="142"/>
      <c r="C44" s="81"/>
      <c r="D44" s="81"/>
      <c r="E44" s="81"/>
      <c r="F44" s="81"/>
      <c r="G44" s="81"/>
      <c r="H44" s="81"/>
      <c r="I44" s="81"/>
      <c r="J44" s="81"/>
    </row>
    <row r="45" spans="1:10" s="67" customFormat="1">
      <c r="A45" s="81"/>
      <c r="B45" s="142"/>
      <c r="C45" s="81"/>
      <c r="D45" s="81"/>
      <c r="E45" s="81"/>
      <c r="F45" s="81"/>
      <c r="G45" s="81"/>
      <c r="H45" s="81"/>
      <c r="I45" s="81"/>
      <c r="J45" s="81"/>
    </row>
    <row r="46" spans="1:10" s="67" customFormat="1">
      <c r="A46" s="81"/>
      <c r="B46" s="142"/>
      <c r="C46" s="81"/>
      <c r="D46" s="81"/>
      <c r="E46" s="81"/>
      <c r="F46" s="81"/>
    </row>
    <row r="47" spans="1:10" s="67" customFormat="1">
      <c r="A47" s="81"/>
      <c r="B47" s="142"/>
      <c r="C47" s="81"/>
      <c r="D47" s="81"/>
      <c r="E47" s="81"/>
      <c r="F47" s="81"/>
    </row>
    <row r="48" spans="1:10" s="67" customFormat="1">
      <c r="A48" s="81"/>
      <c r="B48" s="142"/>
      <c r="C48" s="81"/>
      <c r="D48" s="81"/>
      <c r="E48" s="81"/>
    </row>
    <row r="49" spans="1:6" s="67" customFormat="1">
      <c r="A49" s="81"/>
      <c r="B49" s="142"/>
      <c r="C49" s="81"/>
      <c r="D49" s="81"/>
      <c r="E49" s="81"/>
    </row>
    <row r="50" spans="1:6" s="67" customFormat="1">
      <c r="B50" s="38"/>
    </row>
    <row r="51" spans="1:6">
      <c r="A51" s="67"/>
      <c r="B51" s="38"/>
      <c r="C51" s="67"/>
      <c r="D51" s="67"/>
      <c r="E51" s="67"/>
      <c r="F51" s="67"/>
    </row>
    <row r="52" spans="1:6">
      <c r="A52" s="67"/>
      <c r="B52" s="38"/>
      <c r="C52" s="67"/>
      <c r="D52" s="67"/>
      <c r="E52" s="67"/>
      <c r="F52" s="67"/>
    </row>
    <row r="53" spans="1:6">
      <c r="A53" s="67"/>
      <c r="B53" s="38"/>
      <c r="C53" s="67"/>
      <c r="D53" s="67"/>
      <c r="E53" s="67"/>
    </row>
    <row r="54" spans="1:6">
      <c r="A54" s="67"/>
      <c r="B54" s="38"/>
      <c r="C54" s="67"/>
      <c r="D54" s="67"/>
      <c r="E54" s="67"/>
    </row>
  </sheetData>
  <mergeCells count="2">
    <mergeCell ref="A1:J1"/>
    <mergeCell ref="A2:J2"/>
  </mergeCells>
  <conditionalFormatting sqref="B17:E18">
    <cfRule type="cellIs" dxfId="9" priority="1" operator="equal">
      <formula>0</formula>
    </cfRule>
  </conditionalFormatting>
  <printOptions horizontalCentered="1"/>
  <pageMargins left="0.39370078740157483" right="0.39370078740157483" top="0.23622047244094491" bottom="0.23622047244094491" header="0.31496062992125984" footer="0.31496062992125984"/>
  <pageSetup scale="56" orientation="landscape"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4">
    <tabColor rgb="FF002060"/>
    <pageSetUpPr fitToPage="1"/>
  </sheetPr>
  <dimension ref="A1"/>
  <sheetViews>
    <sheetView showGridLines="0" view="pageBreakPreview" zoomScaleNormal="100" zoomScaleSheetLayoutView="100" workbookViewId="0">
      <selection activeCell="P25" sqref="P25"/>
    </sheetView>
  </sheetViews>
  <sheetFormatPr baseColWidth="10" defaultColWidth="11.42578125" defaultRowHeight="15"/>
  <cols>
    <col min="1" max="6" width="11.42578125" style="67"/>
    <col min="7" max="7" width="8.85546875" style="67" customWidth="1"/>
    <col min="8" max="8" width="11.42578125" style="67"/>
    <col min="9" max="9" width="7.85546875" style="67" customWidth="1"/>
    <col min="10" max="10" width="7" style="67" customWidth="1"/>
    <col min="11" max="11" width="5.85546875" style="67" customWidth="1"/>
    <col min="12" max="16384" width="11.42578125" style="67"/>
  </cols>
  <sheetData/>
  <pageMargins left="0.7" right="0.7" top="0.75" bottom="0.75" header="0.3" footer="0.3"/>
  <pageSetup orientation="landscape"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5">
    <tabColor rgb="FF002060"/>
    <pageSetUpPr fitToPage="1"/>
  </sheetPr>
  <dimension ref="A6"/>
  <sheetViews>
    <sheetView showGridLines="0" view="pageBreakPreview" zoomScale="70" zoomScaleNormal="100" zoomScaleSheetLayoutView="70" workbookViewId="0"/>
  </sheetViews>
  <sheetFormatPr baseColWidth="10" defaultColWidth="11.42578125" defaultRowHeight="15"/>
  <cols>
    <col min="1" max="6" width="11.42578125" style="67"/>
    <col min="7" max="7" width="13.42578125" style="67" customWidth="1"/>
    <col min="8" max="10" width="11.42578125" style="67"/>
    <col min="11" max="11" width="15.5703125" style="67" customWidth="1"/>
    <col min="12" max="12" width="13.140625" style="67" customWidth="1"/>
    <col min="13" max="13" width="13" style="67" customWidth="1"/>
    <col min="14" max="16384" width="11.42578125" style="67"/>
  </cols>
  <sheetData>
    <row r="6" ht="20.25" customHeight="1"/>
  </sheetData>
  <pageMargins left="0.70866141732283472" right="0.70866141732283472" top="0.74803149606299213" bottom="0.74803149606299213" header="0.31496062992125984" footer="0.31496062992125984"/>
  <pageSetup scale="64" orientation="landscape" r:id="rId1"/>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6">
    <tabColor rgb="FF002060"/>
  </sheetPr>
  <dimension ref="A1"/>
  <sheetViews>
    <sheetView showGridLines="0" view="pageBreakPreview" zoomScale="85" zoomScaleNormal="100" zoomScaleSheetLayoutView="85" workbookViewId="0">
      <selection activeCell="P28" sqref="P28"/>
    </sheetView>
  </sheetViews>
  <sheetFormatPr baseColWidth="10" defaultColWidth="11.42578125" defaultRowHeight="15"/>
  <cols>
    <col min="1" max="6" width="11.42578125" style="67"/>
    <col min="7" max="7" width="13.42578125" style="67" customWidth="1"/>
    <col min="8" max="10" width="11.42578125" style="67"/>
    <col min="11" max="11" width="15.5703125" style="67" customWidth="1"/>
    <col min="12" max="12" width="13.140625" style="67" customWidth="1"/>
    <col min="13" max="13" width="13" style="67" customWidth="1"/>
    <col min="14" max="16384" width="11.42578125" style="67"/>
  </cols>
  <sheetData/>
  <pageMargins left="0.70866141732283472" right="0.70866141732283472" top="0.74803149606299213" bottom="0.74803149606299213" header="0.31496062992125984" footer="0.31496062992125984"/>
  <pageSetup scale="65" orientation="landscape" r:id="rId1"/>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8">
    <tabColor rgb="FF002060"/>
    <pageSetUpPr fitToPage="1"/>
  </sheetPr>
  <dimension ref="F5:J47"/>
  <sheetViews>
    <sheetView showGridLines="0" view="pageBreakPreview" zoomScale="85" zoomScaleNormal="100" zoomScaleSheetLayoutView="85" workbookViewId="0">
      <selection activeCell="M1" sqref="M1:T1048576"/>
    </sheetView>
  </sheetViews>
  <sheetFormatPr baseColWidth="10" defaultColWidth="11.42578125" defaultRowHeight="15"/>
  <cols>
    <col min="1" max="1" width="15.28515625" style="67" customWidth="1"/>
    <col min="2" max="2" width="15.5703125" style="67" customWidth="1"/>
    <col min="3" max="3" width="15.140625" style="67" customWidth="1"/>
    <col min="4" max="4" width="14.42578125" style="67" customWidth="1"/>
    <col min="5" max="5" width="11.42578125" style="67"/>
    <col min="6" max="6" width="18.85546875" style="67" customWidth="1"/>
    <col min="7" max="7" width="10.7109375" style="67" customWidth="1"/>
    <col min="8" max="8" width="15" style="67" customWidth="1"/>
    <col min="9" max="9" width="10" style="67" customWidth="1"/>
    <col min="10" max="10" width="15.28515625" style="67" customWidth="1"/>
    <col min="11" max="12" width="13.140625" style="67" customWidth="1"/>
    <col min="13" max="16384" width="11.42578125" style="67"/>
  </cols>
  <sheetData>
    <row r="5" ht="9" customHeight="1"/>
    <row r="13" ht="15.75" customHeight="1"/>
    <row r="15" ht="15.75" customHeight="1"/>
    <row r="34" spans="6:10" ht="21" customHeight="1"/>
    <row r="39" spans="6:10">
      <c r="F39" s="217"/>
    </row>
    <row r="40" spans="6:10">
      <c r="J40" s="217"/>
    </row>
    <row r="42" spans="6:10">
      <c r="I42" s="217"/>
    </row>
    <row r="47" spans="6:10" ht="15.75">
      <c r="F47" s="319"/>
    </row>
  </sheetData>
  <pageMargins left="0.70866141732283472" right="0.70866141732283472" top="0.74803149606299213" bottom="0.74803149606299213" header="0.31496062992125984" footer="0.31496062992125984"/>
  <pageSetup scale="72" fitToHeight="0" orientation="landscape" r:id="rId1"/>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0">
    <tabColor theme="3" tint="0.59999389629810485"/>
    <pageSetUpPr fitToPage="1"/>
  </sheetPr>
  <dimension ref="A1:N41"/>
  <sheetViews>
    <sheetView showGridLines="0" view="pageBreakPreview" zoomScale="70" zoomScaleNormal="85" zoomScaleSheetLayoutView="70" workbookViewId="0">
      <pane xSplit="1" ySplit="4" topLeftCell="D5" activePane="bottomRight" state="frozen"/>
      <selection pane="topRight" activeCell="B1" sqref="B1"/>
      <selection pane="bottomLeft" activeCell="A5" sqref="A5"/>
      <selection pane="bottomRight" activeCell="O1" sqref="O1:S1048576"/>
    </sheetView>
  </sheetViews>
  <sheetFormatPr baseColWidth="10" defaultColWidth="11.42578125" defaultRowHeight="15"/>
  <cols>
    <col min="1" max="1" width="16.85546875" style="846" customWidth="1"/>
    <col min="2" max="2" width="22.42578125" style="807" customWidth="1"/>
    <col min="3" max="3" width="23" style="807" customWidth="1"/>
    <col min="4" max="4" width="20.7109375" style="807" customWidth="1"/>
    <col min="5" max="5" width="21.140625" style="807" customWidth="1"/>
    <col min="6" max="6" width="24" style="807" customWidth="1"/>
    <col min="7" max="7" width="25.28515625" style="807" customWidth="1"/>
    <col min="8" max="8" width="24.5703125" style="807" customWidth="1"/>
    <col min="9" max="9" width="22.85546875" style="807" customWidth="1"/>
    <col min="10" max="10" width="20.5703125" style="807" customWidth="1"/>
    <col min="11" max="11" width="23.5703125" style="807" customWidth="1"/>
    <col min="12" max="12" width="24.140625" style="67" customWidth="1"/>
    <col min="13" max="13" width="25.140625" style="67" customWidth="1"/>
    <col min="14" max="14" width="24" style="67" customWidth="1"/>
    <col min="15" max="16384" width="11.42578125" style="67"/>
  </cols>
  <sheetData>
    <row r="1" spans="1:14" ht="90" customHeight="1">
      <c r="A1" s="2191"/>
      <c r="B1" s="2191"/>
      <c r="C1" s="2191"/>
      <c r="D1" s="2191"/>
      <c r="E1" s="2191"/>
      <c r="F1" s="2191"/>
      <c r="G1" s="2191"/>
      <c r="H1" s="2191"/>
      <c r="I1" s="2191"/>
      <c r="J1" s="2191"/>
      <c r="K1" s="2191"/>
      <c r="L1" s="2191"/>
      <c r="M1" s="2191"/>
      <c r="N1" s="2191"/>
    </row>
    <row r="2" spans="1:14" ht="9" customHeight="1">
      <c r="A2" s="2277" t="s">
        <v>536</v>
      </c>
      <c r="B2" s="2277"/>
      <c r="C2" s="2277"/>
      <c r="D2" s="2277"/>
      <c r="E2" s="2277"/>
      <c r="F2" s="2277"/>
      <c r="G2" s="2277"/>
      <c r="H2" s="2277"/>
      <c r="I2" s="2277"/>
      <c r="J2" s="2277"/>
      <c r="K2" s="2277"/>
      <c r="L2" s="2277"/>
      <c r="M2" s="2277"/>
      <c r="N2" s="2277"/>
    </row>
    <row r="3" spans="1:14" s="683" customFormat="1" ht="31.5" customHeight="1">
      <c r="A3" s="2278" t="s">
        <v>0</v>
      </c>
      <c r="B3" s="2280" t="s">
        <v>400</v>
      </c>
      <c r="C3" s="2280"/>
      <c r="D3" s="2280"/>
      <c r="E3" s="2280"/>
      <c r="F3" s="2280"/>
      <c r="G3" s="2280"/>
      <c r="H3" s="2281" t="s">
        <v>401</v>
      </c>
      <c r="I3" s="2282"/>
      <c r="J3" s="2282"/>
      <c r="K3" s="2283"/>
    </row>
    <row r="4" spans="1:14" s="683" customFormat="1" ht="52.5" customHeight="1">
      <c r="A4" s="2279"/>
      <c r="B4" s="320" t="s">
        <v>618</v>
      </c>
      <c r="C4" s="249" t="s">
        <v>617</v>
      </c>
      <c r="D4" s="249" t="s">
        <v>834</v>
      </c>
      <c r="E4" s="249" t="s">
        <v>833</v>
      </c>
      <c r="F4" s="249" t="s">
        <v>952</v>
      </c>
      <c r="G4" s="325" t="s">
        <v>402</v>
      </c>
      <c r="H4" s="1999" t="s">
        <v>571</v>
      </c>
      <c r="I4" s="249" t="s">
        <v>572</v>
      </c>
      <c r="J4" s="249" t="s">
        <v>953</v>
      </c>
      <c r="K4" s="325" t="s">
        <v>403</v>
      </c>
      <c r="L4" s="1999" t="s">
        <v>597</v>
      </c>
      <c r="M4" s="249" t="s">
        <v>411</v>
      </c>
      <c r="N4" s="250" t="s">
        <v>832</v>
      </c>
    </row>
    <row r="5" spans="1:14" s="834" customFormat="1" ht="15.75">
      <c r="A5" s="852">
        <v>2003</v>
      </c>
      <c r="B5" s="1030">
        <v>1839323722.0100002</v>
      </c>
      <c r="C5" s="1030">
        <v>50000000</v>
      </c>
      <c r="D5" s="1030">
        <v>0</v>
      </c>
      <c r="E5" s="1030">
        <v>0</v>
      </c>
      <c r="F5" s="1030">
        <v>0</v>
      </c>
      <c r="G5" s="2001">
        <f t="shared" ref="G5:G18" si="0">+C5+B5+D5+E5+F5</f>
        <v>1889323722.0100002</v>
      </c>
      <c r="H5" s="832">
        <v>1813713639.8399999</v>
      </c>
      <c r="I5" s="832">
        <v>50652652.469999999</v>
      </c>
      <c r="J5" s="832">
        <v>0</v>
      </c>
      <c r="K5" s="2002">
        <f>+I5+H5+J5</f>
        <v>1864366292.3099999</v>
      </c>
      <c r="L5" s="829">
        <f>+B5-H5</f>
        <v>25610082.170000315</v>
      </c>
      <c r="M5" s="829">
        <f>+G5-K5</f>
        <v>24957429.700000286</v>
      </c>
      <c r="N5" s="830">
        <f>C5-I5</f>
        <v>-652652.46999999881</v>
      </c>
    </row>
    <row r="6" spans="1:14" s="834" customFormat="1" ht="15.75">
      <c r="A6" s="852">
        <v>2004</v>
      </c>
      <c r="B6" s="1030">
        <v>7356899786.1700001</v>
      </c>
      <c r="C6" s="1030">
        <v>100013332.31999999</v>
      </c>
      <c r="D6" s="1030">
        <v>0</v>
      </c>
      <c r="E6" s="1030">
        <v>0</v>
      </c>
      <c r="F6" s="1030">
        <v>0</v>
      </c>
      <c r="G6" s="827">
        <f t="shared" si="0"/>
        <v>7456913118.4899998</v>
      </c>
      <c r="H6" s="832">
        <v>7307971772.0699987</v>
      </c>
      <c r="I6" s="832">
        <v>103813912.38</v>
      </c>
      <c r="J6" s="832">
        <v>0</v>
      </c>
      <c r="K6" s="833">
        <f>+I6+H6+J6</f>
        <v>7411785684.4499989</v>
      </c>
      <c r="L6" s="829">
        <f t="shared" ref="L6:L17" si="1">+B6-H6</f>
        <v>48928014.100001335</v>
      </c>
      <c r="M6" s="829">
        <f t="shared" ref="M6:M17" si="2">+G6-K6</f>
        <v>45127434.040000916</v>
      </c>
      <c r="N6" s="830">
        <f t="shared" ref="N6:N17" si="3">C6-I6</f>
        <v>-3800580.0600000024</v>
      </c>
    </row>
    <row r="7" spans="1:14" s="834" customFormat="1" ht="15.75">
      <c r="A7" s="852">
        <v>2005</v>
      </c>
      <c r="B7" s="1030">
        <v>9658178373.5399971</v>
      </c>
      <c r="C7" s="1030">
        <v>604604920.63</v>
      </c>
      <c r="D7" s="1030">
        <v>0</v>
      </c>
      <c r="E7" s="1030">
        <v>0</v>
      </c>
      <c r="F7" s="1030">
        <v>0</v>
      </c>
      <c r="G7" s="827">
        <f t="shared" si="0"/>
        <v>10262783294.169996</v>
      </c>
      <c r="H7" s="832">
        <v>9649957865.664959</v>
      </c>
      <c r="I7" s="832">
        <v>203608914.68000001</v>
      </c>
      <c r="J7" s="832">
        <v>0</v>
      </c>
      <c r="K7" s="833">
        <f t="shared" ref="K7:K17" si="4">+I7+H7+J7</f>
        <v>9853566780.3449593</v>
      </c>
      <c r="L7" s="829">
        <f t="shared" si="1"/>
        <v>8220507.875038147</v>
      </c>
      <c r="M7" s="829">
        <f t="shared" si="2"/>
        <v>409216513.825037</v>
      </c>
      <c r="N7" s="830">
        <f t="shared" si="3"/>
        <v>400996005.94999999</v>
      </c>
    </row>
    <row r="8" spans="1:14" s="834" customFormat="1" ht="15.75">
      <c r="A8" s="852">
        <v>2006</v>
      </c>
      <c r="B8" s="1030">
        <v>11072100417.48</v>
      </c>
      <c r="C8" s="1030">
        <v>724509996.65999997</v>
      </c>
      <c r="D8" s="1030">
        <v>0</v>
      </c>
      <c r="E8" s="1030">
        <v>0</v>
      </c>
      <c r="F8" s="1030">
        <v>0</v>
      </c>
      <c r="G8" s="827">
        <f t="shared" si="0"/>
        <v>11796610414.139999</v>
      </c>
      <c r="H8" s="832">
        <v>10992104977.92</v>
      </c>
      <c r="I8" s="832">
        <v>816768960.5</v>
      </c>
      <c r="J8" s="832">
        <v>0</v>
      </c>
      <c r="K8" s="833">
        <f t="shared" si="4"/>
        <v>11808873938.42</v>
      </c>
      <c r="L8" s="829">
        <f t="shared" si="1"/>
        <v>79995439.559999466</v>
      </c>
      <c r="M8" s="829">
        <f t="shared" si="2"/>
        <v>-12263524.280000687</v>
      </c>
      <c r="N8" s="830">
        <f t="shared" si="3"/>
        <v>-92258963.840000033</v>
      </c>
    </row>
    <row r="9" spans="1:14" s="834" customFormat="1" ht="15.75">
      <c r="A9" s="852">
        <v>2007</v>
      </c>
      <c r="B9" s="1030">
        <v>21196634534.599998</v>
      </c>
      <c r="C9" s="1030">
        <v>1566425499.9599998</v>
      </c>
      <c r="D9" s="1030">
        <v>6163525.5899999999</v>
      </c>
      <c r="E9" s="1030">
        <v>125000000</v>
      </c>
      <c r="F9" s="1030">
        <v>0</v>
      </c>
      <c r="G9" s="827">
        <f t="shared" si="0"/>
        <v>22894223560.149998</v>
      </c>
      <c r="H9" s="832">
        <v>19449421024.499001</v>
      </c>
      <c r="I9" s="832">
        <v>1578880050.26</v>
      </c>
      <c r="J9" s="832">
        <v>0</v>
      </c>
      <c r="K9" s="833">
        <f t="shared" si="4"/>
        <v>21028301074.758999</v>
      </c>
      <c r="L9" s="829">
        <f t="shared" si="1"/>
        <v>1747213510.1009979</v>
      </c>
      <c r="M9" s="829">
        <f t="shared" si="2"/>
        <v>1865922485.3909988</v>
      </c>
      <c r="N9" s="830">
        <f t="shared" si="3"/>
        <v>-12454550.300000191</v>
      </c>
    </row>
    <row r="10" spans="1:14" s="834" customFormat="1" ht="15.75">
      <c r="A10" s="852">
        <v>2008</v>
      </c>
      <c r="B10" s="1030">
        <v>33078165051.270004</v>
      </c>
      <c r="C10" s="1030">
        <v>2203369531</v>
      </c>
      <c r="D10" s="1030">
        <v>173508720.10999998</v>
      </c>
      <c r="E10" s="1030">
        <v>256250000</v>
      </c>
      <c r="F10" s="1030">
        <v>0</v>
      </c>
      <c r="G10" s="827">
        <f t="shared" si="0"/>
        <v>35711293302.380005</v>
      </c>
      <c r="H10" s="832">
        <v>30384608580.630005</v>
      </c>
      <c r="I10" s="832">
        <v>2556770326.0999999</v>
      </c>
      <c r="J10" s="832">
        <v>0</v>
      </c>
      <c r="K10" s="833">
        <f t="shared" si="4"/>
        <v>32941378906.730003</v>
      </c>
      <c r="L10" s="829">
        <f t="shared" si="1"/>
        <v>2693556470.6399994</v>
      </c>
      <c r="M10" s="829">
        <f t="shared" si="2"/>
        <v>2769914395.6500015</v>
      </c>
      <c r="N10" s="830">
        <f t="shared" si="3"/>
        <v>-353400795.0999999</v>
      </c>
    </row>
    <row r="11" spans="1:14" s="834" customFormat="1" ht="15.75">
      <c r="A11" s="852">
        <v>2009</v>
      </c>
      <c r="B11" s="1030">
        <v>37872770644.519997</v>
      </c>
      <c r="C11" s="1030">
        <v>3190675855.0100002</v>
      </c>
      <c r="D11" s="1030">
        <v>756417677.61999989</v>
      </c>
      <c r="E11" s="1030">
        <v>18750000</v>
      </c>
      <c r="F11" s="1030">
        <v>178872817.62</v>
      </c>
      <c r="G11" s="827">
        <f t="shared" si="0"/>
        <v>42017486994.770004</v>
      </c>
      <c r="H11" s="832">
        <v>36497964610.739998</v>
      </c>
      <c r="I11" s="832">
        <v>2723337644.3600001</v>
      </c>
      <c r="J11" s="832">
        <v>0</v>
      </c>
      <c r="K11" s="833">
        <f t="shared" si="4"/>
        <v>39221302255.099998</v>
      </c>
      <c r="L11" s="829">
        <f t="shared" si="1"/>
        <v>1374806033.7799988</v>
      </c>
      <c r="M11" s="829">
        <f t="shared" si="2"/>
        <v>2796184739.6700058</v>
      </c>
      <c r="N11" s="830">
        <f t="shared" si="3"/>
        <v>467338210.6500001</v>
      </c>
    </row>
    <row r="12" spans="1:14" s="834" customFormat="1" ht="15.75">
      <c r="A12" s="852">
        <v>2010</v>
      </c>
      <c r="B12" s="1030">
        <v>43605006094</v>
      </c>
      <c r="C12" s="1030">
        <v>3736675849.46</v>
      </c>
      <c r="D12" s="1030">
        <v>592502085.87</v>
      </c>
      <c r="E12" s="1030">
        <v>0</v>
      </c>
      <c r="F12" s="1030">
        <v>95767340.060000002</v>
      </c>
      <c r="G12" s="827">
        <f t="shared" si="0"/>
        <v>48029951369.389999</v>
      </c>
      <c r="H12" s="832">
        <v>47159091999.259995</v>
      </c>
      <c r="I12" s="832">
        <v>3444380482.9799995</v>
      </c>
      <c r="J12" s="832">
        <v>115952658.19999999</v>
      </c>
      <c r="K12" s="833">
        <f t="shared" si="4"/>
        <v>50719425140.439987</v>
      </c>
      <c r="L12" s="829">
        <f t="shared" si="1"/>
        <v>-3554085905.2599945</v>
      </c>
      <c r="M12" s="829">
        <f t="shared" si="2"/>
        <v>-2689473771.0499878</v>
      </c>
      <c r="N12" s="830">
        <f t="shared" si="3"/>
        <v>292295366.4800005</v>
      </c>
    </row>
    <row r="13" spans="1:14" s="834" customFormat="1" ht="15.75">
      <c r="A13" s="852">
        <v>2011</v>
      </c>
      <c r="B13" s="1030">
        <v>49415884815.839996</v>
      </c>
      <c r="C13" s="1030">
        <v>4134675852</v>
      </c>
      <c r="D13" s="1030">
        <v>678652741.80999982</v>
      </c>
      <c r="E13" s="1030">
        <v>0</v>
      </c>
      <c r="F13" s="1030">
        <v>320281085.42000002</v>
      </c>
      <c r="G13" s="827">
        <f t="shared" si="0"/>
        <v>54549494495.069992</v>
      </c>
      <c r="H13" s="832">
        <v>49687029143.730011</v>
      </c>
      <c r="I13" s="832">
        <v>4363872025.2399998</v>
      </c>
      <c r="J13" s="832">
        <v>291946073.39999998</v>
      </c>
      <c r="K13" s="833">
        <f t="shared" si="4"/>
        <v>54342847242.37001</v>
      </c>
      <c r="L13" s="829">
        <f t="shared" si="1"/>
        <v>-271144327.89001465</v>
      </c>
      <c r="M13" s="829">
        <f t="shared" si="2"/>
        <v>206647252.69998169</v>
      </c>
      <c r="N13" s="830">
        <f t="shared" si="3"/>
        <v>-229196173.23999977</v>
      </c>
    </row>
    <row r="14" spans="1:14" s="834" customFormat="1" ht="15.75">
      <c r="A14" s="852">
        <v>2012</v>
      </c>
      <c r="B14" s="1030">
        <v>55065532307.990005</v>
      </c>
      <c r="C14" s="1030">
        <v>4599999999.96</v>
      </c>
      <c r="D14" s="1030">
        <v>728182337.74000013</v>
      </c>
      <c r="E14" s="1030">
        <v>0</v>
      </c>
      <c r="F14" s="1030">
        <v>349151178.95999998</v>
      </c>
      <c r="G14" s="827">
        <f t="shared" si="0"/>
        <v>60742865824.650002</v>
      </c>
      <c r="H14" s="832">
        <v>56015800379.699997</v>
      </c>
      <c r="I14" s="832">
        <v>4742082647.7799997</v>
      </c>
      <c r="J14" s="832">
        <v>331635794.92000002</v>
      </c>
      <c r="K14" s="833">
        <f t="shared" si="4"/>
        <v>61089518822.399994</v>
      </c>
      <c r="L14" s="829">
        <f t="shared" si="1"/>
        <v>-950268071.70999146</v>
      </c>
      <c r="M14" s="829">
        <f t="shared" si="2"/>
        <v>-346652997.74999237</v>
      </c>
      <c r="N14" s="830">
        <f t="shared" si="3"/>
        <v>-142082647.81999969</v>
      </c>
    </row>
    <row r="15" spans="1:14" s="834" customFormat="1" ht="15.75">
      <c r="A15" s="852">
        <v>2013</v>
      </c>
      <c r="B15" s="1030">
        <v>61483003598.400002</v>
      </c>
      <c r="C15" s="1030">
        <v>5302610000</v>
      </c>
      <c r="D15" s="1030">
        <v>546685227.30000007</v>
      </c>
      <c r="E15" s="1030">
        <v>0</v>
      </c>
      <c r="F15" s="1030">
        <v>362641633.79000002</v>
      </c>
      <c r="G15" s="827">
        <f t="shared" si="0"/>
        <v>67694940459.490005</v>
      </c>
      <c r="H15" s="832">
        <v>62148659498.759995</v>
      </c>
      <c r="I15" s="832">
        <v>5215203784.9399996</v>
      </c>
      <c r="J15" s="832">
        <v>333800248.55999994</v>
      </c>
      <c r="K15" s="833">
        <f t="shared" si="4"/>
        <v>67697663532.259995</v>
      </c>
      <c r="L15" s="829">
        <f t="shared" si="1"/>
        <v>-665655900.35999298</v>
      </c>
      <c r="M15" s="829">
        <f t="shared" si="2"/>
        <v>-2723072.7699890137</v>
      </c>
      <c r="N15" s="830">
        <f t="shared" si="3"/>
        <v>87406215.06000042</v>
      </c>
    </row>
    <row r="16" spans="1:14" s="834" customFormat="1" ht="15.75">
      <c r="A16" s="852">
        <v>2014</v>
      </c>
      <c r="B16" s="1030">
        <v>69920892914.539993</v>
      </c>
      <c r="C16" s="1030">
        <v>6839999499</v>
      </c>
      <c r="D16" s="1030">
        <v>518319800.63000005</v>
      </c>
      <c r="E16" s="1030">
        <v>0</v>
      </c>
      <c r="F16" s="1030">
        <v>332071916.05000001</v>
      </c>
      <c r="G16" s="827">
        <f t="shared" si="0"/>
        <v>77611284130.220001</v>
      </c>
      <c r="H16" s="832">
        <v>70212118559.800003</v>
      </c>
      <c r="I16" s="832">
        <v>7378610518.96</v>
      </c>
      <c r="J16" s="832">
        <v>329249337.19999999</v>
      </c>
      <c r="K16" s="833">
        <f t="shared" si="4"/>
        <v>77919978415.960007</v>
      </c>
      <c r="L16" s="829">
        <f t="shared" si="1"/>
        <v>-291225645.26000977</v>
      </c>
      <c r="M16" s="829">
        <f t="shared" si="2"/>
        <v>-308694285.74000549</v>
      </c>
      <c r="N16" s="830">
        <f t="shared" si="3"/>
        <v>-538611019.96000004</v>
      </c>
    </row>
    <row r="17" spans="1:14" s="835" customFormat="1" ht="15.75">
      <c r="A17" s="852">
        <v>2015</v>
      </c>
      <c r="B17" s="1030">
        <v>79052372049.329987</v>
      </c>
      <c r="C17" s="1030">
        <v>6922811271.25</v>
      </c>
      <c r="D17" s="1030">
        <v>554292818.75</v>
      </c>
      <c r="E17" s="1030">
        <v>0</v>
      </c>
      <c r="F17" s="1030">
        <v>355290192.04999995</v>
      </c>
      <c r="G17" s="827">
        <f t="shared" si="0"/>
        <v>86884766331.37999</v>
      </c>
      <c r="H17" s="832">
        <v>78537174647.860001</v>
      </c>
      <c r="I17" s="832">
        <v>6892825210.3000002</v>
      </c>
      <c r="J17" s="832">
        <v>335652778.95999998</v>
      </c>
      <c r="K17" s="833">
        <f t="shared" si="4"/>
        <v>85765652637.12001</v>
      </c>
      <c r="L17" s="829">
        <f t="shared" si="1"/>
        <v>515197401.46998596</v>
      </c>
      <c r="M17" s="829">
        <f t="shared" si="2"/>
        <v>1119113694.2599792</v>
      </c>
      <c r="N17" s="830">
        <f t="shared" si="3"/>
        <v>29986060.949999809</v>
      </c>
    </row>
    <row r="18" spans="1:14" s="835" customFormat="1" ht="15.75">
      <c r="A18" s="852">
        <v>2016</v>
      </c>
      <c r="B18" s="1030">
        <v>89049164221.449982</v>
      </c>
      <c r="C18" s="1030">
        <v>8498167479</v>
      </c>
      <c r="D18" s="1030">
        <v>683922196.33000004</v>
      </c>
      <c r="E18" s="1030">
        <v>0</v>
      </c>
      <c r="F18" s="1030">
        <v>371308008.60000002</v>
      </c>
      <c r="G18" s="827">
        <f t="shared" si="0"/>
        <v>98602561905.37999</v>
      </c>
      <c r="H18" s="832">
        <v>89080179368.25</v>
      </c>
      <c r="I18" s="832">
        <v>8178603831.1000004</v>
      </c>
      <c r="J18" s="832">
        <v>328531909.15999991</v>
      </c>
      <c r="K18" s="833">
        <f>+I18+H18+J18</f>
        <v>97587315108.51001</v>
      </c>
      <c r="L18" s="829">
        <f>+B18-H18</f>
        <v>-31015146.800018311</v>
      </c>
      <c r="M18" s="829">
        <f>+G18-K18</f>
        <v>1015246796.8699799</v>
      </c>
      <c r="N18" s="830">
        <f>C18-I18</f>
        <v>319563647.89999962</v>
      </c>
    </row>
    <row r="19" spans="1:14" s="1307" customFormat="1" ht="15.75">
      <c r="A19" s="1300">
        <v>2017</v>
      </c>
      <c r="B19" s="1030">
        <v>99657751352.690002</v>
      </c>
      <c r="C19" s="1301">
        <v>8861365332.7000008</v>
      </c>
      <c r="D19" s="1301">
        <v>576015155.07000005</v>
      </c>
      <c r="E19" s="1301">
        <v>0</v>
      </c>
      <c r="F19" s="1301">
        <v>666539596.8900001</v>
      </c>
      <c r="G19" s="1302">
        <f>+C19+B19+D19+E19+F19</f>
        <v>109761671437.35001</v>
      </c>
      <c r="H19" s="1303">
        <v>98826710388.779999</v>
      </c>
      <c r="I19" s="1303">
        <v>9002153750.7799988</v>
      </c>
      <c r="J19" s="1303">
        <v>558973905.84000003</v>
      </c>
      <c r="K19" s="1304">
        <f>+I19+H19+J19</f>
        <v>108387838045.39999</v>
      </c>
      <c r="L19" s="1305">
        <f>+B19-H19</f>
        <v>831040963.91000366</v>
      </c>
      <c r="M19" s="1305">
        <f>+G19-K19</f>
        <v>1373833391.9500122</v>
      </c>
      <c r="N19" s="1306">
        <f>C19-I19</f>
        <v>-140788418.07999802</v>
      </c>
    </row>
    <row r="20" spans="1:14" s="1307" customFormat="1" ht="15.75">
      <c r="A20" s="1300">
        <v>2018</v>
      </c>
      <c r="B20" s="1030">
        <v>112854009382.5</v>
      </c>
      <c r="C20" s="1030">
        <v>9303031999.3699989</v>
      </c>
      <c r="D20" s="1030">
        <v>740948848.4799999</v>
      </c>
      <c r="E20" s="1030">
        <v>0</v>
      </c>
      <c r="F20" s="1030">
        <v>793166886.71000004</v>
      </c>
      <c r="G20" s="1302">
        <f>+C20+B20+D20+E20+F20</f>
        <v>123691157117.06</v>
      </c>
      <c r="H20" s="1303">
        <v>112956079448.92</v>
      </c>
      <c r="I20" s="1303">
        <v>9656741344.960001</v>
      </c>
      <c r="J20" s="1303">
        <v>758411882.95999992</v>
      </c>
      <c r="K20" s="1304">
        <f>+I20+H20+J20</f>
        <v>123371232676.84001</v>
      </c>
      <c r="L20" s="1305">
        <f>+B20-H20</f>
        <v>-102070066.41999817</v>
      </c>
      <c r="M20" s="1305">
        <f>+G20-K20</f>
        <v>319924440.21998596</v>
      </c>
      <c r="N20" s="1306">
        <f>C20-I20</f>
        <v>-353709345.59000206</v>
      </c>
    </row>
    <row r="21" spans="1:14" s="1307" customFormat="1" ht="15.75">
      <c r="A21" s="1300" t="s">
        <v>1040</v>
      </c>
      <c r="B21" s="1030">
        <v>9582586658.8099995</v>
      </c>
      <c r="C21" s="1030">
        <v>778377666.66999996</v>
      </c>
      <c r="D21" s="1030">
        <v>79276885.700000003</v>
      </c>
      <c r="E21" s="1030">
        <v>0</v>
      </c>
      <c r="F21" s="1030">
        <v>67267382.379999995</v>
      </c>
      <c r="G21" s="1302">
        <f>+C21+B21+D21+E21+F21</f>
        <v>10507508593.559999</v>
      </c>
      <c r="H21" s="1303">
        <v>9650452620.4799995</v>
      </c>
      <c r="I21" s="1303">
        <v>856613569.65999997</v>
      </c>
      <c r="J21" s="1303">
        <v>64337622.079999998</v>
      </c>
      <c r="K21" s="1304">
        <f>+I21+H21+J21</f>
        <v>10571403812.219999</v>
      </c>
      <c r="L21" s="1305">
        <f>+B21-H21</f>
        <v>-67865961.670000076</v>
      </c>
      <c r="M21" s="1305">
        <f>+G21-K21</f>
        <v>-63895218.659999847</v>
      </c>
      <c r="N21" s="1306">
        <f>C21-I21</f>
        <v>-78235902.99000001</v>
      </c>
    </row>
    <row r="22" spans="1:14" s="831" customFormat="1" ht="18.75" customHeight="1">
      <c r="A22" s="853" t="s">
        <v>124</v>
      </c>
      <c r="B22" s="828">
        <f t="shared" ref="B22:N22" si="5">SUM(B5:B21)</f>
        <v>791760275925.13989</v>
      </c>
      <c r="C22" s="828">
        <f t="shared" si="5"/>
        <v>67417314084.98999</v>
      </c>
      <c r="D22" s="828">
        <f t="shared" si="5"/>
        <v>6634888020.999999</v>
      </c>
      <c r="E22" s="828">
        <f t="shared" si="5"/>
        <v>400000000</v>
      </c>
      <c r="F22" s="828">
        <f t="shared" si="5"/>
        <v>3892358038.5299997</v>
      </c>
      <c r="G22" s="1665">
        <f t="shared" si="5"/>
        <v>870104836069.66016</v>
      </c>
      <c r="H22" s="2000">
        <f t="shared" si="5"/>
        <v>790369038526.90393</v>
      </c>
      <c r="I22" s="828">
        <f t="shared" si="5"/>
        <v>67764919627.449997</v>
      </c>
      <c r="J22" s="828">
        <f t="shared" si="5"/>
        <v>3448492211.2799997</v>
      </c>
      <c r="K22" s="1665">
        <f t="shared" si="5"/>
        <v>861582450365.63403</v>
      </c>
      <c r="L22" s="2000">
        <f t="shared" si="5"/>
        <v>1391237398.2360048</v>
      </c>
      <c r="M22" s="828">
        <f t="shared" si="5"/>
        <v>8522385704.0260086</v>
      </c>
      <c r="N22" s="828">
        <f t="shared" si="5"/>
        <v>-347605542.45999932</v>
      </c>
    </row>
    <row r="23" spans="1:14" ht="15.75" customHeight="1">
      <c r="A23" s="2284" t="s">
        <v>878</v>
      </c>
      <c r="B23" s="2284"/>
      <c r="C23" s="2284"/>
      <c r="D23" s="2284"/>
      <c r="E23" s="2284"/>
      <c r="F23" s="2284"/>
      <c r="G23" s="2284"/>
      <c r="H23" s="2285"/>
      <c r="I23" s="2285"/>
      <c r="J23" s="2285"/>
      <c r="K23" s="2284"/>
      <c r="L23" s="2284"/>
      <c r="M23" s="2284"/>
      <c r="N23" s="2284"/>
    </row>
    <row r="24" spans="1:14" ht="15.75">
      <c r="A24" s="2276" t="s">
        <v>879</v>
      </c>
      <c r="B24" s="2276"/>
      <c r="C24" s="2276"/>
      <c r="D24" s="2276"/>
      <c r="E24" s="2276"/>
      <c r="F24" s="2276"/>
      <c r="G24" s="913"/>
      <c r="H24" s="1061"/>
      <c r="I24" s="1061"/>
      <c r="J24" s="1061"/>
      <c r="K24" s="1061"/>
    </row>
    <row r="25" spans="1:14" s="929" customFormat="1" ht="15.75">
      <c r="A25" s="959"/>
      <c r="B25" s="1124"/>
      <c r="C25" s="1124"/>
      <c r="D25" s="1124"/>
      <c r="E25" s="1124"/>
      <c r="F25" s="1124"/>
      <c r="G25" s="1124"/>
      <c r="H25" s="1124"/>
      <c r="I25" s="1124"/>
      <c r="J25" s="1124"/>
      <c r="K25" s="1124"/>
      <c r="L25" s="1124"/>
      <c r="M25" s="1124"/>
      <c r="N25" s="1124"/>
    </row>
    <row r="26" spans="1:14" s="45" customFormat="1">
      <c r="A26" s="952"/>
      <c r="B26" s="39"/>
      <c r="C26" s="39"/>
      <c r="D26" s="39"/>
      <c r="E26" s="39"/>
      <c r="F26" s="39"/>
      <c r="G26" s="39"/>
      <c r="H26" s="39"/>
      <c r="I26" s="39"/>
      <c r="J26" s="39"/>
      <c r="K26" s="39"/>
      <c r="L26" s="39"/>
      <c r="M26" s="39"/>
      <c r="N26" s="39"/>
    </row>
    <row r="27" spans="1:14">
      <c r="A27" s="952"/>
      <c r="B27" s="952"/>
      <c r="C27" s="952"/>
      <c r="D27" s="952"/>
      <c r="E27" s="952"/>
      <c r="F27" s="952"/>
      <c r="G27" s="952"/>
      <c r="H27" s="952"/>
      <c r="I27" s="952"/>
      <c r="J27" s="952"/>
      <c r="K27" s="952"/>
      <c r="L27" s="952"/>
      <c r="M27" s="952"/>
      <c r="N27" s="952"/>
    </row>
    <row r="28" spans="1:14">
      <c r="A28" s="952"/>
      <c r="B28" s="952"/>
      <c r="C28" s="952"/>
      <c r="D28" s="952"/>
      <c r="E28" s="952"/>
      <c r="F28" s="952"/>
      <c r="G28" s="952"/>
      <c r="H28" s="952"/>
      <c r="I28" s="952"/>
      <c r="J28" s="952"/>
      <c r="K28" s="952"/>
    </row>
    <row r="29" spans="1:14" ht="15.75">
      <c r="C29" s="45"/>
      <c r="D29" s="45"/>
      <c r="E29" s="930"/>
      <c r="F29" s="811"/>
      <c r="K29" s="1058"/>
    </row>
    <row r="30" spans="1:14" ht="15.75">
      <c r="C30" s="45"/>
      <c r="D30" s="45"/>
      <c r="F30" s="811"/>
      <c r="K30" s="1058"/>
    </row>
    <row r="31" spans="1:14" ht="15.75">
      <c r="C31" s="45"/>
      <c r="D31" s="45"/>
      <c r="F31" s="811"/>
      <c r="K31" s="1058"/>
    </row>
    <row r="32" spans="1:14" ht="15.75">
      <c r="C32" s="45"/>
      <c r="D32" s="45"/>
      <c r="F32" s="811"/>
      <c r="K32" s="1058"/>
    </row>
    <row r="33" spans="3:11" ht="15.75">
      <c r="C33" s="45"/>
      <c r="D33" s="45"/>
      <c r="F33" s="811"/>
      <c r="K33" s="1058"/>
    </row>
    <row r="34" spans="3:11">
      <c r="C34" s="45"/>
      <c r="D34" s="45"/>
      <c r="K34" s="1058"/>
    </row>
    <row r="35" spans="3:11">
      <c r="C35" s="45"/>
      <c r="D35" s="45"/>
      <c r="K35" s="1058"/>
    </row>
    <row r="36" spans="3:11">
      <c r="C36" s="45"/>
      <c r="D36" s="45"/>
      <c r="K36" s="1058"/>
    </row>
    <row r="37" spans="3:11">
      <c r="C37" s="45"/>
      <c r="D37" s="45"/>
      <c r="K37" s="1058"/>
    </row>
    <row r="38" spans="3:11">
      <c r="C38" s="45"/>
      <c r="D38" s="45"/>
      <c r="K38" s="1058"/>
    </row>
    <row r="39" spans="3:11">
      <c r="C39" s="45"/>
      <c r="D39" s="45"/>
      <c r="K39" s="1058"/>
    </row>
    <row r="40" spans="3:11">
      <c r="C40" s="45"/>
      <c r="D40" s="45"/>
      <c r="K40" s="1058"/>
    </row>
    <row r="41" spans="3:11">
      <c r="K41" s="1058"/>
    </row>
  </sheetData>
  <mergeCells count="7">
    <mergeCell ref="A24:F24"/>
    <mergeCell ref="A1:N1"/>
    <mergeCell ref="A2:N2"/>
    <mergeCell ref="A3:A4"/>
    <mergeCell ref="B3:G3"/>
    <mergeCell ref="H3:K3"/>
    <mergeCell ref="A23:N23"/>
  </mergeCells>
  <printOptions horizontalCentered="1" verticalCentered="1"/>
  <pageMargins left="0.39370078740157483" right="0.39370078740157483" top="0.23622047244094488" bottom="0.23622047244094488" header="0.31496062992125984" footer="7.874015748031496E-2"/>
  <pageSetup paperSize="5" scale="45" orientation="landscape" r:id="rId1"/>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1">
    <tabColor theme="3" tint="0.59999389629810485"/>
    <pageSetUpPr fitToPage="1"/>
  </sheetPr>
  <dimension ref="A1:J21"/>
  <sheetViews>
    <sheetView showGridLines="0" view="pageBreakPreview" zoomScale="70" zoomScaleNormal="100" zoomScaleSheetLayoutView="70" workbookViewId="0">
      <selection activeCell="N40" sqref="N40"/>
    </sheetView>
  </sheetViews>
  <sheetFormatPr baseColWidth="10" defaultRowHeight="15"/>
  <cols>
    <col min="1" max="1" width="18.85546875" style="437" customWidth="1"/>
    <col min="2" max="2" width="27.140625" style="437" bestFit="1" customWidth="1"/>
    <col min="3" max="3" width="26.7109375" style="437" bestFit="1" customWidth="1"/>
    <col min="4" max="4" width="27.42578125" style="437" customWidth="1"/>
    <col min="5" max="5" width="17.140625" style="437" customWidth="1"/>
    <col min="6" max="6" width="18" style="437" customWidth="1"/>
    <col min="7" max="7" width="14.85546875" style="437" customWidth="1"/>
    <col min="8" max="8" width="19.28515625" style="437" customWidth="1"/>
    <col min="9" max="9" width="20.7109375" style="437" customWidth="1"/>
    <col min="10" max="10" width="15.42578125" style="437" customWidth="1"/>
    <col min="11" max="16384" width="11.42578125" style="437"/>
  </cols>
  <sheetData>
    <row r="1" spans="1:10" ht="83.25" customHeight="1">
      <c r="A1" s="2286"/>
      <c r="B1" s="2286"/>
      <c r="C1" s="2286"/>
      <c r="D1" s="2286"/>
      <c r="E1" s="2286"/>
      <c r="F1" s="2286"/>
      <c r="G1" s="2286"/>
      <c r="H1" s="2286"/>
      <c r="I1" s="2286"/>
      <c r="J1" s="2286"/>
    </row>
    <row r="2" spans="1:10" ht="3.75" customHeight="1"/>
    <row r="3" spans="1:10" s="632" customFormat="1" ht="25.5" customHeight="1">
      <c r="A3" s="2009" t="s">
        <v>166</v>
      </c>
      <c r="B3" s="2010" t="s">
        <v>526</v>
      </c>
      <c r="C3" s="2010" t="s">
        <v>280</v>
      </c>
      <c r="D3" s="2011" t="s">
        <v>527</v>
      </c>
    </row>
    <row r="4" spans="1:10" ht="17.25" customHeight="1">
      <c r="A4" s="868">
        <v>2003</v>
      </c>
      <c r="B4" s="2004">
        <v>211522228.03</v>
      </c>
      <c r="C4" s="2005">
        <v>1627801493.98</v>
      </c>
      <c r="D4" s="2006">
        <f>+C4+B4</f>
        <v>1839323722.01</v>
      </c>
      <c r="E4" s="589"/>
      <c r="F4" s="591"/>
    </row>
    <row r="5" spans="1:10" ht="17.25" customHeight="1">
      <c r="A5" s="868">
        <v>2004</v>
      </c>
      <c r="B5" s="870">
        <v>2087223951.9878604</v>
      </c>
      <c r="C5" s="1882">
        <v>5269675834.1821394</v>
      </c>
      <c r="D5" s="2007">
        <f>+C5+B5</f>
        <v>7356899786.1700001</v>
      </c>
      <c r="E5" s="589"/>
      <c r="F5" s="591"/>
    </row>
    <row r="6" spans="1:10" ht="17.25" customHeight="1">
      <c r="A6" s="868">
        <v>2005</v>
      </c>
      <c r="B6" s="870">
        <v>2740119047.3900003</v>
      </c>
      <c r="C6" s="1882">
        <v>6918059326.1500006</v>
      </c>
      <c r="D6" s="2007">
        <f t="shared" ref="D6:D20" si="0">+C6+B6</f>
        <v>9658178373.5400009</v>
      </c>
      <c r="E6" s="589"/>
      <c r="F6" s="591"/>
      <c r="G6" s="438"/>
      <c r="H6" s="438"/>
    </row>
    <row r="7" spans="1:10" ht="17.25" customHeight="1">
      <c r="A7" s="868">
        <v>2006</v>
      </c>
      <c r="B7" s="870">
        <v>2679574110.783494</v>
      </c>
      <c r="C7" s="1882">
        <v>8392526306.6965065</v>
      </c>
      <c r="D7" s="2007">
        <f t="shared" si="0"/>
        <v>11072100417.48</v>
      </c>
      <c r="E7" s="589"/>
      <c r="F7" s="591"/>
    </row>
    <row r="8" spans="1:10" ht="17.25" customHeight="1">
      <c r="A8" s="868">
        <v>2007</v>
      </c>
      <c r="B8" s="870">
        <v>7440643704.1800003</v>
      </c>
      <c r="C8" s="1882">
        <v>13755990830.42</v>
      </c>
      <c r="D8" s="2007">
        <f t="shared" si="0"/>
        <v>21196634534.599998</v>
      </c>
      <c r="E8" s="589"/>
      <c r="F8" s="591"/>
    </row>
    <row r="9" spans="1:10" ht="17.25" customHeight="1">
      <c r="A9" s="868">
        <v>2008</v>
      </c>
      <c r="B9" s="870">
        <v>10090935314.219999</v>
      </c>
      <c r="C9" s="1882">
        <v>22987229737.049999</v>
      </c>
      <c r="D9" s="2007">
        <f t="shared" si="0"/>
        <v>33078165051.269997</v>
      </c>
      <c r="E9" s="589"/>
      <c r="F9" s="591"/>
    </row>
    <row r="10" spans="1:10" ht="17.25" customHeight="1">
      <c r="A10" s="868">
        <v>2009</v>
      </c>
      <c r="B10" s="870">
        <v>12419428715.15</v>
      </c>
      <c r="C10" s="1882">
        <v>25453341929.369999</v>
      </c>
      <c r="D10" s="2007">
        <f t="shared" si="0"/>
        <v>37872770644.519997</v>
      </c>
      <c r="E10" s="589"/>
      <c r="F10" s="591"/>
    </row>
    <row r="11" spans="1:10" ht="17.25" customHeight="1">
      <c r="A11" s="868">
        <v>2010</v>
      </c>
      <c r="B11" s="870">
        <v>13982932933.34</v>
      </c>
      <c r="C11" s="1882">
        <v>29622073160.660004</v>
      </c>
      <c r="D11" s="2007">
        <f t="shared" si="0"/>
        <v>43605006094</v>
      </c>
      <c r="E11" s="589"/>
      <c r="F11" s="591"/>
      <c r="G11" s="141"/>
      <c r="H11" s="141"/>
    </row>
    <row r="12" spans="1:10" ht="17.25" customHeight="1">
      <c r="A12" s="868">
        <v>2011</v>
      </c>
      <c r="B12" s="870">
        <v>15631836986.009998</v>
      </c>
      <c r="C12" s="1882">
        <v>33784047829.830002</v>
      </c>
      <c r="D12" s="2007">
        <f t="shared" si="0"/>
        <v>49415884815.839996</v>
      </c>
      <c r="E12" s="589"/>
      <c r="F12" s="591"/>
    </row>
    <row r="13" spans="1:10" ht="17.25" customHeight="1">
      <c r="A13" s="868">
        <v>2012</v>
      </c>
      <c r="B13" s="870">
        <v>17595724643.350403</v>
      </c>
      <c r="C13" s="1882">
        <v>37469807664.639603</v>
      </c>
      <c r="D13" s="2007">
        <f t="shared" si="0"/>
        <v>55065532307.990005</v>
      </c>
      <c r="E13" s="589"/>
      <c r="F13" s="591"/>
    </row>
    <row r="14" spans="1:10" ht="17.25" customHeight="1">
      <c r="A14" s="868">
        <v>2013</v>
      </c>
      <c r="B14" s="870">
        <v>20873289030.960003</v>
      </c>
      <c r="C14" s="1882">
        <v>40609714567.439995</v>
      </c>
      <c r="D14" s="2007">
        <f t="shared" si="0"/>
        <v>61483003598.399994</v>
      </c>
      <c r="E14" s="589"/>
      <c r="F14" s="591"/>
    </row>
    <row r="15" spans="1:10" ht="17.25" customHeight="1">
      <c r="A15" s="868">
        <v>2014</v>
      </c>
      <c r="B15" s="870">
        <v>24657599719.139999</v>
      </c>
      <c r="C15" s="1882">
        <v>45263293195.400002</v>
      </c>
      <c r="D15" s="2007">
        <f t="shared" si="0"/>
        <v>69920892914.540009</v>
      </c>
      <c r="E15" s="589"/>
    </row>
    <row r="16" spans="1:10" ht="17.25" customHeight="1">
      <c r="A16" s="868">
        <v>2015</v>
      </c>
      <c r="B16" s="870">
        <v>29250900435.389999</v>
      </c>
      <c r="C16" s="1882">
        <v>49801471613.939987</v>
      </c>
      <c r="D16" s="2007">
        <f t="shared" si="0"/>
        <v>79052372049.329987</v>
      </c>
      <c r="E16" s="589"/>
    </row>
    <row r="17" spans="1:5" ht="17.25" customHeight="1">
      <c r="A17" s="868">
        <v>2016</v>
      </c>
      <c r="B17" s="870">
        <v>33197918782.480003</v>
      </c>
      <c r="C17" s="1882">
        <v>55851245438.969994</v>
      </c>
      <c r="D17" s="2007">
        <f t="shared" si="0"/>
        <v>89049164221.449997</v>
      </c>
      <c r="E17" s="589"/>
    </row>
    <row r="18" spans="1:5" ht="17.25" customHeight="1">
      <c r="A18" s="868">
        <v>2017</v>
      </c>
      <c r="B18" s="1645">
        <v>37563341220.540001</v>
      </c>
      <c r="C18" s="1881">
        <v>62094410132.149994</v>
      </c>
      <c r="D18" s="2008">
        <f t="shared" si="0"/>
        <v>99657751352.690002</v>
      </c>
      <c r="E18" s="589"/>
    </row>
    <row r="19" spans="1:5" ht="17.25" customHeight="1">
      <c r="A19" s="868">
        <v>2018</v>
      </c>
      <c r="B19" s="1645">
        <v>42779387567.769997</v>
      </c>
      <c r="C19" s="1881">
        <v>70074621814.729996</v>
      </c>
      <c r="D19" s="2008">
        <f t="shared" si="0"/>
        <v>112854009382.5</v>
      </c>
    </row>
    <row r="20" spans="1:5" ht="17.25" customHeight="1">
      <c r="A20" s="868" t="s">
        <v>1040</v>
      </c>
      <c r="B20" s="1308">
        <v>3598019935.0900002</v>
      </c>
      <c r="C20" s="2003">
        <v>5984566723.7200003</v>
      </c>
      <c r="D20" s="2008">
        <f t="shared" si="0"/>
        <v>9582586658.8100014</v>
      </c>
    </row>
    <row r="21" spans="1:5" ht="17.25" customHeight="1">
      <c r="A21" s="547" t="s">
        <v>84</v>
      </c>
      <c r="B21" s="869">
        <f>SUM(B4:B20)</f>
        <v>276800398325.81177</v>
      </c>
      <c r="C21" s="869">
        <f>SUM(C4:C20)</f>
        <v>514959877599.32813</v>
      </c>
      <c r="D21" s="610">
        <f>SUM(D4:D20)</f>
        <v>791760275925.13989</v>
      </c>
    </row>
  </sheetData>
  <mergeCells count="1">
    <mergeCell ref="A1:J1"/>
  </mergeCells>
  <pageMargins left="0.7" right="0.7" top="0.75" bottom="0.75" header="0.3" footer="0.3"/>
  <pageSetup scale="55" orientation="landscape"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2">
    <tabColor theme="4" tint="0.39997558519241921"/>
    <pageSetUpPr fitToPage="1"/>
  </sheetPr>
  <dimension ref="A1:K24"/>
  <sheetViews>
    <sheetView showGridLines="0" view="pageBreakPreview" zoomScale="70" zoomScaleNormal="100" zoomScaleSheetLayoutView="70" workbookViewId="0">
      <pane xSplit="1" ySplit="3" topLeftCell="B4" activePane="bottomRight" state="frozen"/>
      <selection pane="topRight" activeCell="B1" sqref="B1"/>
      <selection pane="bottomLeft" activeCell="A4" sqref="A4"/>
      <selection pane="bottomRight" activeCell="L1" sqref="L1:U1048576"/>
    </sheetView>
  </sheetViews>
  <sheetFormatPr baseColWidth="10" defaultRowHeight="15"/>
  <cols>
    <col min="1" max="1" width="19.85546875" style="439" customWidth="1"/>
    <col min="2" max="2" width="30" style="439" customWidth="1"/>
    <col min="3" max="3" width="29.5703125" style="439" customWidth="1"/>
    <col min="4" max="4" width="30.85546875" style="439" customWidth="1"/>
    <col min="5" max="5" width="29.28515625" style="439" customWidth="1"/>
    <col min="6" max="6" width="27.140625" style="439" bestFit="1" customWidth="1"/>
    <col min="7" max="7" width="11.42578125" style="439"/>
    <col min="8" max="8" width="23.7109375" style="439" customWidth="1"/>
    <col min="9" max="9" width="18.7109375" style="439" customWidth="1"/>
    <col min="10" max="10" width="16.42578125" style="439" customWidth="1"/>
    <col min="11" max="11" width="9.42578125" style="439" customWidth="1"/>
    <col min="12" max="16384" width="11.42578125" style="439"/>
  </cols>
  <sheetData>
    <row r="1" spans="1:11" ht="69.75" customHeight="1">
      <c r="A1" s="2287" t="s">
        <v>534</v>
      </c>
      <c r="B1" s="2288"/>
      <c r="C1" s="2288"/>
      <c r="D1" s="2288"/>
      <c r="E1" s="2288"/>
      <c r="F1" s="2288"/>
      <c r="G1" s="2288"/>
    </row>
    <row r="2" spans="1:11" ht="22.5" customHeight="1">
      <c r="A2" s="1297"/>
      <c r="B2" s="1693"/>
      <c r="C2" s="1693"/>
      <c r="D2" s="1693"/>
      <c r="E2" s="1693"/>
      <c r="F2" s="1693"/>
    </row>
    <row r="3" spans="1:11" ht="31.5" customHeight="1">
      <c r="A3" s="1298" t="s">
        <v>32</v>
      </c>
      <c r="B3" s="1299" t="s">
        <v>528</v>
      </c>
      <c r="C3" s="1299" t="s">
        <v>529</v>
      </c>
      <c r="D3" s="1299" t="s">
        <v>530</v>
      </c>
      <c r="E3" s="1299" t="s">
        <v>531</v>
      </c>
      <c r="F3" s="2013" t="s">
        <v>532</v>
      </c>
    </row>
    <row r="4" spans="1:11">
      <c r="A4" s="1541">
        <v>2003</v>
      </c>
      <c r="B4" s="1542">
        <v>63456668.409345008</v>
      </c>
      <c r="C4" s="1542">
        <v>488340448.19365501</v>
      </c>
      <c r="D4" s="1542">
        <v>148065559.62180501</v>
      </c>
      <c r="E4" s="1542">
        <v>1139461045.7851951</v>
      </c>
      <c r="F4" s="2012">
        <f t="shared" ref="F4:F18" si="0">SUM(B4:E4)</f>
        <v>1839323722.0100002</v>
      </c>
      <c r="G4" s="460"/>
    </row>
    <row r="5" spans="1:11">
      <c r="A5" s="1541">
        <v>2004</v>
      </c>
      <c r="B5" s="1542">
        <v>542678227.51684356</v>
      </c>
      <c r="C5" s="1542">
        <v>1370115716.8873563</v>
      </c>
      <c r="D5" s="1542">
        <v>1544545724.4710164</v>
      </c>
      <c r="E5" s="1542">
        <v>3899560117.2947831</v>
      </c>
      <c r="F5" s="1543">
        <f>SUM(B5:E5)</f>
        <v>7356899786.1700001</v>
      </c>
      <c r="G5" s="460"/>
    </row>
    <row r="6" spans="1:11">
      <c r="A6" s="1541">
        <v>2005</v>
      </c>
      <c r="B6" s="1542">
        <v>712430952.32140017</v>
      </c>
      <c r="C6" s="1542">
        <v>1798695424.7990003</v>
      </c>
      <c r="D6" s="1542">
        <v>2027688095.0686002</v>
      </c>
      <c r="E6" s="1542">
        <v>5119363901.3510008</v>
      </c>
      <c r="F6" s="1543">
        <f t="shared" si="0"/>
        <v>9658178373.5400009</v>
      </c>
      <c r="G6" s="460"/>
    </row>
    <row r="7" spans="1:11">
      <c r="A7" s="1541">
        <v>2006</v>
      </c>
      <c r="B7" s="1542">
        <v>696689268.80370843</v>
      </c>
      <c r="C7" s="1542">
        <v>2182056839.7410917</v>
      </c>
      <c r="D7" s="1542">
        <v>1982884841.9797854</v>
      </c>
      <c r="E7" s="1542">
        <v>6210469466.9554148</v>
      </c>
      <c r="F7" s="1543">
        <f t="shared" si="0"/>
        <v>11072100417.48</v>
      </c>
      <c r="G7" s="460"/>
      <c r="J7" s="461"/>
      <c r="K7" s="461"/>
    </row>
    <row r="8" spans="1:11">
      <c r="A8" s="1541">
        <v>2007</v>
      </c>
      <c r="B8" s="1542">
        <v>2008973800.1286001</v>
      </c>
      <c r="C8" s="1542">
        <v>3714117524.2134004</v>
      </c>
      <c r="D8" s="1542">
        <v>5431669904.0514002</v>
      </c>
      <c r="E8" s="1542">
        <v>10041873306.2066</v>
      </c>
      <c r="F8" s="1543">
        <f t="shared" si="0"/>
        <v>21196634534.600002</v>
      </c>
      <c r="G8" s="460"/>
    </row>
    <row r="9" spans="1:11">
      <c r="A9" s="1541">
        <v>2008</v>
      </c>
      <c r="B9" s="1542">
        <v>2875916564.5526996</v>
      </c>
      <c r="C9" s="1542">
        <v>6551360475.0592489</v>
      </c>
      <c r="D9" s="1542">
        <v>7215018749.6672993</v>
      </c>
      <c r="E9" s="1542">
        <v>16435869261.990749</v>
      </c>
      <c r="F9" s="1543">
        <f t="shared" si="0"/>
        <v>33078165051.269997</v>
      </c>
      <c r="G9" s="460"/>
    </row>
    <row r="10" spans="1:11">
      <c r="A10" s="1541">
        <v>2009</v>
      </c>
      <c r="B10" s="1542">
        <v>3539537183.8177495</v>
      </c>
      <c r="C10" s="1542">
        <v>7254202449.8704491</v>
      </c>
      <c r="D10" s="1542">
        <v>8879891531.3322487</v>
      </c>
      <c r="E10" s="1542">
        <v>18199139479.49955</v>
      </c>
      <c r="F10" s="1543">
        <f t="shared" si="0"/>
        <v>37872770644.519997</v>
      </c>
      <c r="G10" s="460"/>
    </row>
    <row r="11" spans="1:11">
      <c r="A11" s="1541">
        <v>2010</v>
      </c>
      <c r="B11" s="1542">
        <v>3985135886.0018997</v>
      </c>
      <c r="C11" s="1542">
        <v>8442290850.7881002</v>
      </c>
      <c r="D11" s="1542">
        <v>9997797047.3381004</v>
      </c>
      <c r="E11" s="1542">
        <v>21179782309.871902</v>
      </c>
      <c r="F11" s="1543">
        <f t="shared" si="0"/>
        <v>43605006094</v>
      </c>
      <c r="G11" s="460"/>
      <c r="K11" s="460"/>
    </row>
    <row r="12" spans="1:11">
      <c r="A12" s="1541">
        <v>2011</v>
      </c>
      <c r="B12" s="1542">
        <v>4455073541.0128489</v>
      </c>
      <c r="C12" s="1542">
        <v>9628453631.5015488</v>
      </c>
      <c r="D12" s="1542">
        <v>11176763444.997149</v>
      </c>
      <c r="E12" s="1542">
        <v>24155594198.328449</v>
      </c>
      <c r="F12" s="1543">
        <f t="shared" si="0"/>
        <v>49415884815.839996</v>
      </c>
      <c r="G12" s="460"/>
      <c r="K12" s="461"/>
    </row>
    <row r="13" spans="1:11">
      <c r="A13" s="1541">
        <v>2012</v>
      </c>
      <c r="B13" s="1542">
        <v>5014781523.3548641</v>
      </c>
      <c r="C13" s="1542">
        <v>10678895184.422285</v>
      </c>
      <c r="D13" s="1542">
        <v>12580943119.995537</v>
      </c>
      <c r="E13" s="1542">
        <v>26790912480.217316</v>
      </c>
      <c r="F13" s="1543">
        <f t="shared" si="0"/>
        <v>55065532307.990005</v>
      </c>
      <c r="G13" s="460"/>
      <c r="J13" s="723"/>
    </row>
    <row r="14" spans="1:11">
      <c r="A14" s="1541">
        <v>2013</v>
      </c>
      <c r="B14" s="1542">
        <v>5948887373.8236008</v>
      </c>
      <c r="C14" s="1542">
        <v>11573768651.720398</v>
      </c>
      <c r="D14" s="1542">
        <v>14924401657.136402</v>
      </c>
      <c r="E14" s="1542">
        <v>29035945915.719597</v>
      </c>
      <c r="F14" s="1543">
        <f t="shared" si="0"/>
        <v>61483003598.399994</v>
      </c>
      <c r="G14" s="460"/>
    </row>
    <row r="15" spans="1:11">
      <c r="A15" s="1541">
        <v>2014</v>
      </c>
      <c r="B15" s="1542">
        <v>7027415919.9548988</v>
      </c>
      <c r="C15" s="1542">
        <v>12900038560.688999</v>
      </c>
      <c r="D15" s="1542">
        <v>17630183799.185101</v>
      </c>
      <c r="E15" s="1542">
        <v>32363254634.710999</v>
      </c>
      <c r="F15" s="1543">
        <f t="shared" si="0"/>
        <v>69920892914.539993</v>
      </c>
      <c r="G15" s="460"/>
      <c r="H15" s="460"/>
    </row>
    <row r="16" spans="1:11">
      <c r="A16" s="1541">
        <v>2015</v>
      </c>
      <c r="B16" s="1542">
        <v>8336506624.0861492</v>
      </c>
      <c r="C16" s="1542">
        <v>14193419409.972895</v>
      </c>
      <c r="D16" s="1542">
        <v>20914393811.303848</v>
      </c>
      <c r="E16" s="1542">
        <v>35608052203.967087</v>
      </c>
      <c r="F16" s="1543">
        <f t="shared" si="0"/>
        <v>79052372049.329987</v>
      </c>
      <c r="G16" s="460"/>
      <c r="H16" s="460"/>
      <c r="K16" s="460"/>
    </row>
    <row r="17" spans="1:7">
      <c r="A17" s="1541">
        <v>2016</v>
      </c>
      <c r="B17" s="1542">
        <v>9461406853.0067997</v>
      </c>
      <c r="C17" s="1542">
        <v>15917604950.106447</v>
      </c>
      <c r="D17" s="1542">
        <v>23736511929.473202</v>
      </c>
      <c r="E17" s="1542">
        <v>39933640488.863541</v>
      </c>
      <c r="F17" s="1543">
        <f t="shared" si="0"/>
        <v>89049164221.449982</v>
      </c>
      <c r="G17" s="460"/>
    </row>
    <row r="18" spans="1:7">
      <c r="A18" s="1544">
        <v>2017</v>
      </c>
      <c r="B18" s="1542">
        <v>10705552247.853899</v>
      </c>
      <c r="C18" s="1542">
        <v>17696906887.662746</v>
      </c>
      <c r="D18" s="1542">
        <v>26857788972.6861</v>
      </c>
      <c r="E18" s="1542">
        <v>44397503244.487244</v>
      </c>
      <c r="F18" s="1543">
        <f t="shared" si="0"/>
        <v>99657751352.689987</v>
      </c>
      <c r="G18" s="460"/>
    </row>
    <row r="19" spans="1:7">
      <c r="A19" s="1544">
        <v>2018</v>
      </c>
      <c r="B19" s="1542">
        <v>12192125456.814447</v>
      </c>
      <c r="C19" s="1542">
        <v>19971267217.198051</v>
      </c>
      <c r="D19" s="1542">
        <v>30587262110.955547</v>
      </c>
      <c r="E19" s="1542">
        <v>50103354597.531952</v>
      </c>
      <c r="F19" s="1543">
        <f>SUM(B19:E19)</f>
        <v>112854009382.5</v>
      </c>
      <c r="G19" s="460"/>
    </row>
    <row r="20" spans="1:7">
      <c r="A20" s="1544" t="s">
        <v>1039</v>
      </c>
      <c r="B20" s="1542">
        <v>1025435681.5006499</v>
      </c>
      <c r="C20" s="1542">
        <v>1705601516.2602</v>
      </c>
      <c r="D20" s="1542">
        <v>2572584253.5893502</v>
      </c>
      <c r="E20" s="1542">
        <v>4278965207.4597998</v>
      </c>
      <c r="F20" s="2014">
        <f>SUM(B20:E20)</f>
        <v>9582586658.8100014</v>
      </c>
      <c r="G20" s="460"/>
    </row>
    <row r="21" spans="1:7" ht="19.5" customHeight="1">
      <c r="A21" s="1545" t="s">
        <v>84</v>
      </c>
      <c r="B21" s="1546">
        <f>SUM(B4:B20)</f>
        <v>78592003772.960403</v>
      </c>
      <c r="C21" s="1546">
        <f>SUM(C4:C20)</f>
        <v>146067135739.08588</v>
      </c>
      <c r="D21" s="1546">
        <f>SUM(D4:D20)</f>
        <v>198208394552.85248</v>
      </c>
      <c r="E21" s="1546">
        <f>SUM(E4:E20)</f>
        <v>368892741860.24115</v>
      </c>
      <c r="F21" s="2014">
        <f>SUM(F4:F20)</f>
        <v>791760275925.13989</v>
      </c>
    </row>
    <row r="22" spans="1:7">
      <c r="A22" s="1547"/>
      <c r="B22" s="1547"/>
      <c r="C22" s="1547"/>
      <c r="D22" s="1547"/>
      <c r="E22" s="1547"/>
      <c r="F22" s="1547"/>
    </row>
    <row r="24" spans="1:7">
      <c r="C24" s="592"/>
      <c r="E24" s="592"/>
    </row>
  </sheetData>
  <mergeCells count="1">
    <mergeCell ref="A1:G1"/>
  </mergeCells>
  <pageMargins left="0.7" right="0.7" top="0.75" bottom="0.75" header="0.3" footer="0.3"/>
  <pageSetup scale="49"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tabColor theme="9" tint="-0.499984740745262"/>
  </sheetPr>
  <dimension ref="A1"/>
  <sheetViews>
    <sheetView showGridLines="0" view="pageBreakPreview" zoomScale="85" zoomScaleNormal="100" zoomScaleSheetLayoutView="85" workbookViewId="0">
      <selection activeCell="S21" sqref="S21"/>
    </sheetView>
  </sheetViews>
  <sheetFormatPr baseColWidth="10" defaultColWidth="11.42578125" defaultRowHeight="15"/>
  <cols>
    <col min="1" max="6" width="11.42578125" style="67"/>
    <col min="7" max="7" width="13.42578125" style="67" customWidth="1"/>
    <col min="8" max="16384" width="11.42578125" style="67"/>
  </cols>
  <sheetData/>
  <pageMargins left="0.7" right="0.7" top="0.75" bottom="0.75" header="0.3" footer="0.3"/>
  <pageSetup scale="77" orientation="landscape"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3">
    <tabColor theme="4" tint="0.39997558519241921"/>
    <pageSetUpPr fitToPage="1"/>
  </sheetPr>
  <dimension ref="A1:K24"/>
  <sheetViews>
    <sheetView showGridLines="0" view="pageBreakPreview" zoomScale="85" zoomScaleNormal="100" zoomScaleSheetLayoutView="85" workbookViewId="0">
      <selection activeCell="L1" sqref="L1:P1048576"/>
    </sheetView>
  </sheetViews>
  <sheetFormatPr baseColWidth="10" defaultRowHeight="15"/>
  <cols>
    <col min="1" max="1" width="15.140625" style="524" customWidth="1"/>
    <col min="2" max="2" width="25.85546875" style="524" customWidth="1"/>
    <col min="3" max="3" width="16.7109375" style="524" customWidth="1"/>
    <col min="4" max="4" width="20.7109375" style="524" customWidth="1"/>
    <col min="5" max="5" width="22.28515625" style="524" customWidth="1"/>
    <col min="6" max="6" width="21.42578125" style="524" customWidth="1"/>
    <col min="7" max="7" width="25.140625" style="524" customWidth="1"/>
    <col min="8" max="8" width="14.85546875" style="524" customWidth="1"/>
    <col min="9" max="9" width="15" style="524" customWidth="1"/>
    <col min="10" max="10" width="14.28515625" style="524" customWidth="1"/>
    <col min="11" max="11" width="14" style="524" customWidth="1"/>
    <col min="12" max="16384" width="11.42578125" style="524"/>
  </cols>
  <sheetData>
    <row r="1" spans="1:11" ht="15.75" customHeight="1">
      <c r="A1" s="2289" t="s">
        <v>596</v>
      </c>
      <c r="B1" s="2289"/>
      <c r="C1" s="2289"/>
      <c r="D1" s="2289"/>
      <c r="E1" s="2289"/>
      <c r="F1" s="2289"/>
      <c r="G1" s="2289"/>
      <c r="H1" s="2289"/>
      <c r="I1" s="806"/>
      <c r="J1" s="806"/>
      <c r="K1" s="551"/>
    </row>
    <row r="2" spans="1:11" s="552" customFormat="1" ht="41.25" customHeight="1">
      <c r="A2" s="2289"/>
      <c r="B2" s="2289"/>
      <c r="C2" s="2289"/>
      <c r="D2" s="2289"/>
      <c r="E2" s="2289"/>
      <c r="F2" s="2289"/>
      <c r="G2" s="2289"/>
      <c r="H2" s="2289"/>
      <c r="I2" s="806"/>
      <c r="J2" s="806"/>
      <c r="K2" s="551"/>
    </row>
    <row r="3" spans="1:11" ht="18" customHeight="1">
      <c r="A3" s="525"/>
      <c r="B3" s="525"/>
      <c r="C3" s="525"/>
      <c r="D3" s="525"/>
      <c r="E3" s="525"/>
      <c r="F3" s="525"/>
      <c r="G3" s="552"/>
      <c r="H3" s="552"/>
      <c r="I3" s="552"/>
      <c r="J3" s="552"/>
      <c r="K3" s="552"/>
    </row>
    <row r="4" spans="1:11" s="1220" customFormat="1" ht="44.25" customHeight="1">
      <c r="A4" s="764" t="s">
        <v>32</v>
      </c>
      <c r="B4" s="2018" t="s">
        <v>992</v>
      </c>
      <c r="C4" s="2018" t="s">
        <v>593</v>
      </c>
      <c r="D4" s="2018" t="s">
        <v>1022</v>
      </c>
      <c r="E4" s="2018" t="s">
        <v>594</v>
      </c>
      <c r="F4" s="2019" t="s">
        <v>17</v>
      </c>
      <c r="G4" s="2025" t="s">
        <v>595</v>
      </c>
      <c r="H4" s="764" t="s">
        <v>1043</v>
      </c>
      <c r="I4" s="812"/>
      <c r="J4" s="812"/>
    </row>
    <row r="5" spans="1:11" ht="14.25" customHeight="1">
      <c r="A5" s="2015">
        <v>2005</v>
      </c>
      <c r="B5" s="2021"/>
      <c r="C5" s="2022">
        <v>0</v>
      </c>
      <c r="D5" s="2022">
        <f>+'IV.1.3. Ingr y egr SDSS'!C7</f>
        <v>604604920.63</v>
      </c>
      <c r="E5" s="2022">
        <f>+'IV.1.5 Rec. x origen'!D6</f>
        <v>2027688095.0686002</v>
      </c>
      <c r="F5" s="2028">
        <f>SUM(B5:E5)</f>
        <v>2632293015.6986003</v>
      </c>
      <c r="G5" s="2026">
        <v>1020002000000</v>
      </c>
      <c r="H5" s="2027">
        <f>+F5/G5</f>
        <v>2.5806743670096729E-3</v>
      </c>
      <c r="I5" s="813"/>
      <c r="J5" s="813"/>
    </row>
    <row r="6" spans="1:11" ht="14.25" customHeight="1">
      <c r="A6" s="2015">
        <v>2006</v>
      </c>
      <c r="B6" s="1645"/>
      <c r="C6" s="1881">
        <v>0</v>
      </c>
      <c r="D6" s="1881">
        <f>+'IV.1.3. Ingr y egr SDSS'!C8</f>
        <v>724509996.65999997</v>
      </c>
      <c r="E6" s="1881">
        <f>+'IV.1.5 Rec. x origen'!D7</f>
        <v>1982884841.9797854</v>
      </c>
      <c r="F6" s="2029">
        <f t="shared" ref="F6:F14" si="0">SUM(B6:E6)</f>
        <v>2707394838.6397853</v>
      </c>
      <c r="G6" s="1666">
        <v>1189801900000</v>
      </c>
      <c r="H6" s="1024">
        <f t="shared" ref="H6:H14" si="1">+F6/G6</f>
        <v>2.2755005170522801E-3</v>
      </c>
      <c r="I6" s="813"/>
      <c r="J6" s="813"/>
    </row>
    <row r="7" spans="1:11" ht="14.25" customHeight="1">
      <c r="A7" s="2015">
        <v>2007</v>
      </c>
      <c r="B7" s="1645"/>
      <c r="C7" s="1881">
        <v>125000000</v>
      </c>
      <c r="D7" s="1881">
        <f>+'IV.1.3. Ingr y egr SDSS'!C9</f>
        <v>1566425499.9599998</v>
      </c>
      <c r="E7" s="1881">
        <f>+'IV.1.5 Rec. x origen'!D8</f>
        <v>5431669904.0514002</v>
      </c>
      <c r="F7" s="2029">
        <f t="shared" si="0"/>
        <v>7123095404.0114002</v>
      </c>
      <c r="G7" s="1666">
        <v>1364210300000</v>
      </c>
      <c r="H7" s="1024">
        <f t="shared" si="1"/>
        <v>5.2214056762446377E-3</v>
      </c>
      <c r="I7" s="813"/>
      <c r="J7" s="813"/>
    </row>
    <row r="8" spans="1:11" ht="14.25" customHeight="1">
      <c r="A8" s="2015">
        <v>2008</v>
      </c>
      <c r="B8" s="1645"/>
      <c r="C8" s="1881">
        <v>256250000</v>
      </c>
      <c r="D8" s="1881">
        <f>+'IV.1.3. Ingr y egr SDSS'!C10</f>
        <v>2203369531</v>
      </c>
      <c r="E8" s="1881">
        <f>+'IV.1.5 Rec. x origen'!D9</f>
        <v>7215018749.6672993</v>
      </c>
      <c r="F8" s="2029">
        <f t="shared" si="0"/>
        <v>9674638280.6672993</v>
      </c>
      <c r="G8" s="1666">
        <v>1576162800000</v>
      </c>
      <c r="H8" s="1024">
        <f t="shared" si="1"/>
        <v>6.138095811338333E-3</v>
      </c>
      <c r="I8" s="813"/>
      <c r="J8" s="813"/>
    </row>
    <row r="9" spans="1:11" ht="14.25" customHeight="1">
      <c r="A9" s="2015">
        <v>2009</v>
      </c>
      <c r="B9" s="1645">
        <f>+'IV.1.3. Ingr y egr SDSS'!F11</f>
        <v>178872817.62</v>
      </c>
      <c r="C9" s="1881">
        <v>18750000</v>
      </c>
      <c r="D9" s="1881">
        <f>+'IV.1.3. Ingr y egr SDSS'!C11</f>
        <v>3190675855.0100002</v>
      </c>
      <c r="E9" s="1881">
        <f>+'IV.1.5 Rec. x origen'!D10</f>
        <v>8879891531.3322487</v>
      </c>
      <c r="F9" s="2029">
        <f t="shared" si="0"/>
        <v>12268190203.96225</v>
      </c>
      <c r="G9" s="1666">
        <v>1678762600000</v>
      </c>
      <c r="H9" s="1024">
        <f t="shared" si="1"/>
        <v>7.3078767682591035E-3</v>
      </c>
      <c r="I9" s="813"/>
      <c r="J9" s="813"/>
    </row>
    <row r="10" spans="1:11" ht="14.25" customHeight="1">
      <c r="A10" s="2015">
        <v>2010</v>
      </c>
      <c r="B10" s="1645">
        <f>+'IV.1.3. Ingr y egr SDSS'!F12</f>
        <v>95767340.060000002</v>
      </c>
      <c r="C10" s="1881">
        <v>0</v>
      </c>
      <c r="D10" s="1881">
        <f>+'IV.1.3. Ingr y egr SDSS'!C12</f>
        <v>3736675849.46</v>
      </c>
      <c r="E10" s="1881">
        <f>+'IV.1.5 Rec. x origen'!D11</f>
        <v>9997797047.3381004</v>
      </c>
      <c r="F10" s="2029">
        <f t="shared" si="0"/>
        <v>13830240236.858101</v>
      </c>
      <c r="G10" s="1666">
        <v>1901896700000</v>
      </c>
      <c r="H10" s="1024">
        <f t="shared" si="1"/>
        <v>7.2718146242422635E-3</v>
      </c>
      <c r="I10" s="813"/>
      <c r="J10" s="813"/>
    </row>
    <row r="11" spans="1:11" ht="14.25" customHeight="1">
      <c r="A11" s="2015">
        <v>2011</v>
      </c>
      <c r="B11" s="1645">
        <f>+'IV.1.3. Ingr y egr SDSS'!F13</f>
        <v>320281085.42000002</v>
      </c>
      <c r="C11" s="1881">
        <v>0</v>
      </c>
      <c r="D11" s="1881">
        <f>+'IV.1.3. Ingr y egr SDSS'!C13</f>
        <v>4134675852</v>
      </c>
      <c r="E11" s="1881">
        <f>+'IV.1.5 Rec. x origen'!D12</f>
        <v>11176763444.997149</v>
      </c>
      <c r="F11" s="2029">
        <f t="shared" si="0"/>
        <v>15631720382.417149</v>
      </c>
      <c r="G11" s="1666">
        <v>2119301799999.9998</v>
      </c>
      <c r="H11" s="1024">
        <f t="shared" si="1"/>
        <v>7.3758821808282094E-3</v>
      </c>
      <c r="I11" s="813"/>
      <c r="J11" s="813"/>
    </row>
    <row r="12" spans="1:11" ht="14.25" customHeight="1">
      <c r="A12" s="2015">
        <v>2012</v>
      </c>
      <c r="B12" s="1645">
        <f>+'IV.1.3. Ingr y egr SDSS'!F14</f>
        <v>349151178.95999998</v>
      </c>
      <c r="C12" s="1881">
        <v>0</v>
      </c>
      <c r="D12" s="1881">
        <f>+'IV.1.3. Ingr y egr SDSS'!C14</f>
        <v>4599999999.96</v>
      </c>
      <c r="E12" s="1881">
        <f>+'IV.1.5 Rec. x origen'!D13</f>
        <v>12580943119.995537</v>
      </c>
      <c r="F12" s="2029">
        <f t="shared" si="0"/>
        <v>17530094298.915535</v>
      </c>
      <c r="G12" s="1666">
        <v>2316783700000</v>
      </c>
      <c r="H12" s="1024">
        <f t="shared" si="1"/>
        <v>7.5665649317696489E-3</v>
      </c>
      <c r="I12" s="813"/>
      <c r="J12" s="813"/>
    </row>
    <row r="13" spans="1:11" ht="14.25" customHeight="1">
      <c r="A13" s="2015">
        <v>2013</v>
      </c>
      <c r="B13" s="1645">
        <f>+'IV.1.3. Ingr y egr SDSS'!F15</f>
        <v>362641633.79000002</v>
      </c>
      <c r="C13" s="1881">
        <v>0</v>
      </c>
      <c r="D13" s="1881">
        <f>+'IV.1.3. Ingr y egr SDSS'!C15</f>
        <v>5302610000</v>
      </c>
      <c r="E13" s="1881">
        <f>+'IV.1.5 Rec. x origen'!D14</f>
        <v>14924401657.136402</v>
      </c>
      <c r="F13" s="2029">
        <f t="shared" si="0"/>
        <v>20589653290.926403</v>
      </c>
      <c r="G13" s="1666">
        <v>2534067800000</v>
      </c>
      <c r="H13" s="1024">
        <f t="shared" si="1"/>
        <v>8.1251390712302179E-3</v>
      </c>
      <c r="I13" s="813"/>
      <c r="J13" s="813"/>
    </row>
    <row r="14" spans="1:11" ht="14.25" customHeight="1">
      <c r="A14" s="2015">
        <v>2014</v>
      </c>
      <c r="B14" s="1645">
        <f>+'IV.1.3. Ingr y egr SDSS'!F16</f>
        <v>332071916.05000001</v>
      </c>
      <c r="C14" s="1881">
        <v>0</v>
      </c>
      <c r="D14" s="1881">
        <f>+'IV.1.3. Ingr y egr SDSS'!C16</f>
        <v>6839999499</v>
      </c>
      <c r="E14" s="1881">
        <f>+'IV.1.5 Rec. x origen'!D15</f>
        <v>17630183799.185101</v>
      </c>
      <c r="F14" s="2029">
        <f t="shared" si="0"/>
        <v>24802255214.2351</v>
      </c>
      <c r="G14" s="1666">
        <v>2786229703801.9404</v>
      </c>
      <c r="H14" s="1024">
        <f t="shared" si="1"/>
        <v>8.9017266524692006E-3</v>
      </c>
      <c r="I14" s="813"/>
      <c r="J14" s="813"/>
    </row>
    <row r="15" spans="1:11" ht="14.25" customHeight="1">
      <c r="A15" s="2015">
        <v>2015</v>
      </c>
      <c r="B15" s="1645">
        <f>+'IV.1.3. Ingr y egr SDSS'!F17</f>
        <v>355290192.04999995</v>
      </c>
      <c r="C15" s="1881">
        <v>0</v>
      </c>
      <c r="D15" s="1881">
        <f>+'IV.1.3. Ingr y egr SDSS'!C17</f>
        <v>6922811271.25</v>
      </c>
      <c r="E15" s="1881">
        <f>+'IV.1.5 Rec. x origen'!D16</f>
        <v>20914393811.303848</v>
      </c>
      <c r="F15" s="2029">
        <f>SUM(B15:E15)</f>
        <v>28192495274.603848</v>
      </c>
      <c r="G15" s="1667">
        <v>3068138700000</v>
      </c>
      <c r="H15" s="1024">
        <f>+F15/G15</f>
        <v>9.1887942597262129E-3</v>
      </c>
      <c r="I15" s="813"/>
      <c r="J15" s="813"/>
    </row>
    <row r="16" spans="1:11" ht="14.25" customHeight="1">
      <c r="A16" s="2016">
        <v>2016</v>
      </c>
      <c r="B16" s="870">
        <f>+'IV.1.3. Ingr y egr SDSS'!F18</f>
        <v>371308008.60000002</v>
      </c>
      <c r="C16" s="1882">
        <v>0</v>
      </c>
      <c r="D16" s="1882">
        <f>+'IV.1.3. Ingr y egr SDSS'!C18</f>
        <v>8498167479</v>
      </c>
      <c r="E16" s="1882">
        <f>+'IV.1.5 Rec. x origen'!D17</f>
        <v>23736511929.473202</v>
      </c>
      <c r="F16" s="2030">
        <f>SUM(B16:E16)</f>
        <v>32605987417.073204</v>
      </c>
      <c r="G16" s="1667">
        <v>3298427000000</v>
      </c>
      <c r="H16" s="1186">
        <f>F16/G16</f>
        <v>9.8853142473891969E-3</v>
      </c>
      <c r="I16" s="813"/>
      <c r="J16" s="813"/>
    </row>
    <row r="17" spans="1:10" s="526" customFormat="1" ht="14.25" customHeight="1">
      <c r="A17" s="2016">
        <v>2017</v>
      </c>
      <c r="B17" s="870">
        <f>+'IV.1.3. Ingr y egr SDSS'!F19</f>
        <v>666539596.8900001</v>
      </c>
      <c r="C17" s="1882">
        <v>0</v>
      </c>
      <c r="D17" s="1882">
        <f>+'IV.1.3. Ingr y egr SDSS'!C19</f>
        <v>8861365332.7000008</v>
      </c>
      <c r="E17" s="1882">
        <f>+'IV.1.5 Rec. x origen'!D18</f>
        <v>26857788972.6861</v>
      </c>
      <c r="F17" s="2030">
        <f>SUM(B17:E17)</f>
        <v>36385693902.2761</v>
      </c>
      <c r="G17" s="1667">
        <f>1000000*3613147.14416204</f>
        <v>3613147144162.04</v>
      </c>
      <c r="H17" s="1186">
        <f>F17/G17</f>
        <v>1.0070360395110523E-2</v>
      </c>
      <c r="I17" s="813"/>
      <c r="J17" s="813"/>
    </row>
    <row r="18" spans="1:10" s="526" customFormat="1" ht="14.25" customHeight="1">
      <c r="A18" s="2016">
        <v>2018</v>
      </c>
      <c r="B18" s="870">
        <f>+'IV.1.3. Ingr y egr SDSS'!F20</f>
        <v>793166886.71000004</v>
      </c>
      <c r="C18" s="1882">
        <v>0</v>
      </c>
      <c r="D18" s="1882">
        <f>+'IV.1.3. Ingr y egr SDSS'!C20</f>
        <v>9303031999.3699989</v>
      </c>
      <c r="E18" s="1882">
        <f>+'IV.1.5 Rec. x origen'!D19</f>
        <v>30587262110.955547</v>
      </c>
      <c r="F18" s="2030">
        <f>SUM(B18:E18)</f>
        <v>40683460997.035545</v>
      </c>
      <c r="G18" s="1667">
        <v>4025092382609.7397</v>
      </c>
      <c r="H18" s="1186">
        <f>F18/G18</f>
        <v>1.0107460184716978E-2</v>
      </c>
      <c r="I18" s="813"/>
      <c r="J18" s="813"/>
    </row>
    <row r="19" spans="1:10" s="526" customFormat="1" ht="14.25" customHeight="1">
      <c r="A19" s="2016" t="s">
        <v>1039</v>
      </c>
      <c r="B19" s="870">
        <f>+'IV.1.3. Ingr y egr SDSS'!F21</f>
        <v>67267382.379999995</v>
      </c>
      <c r="C19" s="1882">
        <v>0</v>
      </c>
      <c r="D19" s="1882">
        <f>+'IV.1.3. Ingr y egr SDSS'!C21</f>
        <v>778377666.66999996</v>
      </c>
      <c r="E19" s="1882">
        <f>+'IV.1.5 Rec. x origen'!D20</f>
        <v>2572584253.5893502</v>
      </c>
      <c r="F19" s="2030">
        <f>SUM(B19:E19)</f>
        <v>3418229302.6393499</v>
      </c>
      <c r="G19" s="1668">
        <v>4025092382609.7397</v>
      </c>
      <c r="H19" s="1025">
        <f>F19/G19</f>
        <v>8.492300244853214E-4</v>
      </c>
      <c r="I19" s="813"/>
      <c r="J19" s="813"/>
    </row>
    <row r="20" spans="1:10" ht="16.5" customHeight="1">
      <c r="A20" s="2017" t="s">
        <v>17</v>
      </c>
      <c r="B20" s="2023">
        <f>SUM(B5:B19)</f>
        <v>3892358038.5299997</v>
      </c>
      <c r="C20" s="2024">
        <f>SUM(C5:C19)</f>
        <v>400000000</v>
      </c>
      <c r="D20" s="2024">
        <f>SUM(D5:D19)</f>
        <v>67267300752.669998</v>
      </c>
      <c r="E20" s="2024">
        <f>SUM(E5:E19)</f>
        <v>196515783268.75967</v>
      </c>
      <c r="F20" s="2031">
        <f>SUM(F5:F19)</f>
        <v>268075442059.95966</v>
      </c>
      <c r="G20" s="871"/>
      <c r="H20" s="2020"/>
      <c r="I20" s="813"/>
      <c r="J20" s="813"/>
    </row>
    <row r="21" spans="1:10">
      <c r="A21" s="590" t="s">
        <v>1042</v>
      </c>
      <c r="G21" s="526"/>
    </row>
    <row r="22" spans="1:10">
      <c r="D22" s="609"/>
      <c r="E22" s="609"/>
      <c r="F22" s="609"/>
    </row>
    <row r="23" spans="1:10">
      <c r="B23" s="607"/>
      <c r="E23" s="609"/>
    </row>
    <row r="24" spans="1:10">
      <c r="D24" s="608"/>
    </row>
  </sheetData>
  <mergeCells count="1">
    <mergeCell ref="A1:H2"/>
  </mergeCells>
  <pageMargins left="0.7" right="0.7" top="0.75" bottom="0.75" header="0.3" footer="0.3"/>
  <pageSetup scale="59" orientation="landscape" r:id="rId1"/>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4">
    <tabColor rgb="FF00B0F0"/>
    <pageSetUpPr fitToPage="1"/>
  </sheetPr>
  <dimension ref="A1:J46"/>
  <sheetViews>
    <sheetView showGridLines="0" view="pageBreakPreview" zoomScale="70" zoomScaleNormal="100" zoomScaleSheetLayoutView="70" workbookViewId="0">
      <selection activeCell="O50" sqref="O50"/>
    </sheetView>
  </sheetViews>
  <sheetFormatPr baseColWidth="10" defaultRowHeight="15"/>
  <cols>
    <col min="1" max="1" width="17" customWidth="1"/>
    <col min="2" max="2" width="16.7109375" customWidth="1"/>
    <col min="3" max="3" width="16.140625" customWidth="1"/>
    <col min="4" max="5" width="17.42578125" bestFit="1" customWidth="1"/>
    <col min="6" max="6" width="20.42578125" customWidth="1"/>
    <col min="7" max="7" width="18.85546875" customWidth="1"/>
    <col min="8" max="8" width="18.42578125" customWidth="1"/>
    <col min="9" max="9" width="21.7109375" customWidth="1"/>
    <col min="10" max="10" width="23" customWidth="1"/>
    <col min="11" max="11" width="18.85546875" customWidth="1"/>
    <col min="12" max="12" width="27.140625" customWidth="1"/>
  </cols>
  <sheetData>
    <row r="1" spans="1:1" ht="21">
      <c r="A1" s="519" t="s">
        <v>577</v>
      </c>
    </row>
    <row r="2" spans="1:1" ht="37.5" customHeight="1">
      <c r="A2" s="519" t="s">
        <v>578</v>
      </c>
    </row>
    <row r="3" spans="1:1" ht="21">
      <c r="A3" s="519" t="s">
        <v>579</v>
      </c>
    </row>
    <row r="44" spans="4:10">
      <c r="J44" s="145"/>
    </row>
    <row r="45" spans="4:10">
      <c r="J45" s="145"/>
    </row>
    <row r="46" spans="4:10">
      <c r="D46" s="145"/>
    </row>
  </sheetData>
  <pageMargins left="0.7" right="0.7" top="0.75" bottom="0.75" header="0.3" footer="0.3"/>
  <pageSetup scale="52" orientation="landscape" r:id="rId1"/>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5">
    <tabColor rgb="FF00B0F0"/>
    <pageSetUpPr fitToPage="1"/>
  </sheetPr>
  <dimension ref="A1:L39"/>
  <sheetViews>
    <sheetView showGridLines="0" view="pageBreakPreview" zoomScale="70" zoomScaleNormal="66" zoomScaleSheetLayoutView="70" workbookViewId="0">
      <pane xSplit="1" ySplit="2" topLeftCell="B3" activePane="bottomRight" state="frozen"/>
      <selection pane="topRight" activeCell="B1" sqref="B1"/>
      <selection pane="bottomLeft" activeCell="A4" sqref="A4"/>
      <selection pane="bottomRight" activeCell="O28" sqref="O28"/>
    </sheetView>
  </sheetViews>
  <sheetFormatPr baseColWidth="10" defaultColWidth="11.5703125" defaultRowHeight="15"/>
  <cols>
    <col min="1" max="1" width="29.7109375" style="38" customWidth="1"/>
    <col min="2" max="9" width="23.5703125" style="38" customWidth="1"/>
    <col min="10" max="10" width="25.85546875" style="38" customWidth="1"/>
    <col min="11" max="11" width="7.42578125" style="38" customWidth="1"/>
    <col min="12" max="12" width="8.7109375" style="38" customWidth="1"/>
    <col min="13" max="16384" width="11.5703125" style="38"/>
  </cols>
  <sheetData>
    <row r="1" spans="1:12" ht="104.25" customHeight="1">
      <c r="A1" s="2199"/>
      <c r="B1" s="2199"/>
      <c r="C1" s="2199"/>
      <c r="D1" s="2199"/>
      <c r="E1" s="2199"/>
      <c r="F1" s="2199"/>
      <c r="G1" s="2199"/>
      <c r="H1" s="2199"/>
      <c r="I1" s="2199"/>
      <c r="J1" s="2199"/>
      <c r="K1" s="2199"/>
      <c r="L1" s="2199"/>
    </row>
    <row r="2" spans="1:12" ht="24" customHeight="1">
      <c r="A2" s="322" t="s">
        <v>155</v>
      </c>
      <c r="B2" s="1201" t="s">
        <v>895</v>
      </c>
      <c r="C2" s="1201" t="s">
        <v>896</v>
      </c>
      <c r="D2" s="1201" t="s">
        <v>897</v>
      </c>
      <c r="E2" s="1201" t="s">
        <v>898</v>
      </c>
      <c r="F2" s="1201" t="s">
        <v>899</v>
      </c>
      <c r="G2" s="1548">
        <v>2017</v>
      </c>
      <c r="H2" s="1548" t="s">
        <v>980</v>
      </c>
      <c r="I2" s="2032" t="s">
        <v>1040</v>
      </c>
      <c r="J2" s="322" t="s">
        <v>17</v>
      </c>
      <c r="K2" s="142"/>
    </row>
    <row r="3" spans="1:12" ht="24" customHeight="1">
      <c r="A3" s="323" t="s">
        <v>998</v>
      </c>
      <c r="B3" s="1500">
        <v>15018129512.620003</v>
      </c>
      <c r="C3" s="1500">
        <v>35035269115.589996</v>
      </c>
      <c r="D3" s="1500">
        <v>47539455208.419998</v>
      </c>
      <c r="E3" s="1500">
        <v>59033208452.770004</v>
      </c>
      <c r="F3" s="1500">
        <v>73978573779.360001</v>
      </c>
      <c r="G3" s="1500">
        <f>41091598364.93+2213765862.29</f>
        <v>43305364227.220001</v>
      </c>
      <c r="H3" s="1500">
        <f>47576750951.1+2606034958.99</f>
        <v>50182785910.089996</v>
      </c>
      <c r="I3" s="1500">
        <f>4079452163.9+225065243.43</f>
        <v>4304517407.3299999</v>
      </c>
      <c r="J3" s="1501">
        <f>SUM(B3:I3)</f>
        <v>328397303613.40002</v>
      </c>
      <c r="K3" s="142"/>
    </row>
    <row r="4" spans="1:12" ht="17.25">
      <c r="A4" s="323" t="s">
        <v>88</v>
      </c>
      <c r="B4" s="1500">
        <v>316651427</v>
      </c>
      <c r="C4" s="1500">
        <v>83348568.400000006</v>
      </c>
      <c r="D4" s="1500">
        <v>331989675.60000002</v>
      </c>
      <c r="E4" s="1500">
        <v>474614439.30000001</v>
      </c>
      <c r="F4" s="1500">
        <v>821824647</v>
      </c>
      <c r="G4" s="1500">
        <v>776202239</v>
      </c>
      <c r="H4" s="1500">
        <v>886888749.95000005</v>
      </c>
      <c r="I4" s="1500">
        <v>88793477.790000007</v>
      </c>
      <c r="J4" s="1501">
        <f t="shared" ref="J4:J8" si="0">SUM(B4:I4)</f>
        <v>3780313224.04</v>
      </c>
      <c r="K4" s="70"/>
      <c r="L4" s="39"/>
    </row>
    <row r="5" spans="1:12" ht="17.25">
      <c r="A5" s="323" t="s">
        <v>89</v>
      </c>
      <c r="B5" s="1500">
        <v>283848938.23000002</v>
      </c>
      <c r="C5" s="1500">
        <v>1676399904.9400001</v>
      </c>
      <c r="D5" s="1500">
        <v>2348545926.4299998</v>
      </c>
      <c r="E5" s="1500">
        <v>2914498916.9399996</v>
      </c>
      <c r="F5" s="1500">
        <v>3549422081.1300001</v>
      </c>
      <c r="G5" s="1500">
        <v>2082383966.6700001</v>
      </c>
      <c r="H5" s="1500">
        <v>2368911743.8000002</v>
      </c>
      <c r="I5" s="1500">
        <v>197976116.88</v>
      </c>
      <c r="J5" s="1501">
        <f t="shared" si="0"/>
        <v>15421987595.019999</v>
      </c>
      <c r="K5" s="70"/>
      <c r="L5" s="39"/>
    </row>
    <row r="6" spans="1:12" ht="17.25">
      <c r="A6" s="323" t="s">
        <v>90</v>
      </c>
      <c r="B6" s="1500">
        <v>38720972.609999999</v>
      </c>
      <c r="C6" s="1500">
        <v>260292292.16999999</v>
      </c>
      <c r="D6" s="1500">
        <v>326422713.55000007</v>
      </c>
      <c r="E6" s="1500">
        <v>406410873.13</v>
      </c>
      <c r="F6" s="1500">
        <v>519463005.38</v>
      </c>
      <c r="G6" s="1500">
        <v>309874554.92000002</v>
      </c>
      <c r="H6" s="1500">
        <v>352478586.39999998</v>
      </c>
      <c r="I6" s="1500">
        <v>29797581.370000001</v>
      </c>
      <c r="J6" s="1501">
        <f t="shared" si="0"/>
        <v>2243460579.5300002</v>
      </c>
      <c r="K6" s="70"/>
      <c r="L6" s="39"/>
    </row>
    <row r="7" spans="1:12" ht="17.25">
      <c r="A7" s="323" t="s">
        <v>125</v>
      </c>
      <c r="B7" s="1500">
        <v>0</v>
      </c>
      <c r="C7" s="1500">
        <v>84686000</v>
      </c>
      <c r="D7" s="1500">
        <v>350762079.85000002</v>
      </c>
      <c r="E7" s="1500">
        <v>478215575.86000001</v>
      </c>
      <c r="F7" s="1500">
        <v>613991100</v>
      </c>
      <c r="G7" s="1500">
        <v>314637292</v>
      </c>
      <c r="H7" s="1500">
        <v>330584806.00999999</v>
      </c>
      <c r="I7" s="1500">
        <v>26905484</v>
      </c>
      <c r="J7" s="1501">
        <f t="shared" si="0"/>
        <v>2199782337.7200003</v>
      </c>
      <c r="K7" s="70"/>
      <c r="L7" s="39"/>
    </row>
    <row r="8" spans="1:12" ht="17.25">
      <c r="A8" s="323" t="s">
        <v>911</v>
      </c>
      <c r="B8" s="1500">
        <v>0</v>
      </c>
      <c r="C8" s="1500">
        <v>0</v>
      </c>
      <c r="D8" s="1500">
        <v>0</v>
      </c>
      <c r="E8" s="1500">
        <v>0</v>
      </c>
      <c r="F8" s="1500">
        <v>0</v>
      </c>
      <c r="G8" s="1500">
        <v>3402850</v>
      </c>
      <c r="H8" s="1500">
        <v>0</v>
      </c>
      <c r="I8" s="1500">
        <v>0</v>
      </c>
      <c r="J8" s="1501">
        <f t="shared" si="0"/>
        <v>3402850</v>
      </c>
      <c r="K8" s="70"/>
      <c r="L8" s="39"/>
    </row>
    <row r="9" spans="1:12" s="432" customFormat="1" ht="18" customHeight="1">
      <c r="A9" s="324" t="s">
        <v>28</v>
      </c>
      <c r="B9" s="1502">
        <f>SUM(B3:B8)</f>
        <v>15657350850.460003</v>
      </c>
      <c r="C9" s="1502">
        <f>SUM(C3:C8)</f>
        <v>37139995881.099998</v>
      </c>
      <c r="D9" s="1502">
        <f t="shared" ref="D9:I9" si="1">SUM(D3:D8)</f>
        <v>50897175603.849998</v>
      </c>
      <c r="E9" s="1502">
        <f t="shared" si="1"/>
        <v>63306948258.000008</v>
      </c>
      <c r="F9" s="1502">
        <f t="shared" si="1"/>
        <v>79483274612.87001</v>
      </c>
      <c r="G9" s="1502">
        <f t="shared" si="1"/>
        <v>46791865129.809998</v>
      </c>
      <c r="H9" s="1502">
        <f t="shared" si="1"/>
        <v>54121649796.25</v>
      </c>
      <c r="I9" s="1502">
        <f t="shared" si="1"/>
        <v>4647990067.3699999</v>
      </c>
      <c r="J9" s="1694">
        <f>SUM(J3:J8)</f>
        <v>352046250199.71002</v>
      </c>
      <c r="K9" s="318"/>
    </row>
    <row r="10" spans="1:12" ht="56.25" customHeight="1">
      <c r="A10" s="2290" t="s">
        <v>997</v>
      </c>
      <c r="B10" s="2290"/>
      <c r="C10" s="2290"/>
      <c r="D10" s="2290"/>
      <c r="E10" s="2290"/>
      <c r="F10" s="2290"/>
      <c r="G10" s="2290"/>
      <c r="H10" s="2290"/>
      <c r="I10" s="2291"/>
      <c r="J10" s="2290"/>
    </row>
    <row r="11" spans="1:12">
      <c r="G11" s="94"/>
      <c r="H11" s="94"/>
      <c r="I11" s="94"/>
      <c r="K11" s="94"/>
      <c r="L11" s="94"/>
    </row>
    <row r="12" spans="1:12">
      <c r="G12" s="94"/>
      <c r="H12" s="94"/>
      <c r="I12" s="94"/>
      <c r="J12" s="94"/>
      <c r="K12" s="94"/>
      <c r="L12" s="94"/>
    </row>
    <row r="13" spans="1:12">
      <c r="G13" s="94"/>
      <c r="H13" s="94"/>
      <c r="I13" s="94"/>
      <c r="J13" s="94"/>
      <c r="K13" s="94"/>
      <c r="L13" s="94"/>
    </row>
    <row r="14" spans="1:12" ht="21">
      <c r="G14" s="94"/>
      <c r="H14" s="94"/>
      <c r="I14" s="94"/>
      <c r="J14" s="556"/>
      <c r="K14" s="94"/>
      <c r="L14" s="94"/>
    </row>
    <row r="15" spans="1:12">
      <c r="G15" s="94"/>
      <c r="H15" s="94"/>
      <c r="I15" s="94"/>
      <c r="J15" s="23"/>
      <c r="K15" s="23"/>
      <c r="L15" s="23"/>
    </row>
    <row r="16" spans="1:12">
      <c r="G16" s="94"/>
      <c r="H16" s="94"/>
      <c r="I16" s="94"/>
      <c r="J16" s="23"/>
      <c r="K16" s="23"/>
      <c r="L16" s="23"/>
    </row>
    <row r="17" spans="7:12">
      <c r="G17" s="94"/>
      <c r="H17" s="94"/>
      <c r="I17" s="94"/>
      <c r="J17" s="23"/>
      <c r="K17" s="23"/>
      <c r="L17" s="23"/>
    </row>
    <row r="18" spans="7:12">
      <c r="G18" s="94"/>
      <c r="H18" s="94"/>
      <c r="I18" s="94"/>
      <c r="J18" s="23"/>
      <c r="K18" s="23"/>
      <c r="L18" s="23"/>
    </row>
    <row r="19" spans="7:12">
      <c r="G19" s="23"/>
      <c r="H19" s="23"/>
      <c r="I19" s="23"/>
      <c r="J19" s="23"/>
      <c r="K19" s="23"/>
      <c r="L19" s="23"/>
    </row>
    <row r="20" spans="7:12">
      <c r="G20" s="23"/>
      <c r="H20" s="23"/>
      <c r="I20" s="23"/>
      <c r="J20" s="23"/>
      <c r="K20" s="23"/>
      <c r="L20" s="23"/>
    </row>
    <row r="21" spans="7:12">
      <c r="G21" s="23"/>
      <c r="H21" s="23"/>
      <c r="I21" s="23"/>
      <c r="J21" s="23"/>
      <c r="K21" s="23"/>
      <c r="L21" s="23"/>
    </row>
    <row r="22" spans="7:12">
      <c r="G22" s="23"/>
      <c r="H22" s="23"/>
      <c r="I22" s="23"/>
      <c r="J22" s="23"/>
      <c r="K22" s="23"/>
      <c r="L22" s="23"/>
    </row>
    <row r="23" spans="7:12">
      <c r="G23" s="23"/>
      <c r="H23" s="23"/>
      <c r="I23" s="23"/>
      <c r="J23" s="23"/>
      <c r="K23" s="23"/>
      <c r="L23" s="23"/>
    </row>
    <row r="24" spans="7:12">
      <c r="G24" s="23"/>
      <c r="H24" s="23"/>
      <c r="I24" s="23"/>
      <c r="J24" s="23"/>
      <c r="K24" s="23"/>
      <c r="L24" s="23"/>
    </row>
    <row r="25" spans="7:12">
      <c r="G25" s="23"/>
      <c r="H25" s="23"/>
      <c r="I25" s="23"/>
      <c r="J25" s="23"/>
      <c r="K25" s="23"/>
      <c r="L25" s="23"/>
    </row>
    <row r="26" spans="7:12">
      <c r="G26" s="23"/>
      <c r="H26" s="23"/>
      <c r="I26" s="23"/>
      <c r="J26" s="23"/>
      <c r="K26" s="23"/>
      <c r="L26" s="23"/>
    </row>
    <row r="27" spans="7:12">
      <c r="G27" s="23"/>
      <c r="H27" s="23"/>
      <c r="I27" s="23"/>
      <c r="J27" s="23"/>
      <c r="K27" s="23"/>
      <c r="L27" s="23"/>
    </row>
    <row r="28" spans="7:12">
      <c r="G28" s="94"/>
      <c r="H28" s="94"/>
      <c r="I28" s="94"/>
      <c r="J28" s="94"/>
      <c r="K28" s="94"/>
      <c r="L28" s="94"/>
    </row>
    <row r="29" spans="7:12">
      <c r="G29" s="94"/>
      <c r="H29" s="94"/>
      <c r="I29" s="94"/>
      <c r="J29" s="94"/>
      <c r="K29" s="94"/>
      <c r="L29" s="94"/>
    </row>
    <row r="30" spans="7:12">
      <c r="G30" s="94"/>
      <c r="H30" s="94"/>
      <c r="I30" s="94"/>
      <c r="J30" s="94"/>
      <c r="K30" s="94"/>
      <c r="L30" s="94"/>
    </row>
    <row r="31" spans="7:12">
      <c r="G31" s="94"/>
      <c r="H31" s="94"/>
      <c r="I31" s="94"/>
      <c r="J31" s="94"/>
      <c r="K31" s="94"/>
      <c r="L31" s="94"/>
    </row>
    <row r="32" spans="7:12">
      <c r="G32" s="94"/>
      <c r="H32" s="94"/>
      <c r="I32" s="94"/>
      <c r="J32" s="94"/>
      <c r="K32" s="94"/>
      <c r="L32" s="94"/>
    </row>
    <row r="33" spans="7:12">
      <c r="G33" s="94"/>
      <c r="H33" s="94"/>
      <c r="I33" s="94"/>
      <c r="J33" s="94"/>
      <c r="K33" s="94"/>
      <c r="L33" s="94"/>
    </row>
    <row r="34" spans="7:12">
      <c r="G34" s="94"/>
      <c r="H34" s="94"/>
      <c r="I34" s="94"/>
      <c r="J34" s="94"/>
      <c r="K34" s="94"/>
      <c r="L34" s="94"/>
    </row>
    <row r="35" spans="7:12">
      <c r="G35" s="94"/>
      <c r="H35" s="94"/>
      <c r="I35" s="94"/>
      <c r="J35" s="94"/>
      <c r="K35" s="94"/>
      <c r="L35" s="94"/>
    </row>
    <row r="36" spans="7:12">
      <c r="G36" s="94"/>
      <c r="H36" s="94"/>
      <c r="I36" s="94"/>
      <c r="J36" s="94"/>
      <c r="K36" s="94"/>
      <c r="L36" s="94"/>
    </row>
    <row r="37" spans="7:12">
      <c r="G37" s="94"/>
      <c r="H37" s="94"/>
      <c r="I37" s="94"/>
      <c r="J37" s="94"/>
      <c r="K37" s="94"/>
      <c r="L37" s="94"/>
    </row>
    <row r="38" spans="7:12">
      <c r="G38" s="94"/>
      <c r="H38" s="94"/>
      <c r="I38" s="94"/>
      <c r="J38" s="94"/>
      <c r="K38" s="94"/>
      <c r="L38" s="94"/>
    </row>
    <row r="39" spans="7:12">
      <c r="G39" s="94"/>
      <c r="H39" s="94"/>
      <c r="I39" s="94"/>
      <c r="J39" s="94"/>
      <c r="K39" s="94"/>
      <c r="L39" s="94"/>
    </row>
  </sheetData>
  <mergeCells count="2">
    <mergeCell ref="A1:L1"/>
    <mergeCell ref="A10:J10"/>
  </mergeCells>
  <printOptions horizontalCentered="1" verticalCentered="1"/>
  <pageMargins left="0.4" right="0.4" top="0.25" bottom="0.25" header="0.31496062992126" footer="0.31496062992126"/>
  <pageSetup scale="49" orientation="landscape" r:id="rId1"/>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1">
    <tabColor rgb="FF00B0F0"/>
  </sheetPr>
  <dimension ref="A1:Z354"/>
  <sheetViews>
    <sheetView showGridLines="0" view="pageBreakPreview" zoomScale="70" zoomScaleNormal="55" zoomScaleSheetLayoutView="70" workbookViewId="0">
      <pane ySplit="1" topLeftCell="A2" activePane="bottomLeft" state="frozen"/>
      <selection pane="bottomLeft" activeCell="N25" sqref="N25"/>
    </sheetView>
  </sheetViews>
  <sheetFormatPr baseColWidth="10" defaultColWidth="11.5703125" defaultRowHeight="18"/>
  <cols>
    <col min="1" max="1" width="13.28515625" customWidth="1"/>
    <col min="2" max="2" width="27.140625" customWidth="1"/>
    <col min="3" max="3" width="22" style="67" customWidth="1"/>
    <col min="4" max="4" width="22.140625" customWidth="1"/>
    <col min="5" max="5" width="20.5703125" customWidth="1"/>
    <col min="6" max="6" width="29.85546875" customWidth="1"/>
    <col min="7" max="7" width="27.28515625" style="67" customWidth="1"/>
    <col min="8" max="9" width="21.5703125" style="748" customWidth="1"/>
    <col min="10" max="10" width="26.5703125" customWidth="1"/>
    <col min="11" max="11" width="21.28515625" style="67" customWidth="1"/>
    <col min="12" max="12" width="13.28515625" style="67" customWidth="1"/>
    <col min="13" max="13" width="16.28515625" customWidth="1"/>
    <col min="14" max="14" width="18.5703125" bestFit="1" customWidth="1"/>
    <col min="15" max="15" width="20.140625" customWidth="1"/>
    <col min="16" max="16" width="25.7109375" style="34" bestFit="1" customWidth="1"/>
    <col min="17" max="17" width="21.28515625" style="34" bestFit="1" customWidth="1"/>
    <col min="18" max="19" width="29.28515625" style="34" bestFit="1" customWidth="1"/>
    <col min="20" max="20" width="21.140625" style="34" customWidth="1"/>
    <col min="21" max="21" width="22" style="34" customWidth="1"/>
    <col min="22" max="22" width="22.7109375" style="34" bestFit="1" customWidth="1"/>
    <col min="23" max="23" width="21.28515625" style="33" bestFit="1" customWidth="1"/>
    <col min="24" max="24" width="22.140625" style="33" bestFit="1" customWidth="1"/>
    <col min="25" max="25" width="22.85546875" style="33" bestFit="1" customWidth="1"/>
  </cols>
  <sheetData>
    <row r="1" spans="1:26" ht="87.75" customHeight="1">
      <c r="A1" s="2292"/>
      <c r="B1" s="2292"/>
      <c r="C1" s="2292"/>
      <c r="D1" s="2292"/>
      <c r="E1" s="2292"/>
      <c r="F1" s="2292"/>
      <c r="G1" s="2292"/>
      <c r="H1" s="2292"/>
      <c r="I1" s="2292"/>
      <c r="J1" s="2292"/>
      <c r="K1" s="2292"/>
      <c r="L1" s="2292"/>
      <c r="M1" s="2292"/>
    </row>
    <row r="2" spans="1:26" s="32" customFormat="1" ht="8.25" customHeight="1">
      <c r="A2" s="151"/>
      <c r="B2" s="151"/>
      <c r="C2" s="151"/>
      <c r="D2" s="151"/>
      <c r="E2" s="151"/>
      <c r="F2" s="151"/>
      <c r="G2" s="618"/>
      <c r="H2" s="1209"/>
      <c r="I2" s="1789"/>
      <c r="J2" s="151"/>
      <c r="K2" s="151"/>
      <c r="L2" s="151"/>
      <c r="M2" s="151"/>
      <c r="P2" s="159"/>
      <c r="Q2" s="159"/>
      <c r="R2" s="159"/>
      <c r="S2" s="159"/>
      <c r="T2" s="159"/>
      <c r="U2" s="159"/>
      <c r="V2" s="159"/>
      <c r="W2" s="160"/>
      <c r="X2" s="160"/>
      <c r="Y2" s="160"/>
    </row>
    <row r="3" spans="1:26" s="544" customFormat="1" ht="46.5" customHeight="1">
      <c r="A3" s="1670" t="s">
        <v>815</v>
      </c>
      <c r="B3" s="1670" t="s">
        <v>816</v>
      </c>
      <c r="C3" s="1671" t="s">
        <v>817</v>
      </c>
      <c r="D3" s="1671" t="s">
        <v>818</v>
      </c>
      <c r="E3" s="1671" t="s">
        <v>819</v>
      </c>
      <c r="F3" s="1671" t="s">
        <v>820</v>
      </c>
      <c r="G3" s="1671" t="s">
        <v>821</v>
      </c>
      <c r="H3" s="1671" t="s">
        <v>912</v>
      </c>
      <c r="I3" s="1671" t="s">
        <v>999</v>
      </c>
      <c r="J3" s="1669" t="s">
        <v>134</v>
      </c>
      <c r="K3" s="1239"/>
      <c r="L3" s="1239"/>
      <c r="M3" s="1266"/>
      <c r="N3" s="1266"/>
      <c r="Q3" s="1267"/>
      <c r="R3" s="1267"/>
      <c r="S3" s="1267"/>
      <c r="T3" s="1267"/>
      <c r="U3" s="1267"/>
      <c r="V3" s="1267"/>
      <c r="W3" s="1267"/>
      <c r="X3" s="1267"/>
      <c r="Y3" s="1267"/>
      <c r="Z3" s="1267"/>
    </row>
    <row r="4" spans="1:26" s="528" customFormat="1" ht="18.75">
      <c r="A4" s="1792" t="s">
        <v>961</v>
      </c>
      <c r="B4" s="1886">
        <v>4047143694.8699999</v>
      </c>
      <c r="C4" s="1887">
        <v>67352922</v>
      </c>
      <c r="D4" s="1887">
        <v>185563012.59</v>
      </c>
      <c r="E4" s="1887">
        <v>27626137.25</v>
      </c>
      <c r="F4" s="1888">
        <v>12850000</v>
      </c>
      <c r="G4" s="1888">
        <v>12813484</v>
      </c>
      <c r="H4" s="1888">
        <v>0</v>
      </c>
      <c r="I4" s="1889">
        <v>0</v>
      </c>
      <c r="J4" s="1646">
        <v>4353349250.71</v>
      </c>
      <c r="K4" s="329"/>
      <c r="L4" s="329"/>
      <c r="M4" s="138"/>
      <c r="N4" s="138"/>
      <c r="Q4" s="1267"/>
      <c r="R4" s="1267"/>
      <c r="S4" s="1267"/>
      <c r="T4" s="1267"/>
      <c r="U4" s="1267"/>
      <c r="V4" s="1267"/>
      <c r="W4" s="1267"/>
      <c r="X4" s="1267"/>
      <c r="Y4" s="1267"/>
      <c r="Z4" s="1267"/>
    </row>
    <row r="5" spans="1:26" s="528" customFormat="1" ht="18.75">
      <c r="A5" s="1792">
        <v>43149</v>
      </c>
      <c r="B5" s="1241">
        <v>4073338432.6100001</v>
      </c>
      <c r="C5" s="1242">
        <v>67785964.5</v>
      </c>
      <c r="D5" s="1242">
        <v>191313067.77000001</v>
      </c>
      <c r="E5" s="1242">
        <v>27915149.640000001</v>
      </c>
      <c r="F5" s="1240">
        <v>12862000</v>
      </c>
      <c r="G5" s="1240">
        <v>12813484</v>
      </c>
      <c r="H5" s="1240">
        <v>0</v>
      </c>
      <c r="I5" s="1890">
        <v>0</v>
      </c>
      <c r="J5" s="1646">
        <v>4386028098.5200005</v>
      </c>
      <c r="K5" s="329"/>
      <c r="L5" s="329"/>
      <c r="M5" s="138"/>
      <c r="N5" s="138"/>
      <c r="Q5" s="1267"/>
      <c r="R5" s="1267"/>
      <c r="S5" s="1267"/>
      <c r="T5" s="1267"/>
      <c r="U5" s="1267"/>
      <c r="V5" s="1267"/>
      <c r="W5" s="1267"/>
      <c r="X5" s="1267"/>
      <c r="Y5" s="1267"/>
      <c r="Z5" s="1267"/>
    </row>
    <row r="6" spans="1:26" s="528" customFormat="1" ht="18.75">
      <c r="A6" s="1792">
        <v>43177</v>
      </c>
      <c r="B6" s="1241">
        <v>4084084847.6300001</v>
      </c>
      <c r="C6" s="1242">
        <v>67803584</v>
      </c>
      <c r="D6" s="1244">
        <v>201810041.09999999</v>
      </c>
      <c r="E6" s="1242">
        <v>28934685.059999999</v>
      </c>
      <c r="F6" s="1240">
        <v>12718000</v>
      </c>
      <c r="G6" s="1240">
        <v>12813484</v>
      </c>
      <c r="H6" s="1240">
        <v>0</v>
      </c>
      <c r="I6" s="1890">
        <v>0</v>
      </c>
      <c r="J6" s="1646">
        <v>4408164641.7900009</v>
      </c>
      <c r="K6" s="329"/>
      <c r="L6" s="329"/>
      <c r="M6" s="138"/>
      <c r="N6" s="138"/>
      <c r="Q6" s="1267"/>
      <c r="R6" s="1267"/>
      <c r="S6" s="1267"/>
      <c r="T6" s="1267"/>
      <c r="U6" s="1267"/>
      <c r="V6" s="1267"/>
      <c r="W6" s="1267"/>
      <c r="X6" s="1267"/>
      <c r="Y6" s="1267"/>
      <c r="Z6" s="1267"/>
    </row>
    <row r="7" spans="1:26" s="528" customFormat="1" ht="18.75">
      <c r="A7" s="1792">
        <v>43208</v>
      </c>
      <c r="B7" s="1243">
        <v>4161858518.7999997</v>
      </c>
      <c r="C7" s="1240">
        <v>69001504.5</v>
      </c>
      <c r="D7" s="1240">
        <v>192075018.19999999</v>
      </c>
      <c r="E7" s="1240">
        <v>28605496.890000001</v>
      </c>
      <c r="F7" s="1240">
        <v>12491000</v>
      </c>
      <c r="G7" s="1240">
        <v>12813484</v>
      </c>
      <c r="H7" s="1240">
        <v>0</v>
      </c>
      <c r="I7" s="1890">
        <v>0</v>
      </c>
      <c r="J7" s="1646">
        <v>4476845022.3900003</v>
      </c>
      <c r="K7" s="329"/>
      <c r="L7" s="963"/>
      <c r="M7" s="138"/>
      <c r="N7" s="138"/>
      <c r="Q7" s="1267"/>
      <c r="R7" s="1267"/>
      <c r="S7" s="1267"/>
      <c r="T7" s="1267"/>
      <c r="U7" s="1267"/>
      <c r="V7" s="1267"/>
      <c r="W7" s="1267"/>
      <c r="X7" s="1267"/>
      <c r="Y7" s="1267"/>
      <c r="Z7" s="1267"/>
    </row>
    <row r="8" spans="1:26" s="528" customFormat="1" ht="18.75">
      <c r="A8" s="1792">
        <v>43238</v>
      </c>
      <c r="B8" s="1243">
        <v>4143128401.5099998</v>
      </c>
      <c r="C8" s="1240">
        <v>68418237</v>
      </c>
      <c r="D8" s="1240">
        <v>198049934.00999999</v>
      </c>
      <c r="E8" s="1240">
        <v>29339517.440000001</v>
      </c>
      <c r="F8" s="1240">
        <v>12376000.000000002</v>
      </c>
      <c r="G8" s="1240">
        <v>12813484</v>
      </c>
      <c r="H8" s="1240">
        <v>0</v>
      </c>
      <c r="I8" s="1890">
        <v>6055514.0099999998</v>
      </c>
      <c r="J8" s="1646">
        <v>4470181087.9699993</v>
      </c>
      <c r="K8" s="329"/>
      <c r="L8" s="329"/>
      <c r="M8" s="138"/>
      <c r="N8" s="138"/>
      <c r="Q8" s="1267"/>
      <c r="R8" s="1267"/>
      <c r="S8" s="1267"/>
      <c r="T8" s="1267"/>
      <c r="U8" s="1267"/>
      <c r="V8" s="1267"/>
      <c r="W8" s="1267"/>
      <c r="X8" s="1267"/>
      <c r="Y8" s="1267"/>
      <c r="Z8" s="1267"/>
    </row>
    <row r="9" spans="1:26" s="528" customFormat="1" ht="18.75">
      <c r="A9" s="1792">
        <v>43269</v>
      </c>
      <c r="B9" s="1243">
        <v>4188778707.6500001</v>
      </c>
      <c r="C9" s="1240">
        <v>70183503</v>
      </c>
      <c r="D9" s="1240">
        <v>194715260.09999999</v>
      </c>
      <c r="E9" s="1240">
        <v>29255191.780000001</v>
      </c>
      <c r="F9" s="1240">
        <v>12066000</v>
      </c>
      <c r="G9" s="1240">
        <v>12813484</v>
      </c>
      <c r="H9" s="1240">
        <v>0</v>
      </c>
      <c r="I9" s="1890">
        <v>0</v>
      </c>
      <c r="J9" s="1646">
        <v>4507812146.5299997</v>
      </c>
      <c r="K9" s="329"/>
      <c r="L9" s="329"/>
      <c r="M9" s="138"/>
      <c r="N9" s="138"/>
      <c r="Q9" s="1267"/>
      <c r="R9" s="1267"/>
      <c r="S9" s="1267"/>
      <c r="T9" s="1267"/>
      <c r="U9" s="1267"/>
      <c r="V9" s="1267"/>
      <c r="W9" s="1267"/>
      <c r="X9" s="1267"/>
      <c r="Y9" s="1267"/>
      <c r="Z9" s="1267"/>
    </row>
    <row r="10" spans="1:26" s="528" customFormat="1" ht="18.75">
      <c r="A10" s="1792">
        <v>43299</v>
      </c>
      <c r="B10" s="1243">
        <v>4194044354.9099998</v>
      </c>
      <c r="C10" s="1240">
        <v>70077401</v>
      </c>
      <c r="D10" s="1240">
        <v>197288748.56</v>
      </c>
      <c r="E10" s="1240">
        <v>29888401.07</v>
      </c>
      <c r="F10" s="1240">
        <v>12376000</v>
      </c>
      <c r="G10" s="1240">
        <v>12813484</v>
      </c>
      <c r="H10" s="1240">
        <v>0</v>
      </c>
      <c r="I10" s="1890">
        <v>0</v>
      </c>
      <c r="J10" s="1646">
        <v>4516488389.54</v>
      </c>
      <c r="K10" s="329"/>
      <c r="L10" s="329"/>
      <c r="M10" s="138"/>
      <c r="N10" s="138"/>
      <c r="Q10" s="1267"/>
      <c r="R10" s="1267"/>
      <c r="S10" s="1267"/>
      <c r="T10" s="1267"/>
      <c r="U10" s="1267"/>
      <c r="V10" s="1267"/>
      <c r="W10" s="1267"/>
      <c r="X10" s="1267"/>
      <c r="Y10" s="1267"/>
      <c r="Z10" s="1267"/>
    </row>
    <row r="11" spans="1:26" s="528" customFormat="1" ht="18.75">
      <c r="A11" s="1792">
        <v>43330</v>
      </c>
      <c r="B11" s="1243">
        <v>4176296785.4500003</v>
      </c>
      <c r="C11" s="1240">
        <v>69961100.5</v>
      </c>
      <c r="D11" s="1240">
        <v>199744820.09</v>
      </c>
      <c r="E11" s="1240">
        <v>29642380.859999999</v>
      </c>
      <c r="F11" s="1240">
        <v>13496000</v>
      </c>
      <c r="G11" s="1240">
        <v>12813484</v>
      </c>
      <c r="H11" s="1240">
        <v>0</v>
      </c>
      <c r="I11" s="1890">
        <v>0</v>
      </c>
      <c r="J11" s="1646">
        <v>4501954570.8999996</v>
      </c>
      <c r="K11" s="329"/>
      <c r="L11" s="329"/>
      <c r="M11" s="138"/>
      <c r="N11" s="138"/>
      <c r="Q11" s="1267"/>
      <c r="R11" s="1267"/>
      <c r="S11" s="1267"/>
      <c r="T11" s="1267"/>
      <c r="U11" s="1267"/>
      <c r="V11" s="1267"/>
      <c r="W11" s="1267"/>
      <c r="X11" s="1267"/>
      <c r="Y11" s="1267"/>
      <c r="Z11" s="1267"/>
    </row>
    <row r="12" spans="1:26" s="528" customFormat="1" ht="18.75">
      <c r="A12" s="1792">
        <v>43361</v>
      </c>
      <c r="B12" s="1243">
        <v>4243360248.0799999</v>
      </c>
      <c r="C12" s="1240">
        <v>71254371.5</v>
      </c>
      <c r="D12" s="1240">
        <v>193103160.25999999</v>
      </c>
      <c r="E12" s="1240">
        <v>29420212.57</v>
      </c>
      <c r="F12" s="1240">
        <v>13928000</v>
      </c>
      <c r="G12" s="1240">
        <v>12813484</v>
      </c>
      <c r="H12" s="1240">
        <v>0</v>
      </c>
      <c r="I12" s="1890">
        <v>0</v>
      </c>
      <c r="J12" s="1646">
        <v>4563879476.4099998</v>
      </c>
      <c r="K12" s="329"/>
      <c r="L12" s="329"/>
      <c r="M12" s="138"/>
      <c r="N12" s="138"/>
      <c r="Q12" s="1267"/>
      <c r="R12" s="1267"/>
      <c r="S12" s="1267"/>
      <c r="T12" s="1267"/>
      <c r="U12" s="1267"/>
      <c r="V12" s="1267"/>
      <c r="W12" s="1267"/>
      <c r="X12" s="1267"/>
      <c r="Y12" s="1267"/>
      <c r="Z12" s="1267"/>
    </row>
    <row r="13" spans="1:26" s="528" customFormat="1" ht="18.75">
      <c r="A13" s="1792">
        <v>43391</v>
      </c>
      <c r="B13" s="1243">
        <v>4275789073.1100001</v>
      </c>
      <c r="C13" s="1240">
        <v>87224391.299999997</v>
      </c>
      <c r="D13" s="1240">
        <v>204617988.97</v>
      </c>
      <c r="E13" s="1240">
        <v>30272993.550000001</v>
      </c>
      <c r="F13" s="1240">
        <v>14306000</v>
      </c>
      <c r="G13" s="1240">
        <v>12813484</v>
      </c>
      <c r="H13" s="1240">
        <v>0</v>
      </c>
      <c r="I13" s="1890">
        <v>0</v>
      </c>
      <c r="J13" s="1646">
        <v>4625023930.9300003</v>
      </c>
      <c r="K13" s="329"/>
      <c r="L13" s="329"/>
      <c r="M13" s="138"/>
      <c r="N13" s="138"/>
      <c r="Q13" s="1267"/>
      <c r="R13" s="1267"/>
      <c r="S13" s="1267"/>
      <c r="T13" s="1267"/>
      <c r="U13" s="1267"/>
      <c r="V13" s="1267"/>
      <c r="W13" s="1267"/>
      <c r="X13" s="1267"/>
      <c r="Y13" s="1267"/>
      <c r="Z13" s="1267"/>
    </row>
    <row r="14" spans="1:26" s="528" customFormat="1" ht="18.75">
      <c r="A14" s="1792">
        <v>43422</v>
      </c>
      <c r="B14" s="1243">
        <v>4296998223.8299999</v>
      </c>
      <c r="C14" s="1242">
        <v>88535151.25</v>
      </c>
      <c r="D14" s="1242">
        <v>198972627.31</v>
      </c>
      <c r="E14" s="1242">
        <v>29930072.739999998</v>
      </c>
      <c r="F14" s="1242">
        <v>14206000</v>
      </c>
      <c r="G14" s="1240">
        <v>12813484</v>
      </c>
      <c r="H14" s="1240">
        <v>0</v>
      </c>
      <c r="I14" s="1890">
        <v>0</v>
      </c>
      <c r="J14" s="1646">
        <v>4641455559.1300001</v>
      </c>
      <c r="K14" s="329"/>
      <c r="L14" s="329"/>
      <c r="M14" s="138"/>
      <c r="N14" s="138"/>
      <c r="Q14" s="1267"/>
      <c r="R14" s="1267"/>
      <c r="S14" s="1267"/>
      <c r="T14" s="1267"/>
      <c r="U14" s="1267"/>
      <c r="V14" s="1267"/>
      <c r="W14" s="1267"/>
      <c r="X14" s="1267"/>
      <c r="Y14" s="1267"/>
      <c r="Z14" s="1267"/>
    </row>
    <row r="15" spans="1:26" s="528" customFormat="1" ht="18.75">
      <c r="A15" s="1792">
        <v>43452</v>
      </c>
      <c r="B15" s="1241">
        <v>4297964621.6400003</v>
      </c>
      <c r="C15" s="1242">
        <v>89290619.400000006</v>
      </c>
      <c r="D15" s="1242">
        <v>211658064.84</v>
      </c>
      <c r="E15" s="1242">
        <v>31648347.550000001</v>
      </c>
      <c r="F15" s="1242">
        <v>14282000</v>
      </c>
      <c r="G15" s="1242">
        <v>25626968</v>
      </c>
      <c r="H15" s="1242">
        <v>0</v>
      </c>
      <c r="I15" s="1891">
        <v>0</v>
      </c>
      <c r="J15" s="1646">
        <v>4670470621.4300003</v>
      </c>
      <c r="K15" s="329"/>
      <c r="L15" s="329"/>
      <c r="M15" s="138"/>
      <c r="N15" s="138"/>
      <c r="Q15" s="1267"/>
      <c r="R15" s="1267"/>
      <c r="S15" s="1267"/>
      <c r="T15" s="1267"/>
      <c r="U15" s="1267"/>
      <c r="V15" s="1267"/>
      <c r="W15" s="1267"/>
      <c r="X15" s="1267"/>
      <c r="Y15" s="1267"/>
      <c r="Z15" s="1267"/>
    </row>
    <row r="16" spans="1:26" s="528" customFormat="1" ht="18.75">
      <c r="A16" s="1793" t="s">
        <v>1044</v>
      </c>
      <c r="B16" s="1378">
        <f>4079452163.9+225065243.43</f>
        <v>4304517407.3299999</v>
      </c>
      <c r="C16" s="1245">
        <v>88793477.790000007</v>
      </c>
      <c r="D16" s="1245">
        <v>197976116.88</v>
      </c>
      <c r="E16" s="1245">
        <v>29797581.370000001</v>
      </c>
      <c r="F16" s="1245">
        <v>14092000</v>
      </c>
      <c r="G16" s="1245">
        <v>12813484</v>
      </c>
      <c r="H16" s="1245">
        <v>0</v>
      </c>
      <c r="I16" s="1892">
        <v>0</v>
      </c>
      <c r="J16" s="1647">
        <f>SUM(B16:I16)</f>
        <v>4647990067.3699999</v>
      </c>
      <c r="K16" s="329"/>
      <c r="L16" s="329"/>
      <c r="M16" s="138"/>
      <c r="N16" s="138"/>
      <c r="Q16" s="1267"/>
      <c r="R16" s="1267"/>
      <c r="S16" s="1267"/>
      <c r="T16" s="1267"/>
      <c r="U16" s="1267"/>
      <c r="V16" s="1267"/>
      <c r="W16" s="1267"/>
      <c r="X16" s="1267"/>
      <c r="Y16" s="1267"/>
      <c r="Z16" s="1267"/>
    </row>
    <row r="17" spans="1:25" s="16" customFormat="1" ht="18.75">
      <c r="A17" s="2293"/>
      <c r="B17" s="2293"/>
      <c r="C17" s="2293"/>
      <c r="D17" s="2293"/>
      <c r="E17" s="2293"/>
      <c r="F17" s="2293"/>
      <c r="G17" s="2293"/>
      <c r="H17" s="2293"/>
      <c r="I17" s="2293"/>
      <c r="J17" s="2293"/>
      <c r="K17" s="836"/>
      <c r="L17" s="836"/>
      <c r="M17" s="836"/>
      <c r="P17" s="69"/>
      <c r="Q17" s="69"/>
      <c r="R17" s="69"/>
      <c r="S17" s="69"/>
      <c r="T17" s="69"/>
      <c r="U17" s="69"/>
      <c r="V17" s="69"/>
      <c r="W17" s="69"/>
      <c r="X17" s="69"/>
      <c r="Y17" s="69"/>
    </row>
    <row r="18" spans="1:25" ht="34.5" customHeight="1">
      <c r="P18" s="33"/>
      <c r="Q18" s="33"/>
      <c r="R18" s="33"/>
      <c r="S18" s="33"/>
      <c r="T18" s="33"/>
      <c r="U18" s="33"/>
      <c r="V18" s="33"/>
    </row>
    <row r="19" spans="1:25">
      <c r="P19" s="33"/>
      <c r="Q19" s="33"/>
      <c r="R19" s="33"/>
      <c r="S19" s="33"/>
      <c r="T19" s="33"/>
      <c r="U19" s="33"/>
      <c r="V19" s="33"/>
    </row>
    <row r="20" spans="1:25">
      <c r="N20" s="748"/>
      <c r="P20" s="33"/>
      <c r="Q20" s="33"/>
      <c r="R20" s="33"/>
      <c r="S20" s="33"/>
      <c r="T20" s="33"/>
      <c r="U20" s="33"/>
      <c r="V20" s="33"/>
    </row>
    <row r="21" spans="1:25">
      <c r="P21" s="33"/>
      <c r="Q21" s="33"/>
      <c r="R21" s="33"/>
      <c r="S21" s="33"/>
      <c r="T21" s="33"/>
      <c r="U21" s="33"/>
      <c r="V21" s="33"/>
    </row>
    <row r="22" spans="1:25">
      <c r="P22" s="33"/>
      <c r="Q22" s="33"/>
      <c r="R22" s="33"/>
      <c r="S22" s="33"/>
      <c r="T22" s="33"/>
      <c r="U22" s="33"/>
      <c r="V22" s="33"/>
    </row>
    <row r="23" spans="1:25">
      <c r="P23" s="33"/>
      <c r="Q23" s="33"/>
      <c r="R23" s="33"/>
      <c r="S23" s="33"/>
      <c r="T23" s="33"/>
      <c r="U23" s="33"/>
      <c r="V23" s="33"/>
    </row>
    <row r="24" spans="1:25">
      <c r="P24" s="33"/>
      <c r="Q24" s="33"/>
      <c r="R24" s="33"/>
      <c r="S24" s="33"/>
      <c r="T24" s="33"/>
      <c r="U24" s="33"/>
      <c r="V24" s="33"/>
    </row>
    <row r="25" spans="1:25">
      <c r="P25" s="33"/>
      <c r="Q25" s="33"/>
      <c r="R25" s="33"/>
      <c r="S25" s="33"/>
      <c r="T25" s="33"/>
      <c r="U25" s="33"/>
      <c r="V25" s="33"/>
    </row>
    <row r="26" spans="1:25">
      <c r="P26" s="33"/>
      <c r="Q26" s="33"/>
      <c r="R26" s="33"/>
      <c r="S26" s="33"/>
      <c r="T26" s="33"/>
      <c r="U26" s="33"/>
      <c r="V26" s="33"/>
    </row>
    <row r="27" spans="1:25">
      <c r="P27" s="33"/>
      <c r="Q27" s="33"/>
      <c r="R27" s="33"/>
      <c r="S27" s="33"/>
      <c r="T27" s="33"/>
      <c r="U27" s="33"/>
      <c r="V27" s="33"/>
    </row>
    <row r="28" spans="1:25">
      <c r="P28" s="33"/>
      <c r="Q28" s="33"/>
      <c r="R28" s="33"/>
      <c r="S28" s="33"/>
      <c r="T28" s="33"/>
      <c r="U28" s="33"/>
      <c r="V28" s="33"/>
    </row>
    <row r="29" spans="1:25">
      <c r="P29" s="33"/>
      <c r="Q29" s="33"/>
      <c r="R29" s="33"/>
      <c r="S29" s="33"/>
      <c r="T29" s="33"/>
      <c r="U29" s="33"/>
      <c r="V29" s="33"/>
    </row>
    <row r="30" spans="1:25">
      <c r="P30" s="33"/>
      <c r="Q30" s="33"/>
      <c r="R30" s="33"/>
      <c r="S30" s="33"/>
      <c r="T30" s="33"/>
      <c r="U30" s="33"/>
      <c r="V30" s="33"/>
    </row>
    <row r="31" spans="1:25">
      <c r="P31" s="33"/>
      <c r="Q31" s="33"/>
      <c r="R31" s="33"/>
      <c r="S31" s="33"/>
      <c r="T31" s="33"/>
      <c r="U31" s="33"/>
      <c r="V31" s="33"/>
    </row>
    <row r="32" spans="1:25">
      <c r="P32" s="33"/>
      <c r="Q32" s="33"/>
      <c r="R32" s="33"/>
      <c r="S32" s="33"/>
      <c r="T32" s="33"/>
      <c r="U32" s="33"/>
      <c r="V32" s="33"/>
    </row>
    <row r="33" spans="16:22">
      <c r="P33" s="33"/>
      <c r="Q33" s="33"/>
      <c r="R33" s="33"/>
      <c r="S33" s="33"/>
      <c r="T33" s="33"/>
      <c r="U33" s="33"/>
      <c r="V33" s="33"/>
    </row>
    <row r="34" spans="16:22">
      <c r="P34" s="33"/>
      <c r="Q34" s="33"/>
      <c r="R34" s="33"/>
      <c r="S34" s="33"/>
      <c r="T34" s="33"/>
      <c r="U34" s="33"/>
      <c r="V34" s="33"/>
    </row>
    <row r="35" spans="16:22">
      <c r="P35" s="33"/>
      <c r="Q35" s="33"/>
      <c r="R35" s="33"/>
      <c r="S35" s="33"/>
      <c r="T35" s="33"/>
      <c r="U35" s="33"/>
      <c r="V35" s="33"/>
    </row>
    <row r="36" spans="16:22">
      <c r="P36" s="33"/>
      <c r="Q36" s="33"/>
      <c r="R36" s="33"/>
      <c r="S36" s="33"/>
      <c r="T36" s="33"/>
      <c r="U36" s="33"/>
      <c r="V36" s="33"/>
    </row>
    <row r="37" spans="16:22">
      <c r="P37" s="33"/>
      <c r="Q37" s="33"/>
      <c r="R37" s="33"/>
      <c r="S37" s="33"/>
      <c r="T37" s="33"/>
      <c r="U37" s="33"/>
      <c r="V37" s="33"/>
    </row>
    <row r="38" spans="16:22">
      <c r="P38" s="33"/>
      <c r="Q38" s="33"/>
      <c r="R38" s="33"/>
      <c r="S38" s="33"/>
      <c r="T38" s="33"/>
      <c r="U38" s="33"/>
      <c r="V38" s="33"/>
    </row>
    <row r="39" spans="16:22">
      <c r="P39" s="33"/>
      <c r="Q39" s="33"/>
      <c r="R39" s="33"/>
      <c r="S39" s="33"/>
      <c r="T39" s="33"/>
      <c r="U39" s="33"/>
      <c r="V39" s="33"/>
    </row>
    <row r="40" spans="16:22">
      <c r="P40" s="33"/>
      <c r="Q40" s="33"/>
      <c r="R40" s="33"/>
      <c r="S40" s="33"/>
      <c r="T40" s="33"/>
      <c r="U40" s="33"/>
      <c r="V40" s="33"/>
    </row>
    <row r="41" spans="16:22">
      <c r="P41" s="33"/>
      <c r="Q41" s="33"/>
      <c r="R41" s="33"/>
      <c r="S41" s="33"/>
      <c r="T41" s="33"/>
      <c r="U41" s="33"/>
      <c r="V41" s="33"/>
    </row>
    <row r="42" spans="16:22">
      <c r="P42" s="33"/>
      <c r="Q42" s="33"/>
      <c r="R42" s="33"/>
      <c r="S42" s="33"/>
      <c r="T42" s="33"/>
      <c r="U42" s="33"/>
      <c r="V42" s="33"/>
    </row>
    <row r="43" spans="16:22">
      <c r="P43" s="33"/>
      <c r="Q43" s="33"/>
      <c r="R43" s="33"/>
      <c r="S43" s="33"/>
      <c r="T43" s="33"/>
      <c r="U43" s="33"/>
      <c r="V43" s="33"/>
    </row>
    <row r="44" spans="16:22">
      <c r="P44" s="33"/>
      <c r="Q44" s="33"/>
      <c r="R44" s="33"/>
      <c r="S44" s="33"/>
      <c r="T44" s="33"/>
      <c r="U44" s="33"/>
      <c r="V44" s="33"/>
    </row>
    <row r="45" spans="16:22" ht="16.5" customHeight="1">
      <c r="P45" s="33"/>
      <c r="Q45" s="33"/>
      <c r="R45" s="33"/>
      <c r="S45" s="33"/>
      <c r="T45" s="33"/>
      <c r="U45" s="33"/>
      <c r="V45" s="33"/>
    </row>
    <row r="46" spans="16:22" hidden="1">
      <c r="P46" s="33"/>
      <c r="Q46" s="33"/>
      <c r="R46" s="33"/>
      <c r="S46" s="33"/>
      <c r="T46" s="33"/>
      <c r="U46" s="33"/>
      <c r="V46" s="33"/>
    </row>
    <row r="47" spans="16:22" hidden="1">
      <c r="P47" s="33"/>
      <c r="Q47" s="33"/>
      <c r="R47" s="33"/>
      <c r="S47" s="33"/>
      <c r="T47" s="33"/>
      <c r="U47" s="33"/>
      <c r="V47" s="33"/>
    </row>
    <row r="48" spans="16:22">
      <c r="P48" s="33"/>
      <c r="Q48" s="33"/>
      <c r="R48" s="33"/>
      <c r="S48" s="33"/>
      <c r="T48" s="33"/>
      <c r="U48" s="33"/>
      <c r="V48" s="33"/>
    </row>
    <row r="49" spans="14:22">
      <c r="N49" s="67" t="s">
        <v>154</v>
      </c>
      <c r="P49" s="33"/>
      <c r="Q49" s="33"/>
      <c r="R49" s="33"/>
      <c r="S49" s="33"/>
      <c r="T49" s="33"/>
      <c r="U49" s="33"/>
      <c r="V49" s="33"/>
    </row>
    <row r="50" spans="14:22">
      <c r="P50" s="33"/>
      <c r="Q50" s="33"/>
      <c r="R50" s="33"/>
      <c r="S50" s="33"/>
      <c r="T50" s="33"/>
      <c r="U50" s="33"/>
      <c r="V50" s="33"/>
    </row>
    <row r="51" spans="14:22">
      <c r="P51" s="33"/>
      <c r="Q51" s="33"/>
      <c r="R51" s="33"/>
      <c r="S51" s="33"/>
      <c r="T51" s="33"/>
      <c r="U51" s="33"/>
      <c r="V51" s="33"/>
    </row>
    <row r="52" spans="14:22">
      <c r="P52" s="33"/>
      <c r="Q52" s="33"/>
      <c r="R52" s="33"/>
      <c r="S52" s="33"/>
      <c r="T52" s="33"/>
      <c r="U52" s="33"/>
      <c r="V52" s="33"/>
    </row>
    <row r="53" spans="14:22">
      <c r="P53" s="33"/>
      <c r="Q53" s="33"/>
      <c r="R53" s="33"/>
      <c r="S53" s="33"/>
      <c r="T53" s="33"/>
      <c r="U53" s="33"/>
      <c r="V53" s="33"/>
    </row>
    <row r="54" spans="14:22">
      <c r="P54" s="33"/>
      <c r="Q54" s="33"/>
      <c r="R54" s="33"/>
      <c r="S54" s="33"/>
      <c r="T54" s="33"/>
      <c r="U54" s="33"/>
      <c r="V54" s="33"/>
    </row>
    <row r="55" spans="14:22">
      <c r="P55" s="33"/>
      <c r="Q55" s="33"/>
      <c r="R55" s="33"/>
      <c r="S55" s="33"/>
      <c r="T55" s="33"/>
      <c r="U55" s="33"/>
      <c r="V55" s="33"/>
    </row>
    <row r="56" spans="14:22">
      <c r="P56" s="33"/>
      <c r="Q56" s="33"/>
      <c r="R56" s="33"/>
      <c r="S56" s="33"/>
      <c r="T56" s="33"/>
      <c r="U56" s="33"/>
      <c r="V56" s="33"/>
    </row>
    <row r="57" spans="14:22">
      <c r="P57" s="33"/>
      <c r="Q57" s="33"/>
      <c r="R57" s="33"/>
      <c r="S57" s="33"/>
      <c r="T57" s="33"/>
      <c r="U57" s="33"/>
      <c r="V57" s="33"/>
    </row>
    <row r="58" spans="14:22">
      <c r="P58" s="33"/>
      <c r="Q58" s="33"/>
      <c r="R58" s="33"/>
      <c r="S58" s="33"/>
      <c r="T58" s="33"/>
      <c r="U58" s="33"/>
      <c r="V58" s="33"/>
    </row>
    <row r="59" spans="14:22">
      <c r="P59" s="33"/>
      <c r="Q59" s="33"/>
      <c r="R59" s="33"/>
      <c r="S59" s="33"/>
      <c r="T59" s="33"/>
      <c r="U59" s="33"/>
      <c r="V59" s="33"/>
    </row>
    <row r="60" spans="14:22">
      <c r="P60" s="33"/>
      <c r="Q60" s="33"/>
      <c r="R60" s="33"/>
      <c r="S60" s="33"/>
      <c r="T60" s="33"/>
      <c r="U60" s="33"/>
      <c r="V60" s="33"/>
    </row>
    <row r="61" spans="14:22">
      <c r="P61" s="33"/>
      <c r="Q61" s="33"/>
      <c r="R61" s="33"/>
      <c r="S61" s="33"/>
      <c r="T61" s="33"/>
      <c r="U61" s="33"/>
      <c r="V61" s="33"/>
    </row>
    <row r="62" spans="14:22">
      <c r="P62" s="33"/>
      <c r="Q62" s="33"/>
      <c r="R62" s="33"/>
      <c r="S62" s="33"/>
      <c r="T62" s="33"/>
      <c r="U62" s="33"/>
      <c r="V62" s="33"/>
    </row>
    <row r="63" spans="14:22">
      <c r="P63" s="33"/>
      <c r="Q63" s="33"/>
      <c r="R63" s="33"/>
      <c r="S63" s="33"/>
      <c r="T63" s="33"/>
      <c r="U63" s="33"/>
      <c r="V63" s="33"/>
    </row>
    <row r="64" spans="14:22">
      <c r="P64" s="33"/>
      <c r="Q64" s="33"/>
      <c r="R64" s="33"/>
      <c r="S64" s="33"/>
      <c r="T64" s="33"/>
      <c r="U64" s="33"/>
      <c r="V64" s="33"/>
    </row>
    <row r="65" spans="16:22">
      <c r="P65" s="33"/>
      <c r="Q65" s="33"/>
      <c r="R65" s="33"/>
      <c r="S65" s="33"/>
      <c r="T65" s="33"/>
      <c r="U65" s="33"/>
      <c r="V65" s="33"/>
    </row>
    <row r="66" spans="16:22">
      <c r="P66" s="33"/>
      <c r="Q66" s="33"/>
      <c r="R66" s="33"/>
      <c r="S66" s="33"/>
      <c r="T66" s="33"/>
      <c r="U66" s="33"/>
      <c r="V66" s="33"/>
    </row>
    <row r="67" spans="16:22">
      <c r="P67" s="33"/>
      <c r="Q67" s="33"/>
      <c r="R67" s="33"/>
      <c r="S67" s="33"/>
      <c r="T67" s="33"/>
      <c r="U67" s="33"/>
      <c r="V67" s="33"/>
    </row>
    <row r="68" spans="16:22">
      <c r="P68" s="33"/>
      <c r="Q68" s="33"/>
      <c r="R68" s="33"/>
      <c r="S68" s="33"/>
      <c r="T68" s="33"/>
      <c r="U68" s="33"/>
      <c r="V68" s="33"/>
    </row>
    <row r="69" spans="16:22">
      <c r="P69" s="33"/>
      <c r="Q69" s="33"/>
      <c r="R69" s="33"/>
      <c r="S69" s="33"/>
      <c r="T69" s="33"/>
      <c r="U69" s="33"/>
      <c r="V69" s="33"/>
    </row>
    <row r="70" spans="16:22">
      <c r="P70" s="33"/>
      <c r="Q70" s="33"/>
      <c r="R70" s="33"/>
      <c r="S70" s="33"/>
      <c r="T70" s="33"/>
      <c r="U70" s="33"/>
      <c r="V70" s="33"/>
    </row>
    <row r="71" spans="16:22">
      <c r="P71" s="33"/>
      <c r="Q71" s="33"/>
      <c r="R71" s="33"/>
      <c r="S71" s="33"/>
      <c r="T71" s="33"/>
      <c r="U71" s="33"/>
      <c r="V71" s="33"/>
    </row>
    <row r="72" spans="16:22">
      <c r="P72" s="33"/>
      <c r="Q72" s="33"/>
      <c r="R72" s="33"/>
      <c r="S72" s="33"/>
      <c r="T72" s="33"/>
      <c r="U72" s="33"/>
      <c r="V72" s="33"/>
    </row>
    <row r="73" spans="16:22">
      <c r="P73" s="33"/>
      <c r="Q73" s="33"/>
      <c r="R73" s="33"/>
      <c r="S73" s="33"/>
      <c r="T73" s="33"/>
      <c r="U73" s="33"/>
      <c r="V73" s="33"/>
    </row>
    <row r="74" spans="16:22">
      <c r="P74" s="33"/>
      <c r="Q74" s="33"/>
      <c r="R74" s="33"/>
      <c r="S74" s="33"/>
      <c r="T74" s="33"/>
      <c r="U74" s="33"/>
      <c r="V74" s="33"/>
    </row>
    <row r="75" spans="16:22">
      <c r="P75" s="33"/>
      <c r="Q75" s="33"/>
      <c r="R75" s="33"/>
      <c r="S75" s="33"/>
      <c r="T75" s="33"/>
      <c r="U75" s="33"/>
      <c r="V75" s="33"/>
    </row>
    <row r="76" spans="16:22">
      <c r="P76" s="33"/>
      <c r="Q76" s="33"/>
      <c r="R76" s="33"/>
      <c r="S76" s="33"/>
      <c r="T76" s="33"/>
      <c r="U76" s="33"/>
      <c r="V76" s="33"/>
    </row>
    <row r="77" spans="16:22">
      <c r="P77" s="33"/>
      <c r="Q77" s="33"/>
      <c r="R77" s="33"/>
      <c r="S77" s="33"/>
      <c r="T77" s="33"/>
      <c r="U77" s="33"/>
      <c r="V77" s="33"/>
    </row>
    <row r="78" spans="16:22">
      <c r="P78" s="33"/>
      <c r="Q78" s="33"/>
      <c r="R78" s="33"/>
      <c r="S78" s="33"/>
      <c r="T78" s="33"/>
      <c r="U78" s="33"/>
      <c r="V78" s="33"/>
    </row>
    <row r="79" spans="16:22">
      <c r="P79" s="33"/>
      <c r="Q79" s="33"/>
      <c r="R79" s="33"/>
      <c r="S79" s="33"/>
      <c r="T79" s="33"/>
      <c r="U79" s="33"/>
      <c r="V79" s="33"/>
    </row>
    <row r="80" spans="16:22">
      <c r="P80" s="33"/>
      <c r="Q80" s="33"/>
      <c r="R80" s="33"/>
      <c r="S80" s="33"/>
      <c r="T80" s="33"/>
      <c r="U80" s="33"/>
      <c r="V80" s="33"/>
    </row>
    <row r="81" spans="16:22">
      <c r="P81" s="33"/>
      <c r="Q81" s="33"/>
      <c r="R81" s="33"/>
      <c r="S81" s="33"/>
      <c r="T81" s="33"/>
      <c r="U81" s="33"/>
      <c r="V81" s="33"/>
    </row>
    <row r="82" spans="16:22">
      <c r="P82" s="33"/>
      <c r="Q82" s="33"/>
      <c r="R82" s="33"/>
      <c r="S82" s="33"/>
      <c r="T82" s="33"/>
      <c r="U82" s="33"/>
      <c r="V82" s="33"/>
    </row>
    <row r="83" spans="16:22">
      <c r="P83" s="33"/>
      <c r="Q83" s="33"/>
      <c r="R83" s="33"/>
      <c r="S83" s="33"/>
      <c r="T83" s="33"/>
      <c r="U83" s="33"/>
      <c r="V83" s="33"/>
    </row>
    <row r="84" spans="16:22">
      <c r="P84" s="33"/>
      <c r="Q84" s="33"/>
      <c r="R84" s="33"/>
      <c r="S84" s="33"/>
      <c r="T84" s="33"/>
      <c r="U84" s="33"/>
      <c r="V84" s="33"/>
    </row>
    <row r="85" spans="16:22">
      <c r="P85" s="33"/>
      <c r="Q85" s="33"/>
      <c r="R85" s="33"/>
      <c r="S85" s="33"/>
      <c r="T85" s="33"/>
      <c r="U85" s="33"/>
      <c r="V85" s="33"/>
    </row>
    <row r="86" spans="16:22">
      <c r="P86" s="33"/>
      <c r="Q86" s="33"/>
      <c r="R86" s="33"/>
      <c r="S86" s="33"/>
      <c r="T86" s="33"/>
      <c r="U86" s="33"/>
      <c r="V86" s="33"/>
    </row>
    <row r="87" spans="16:22">
      <c r="P87" s="33"/>
      <c r="Q87" s="33"/>
      <c r="R87" s="33"/>
      <c r="S87" s="33"/>
      <c r="T87" s="33"/>
      <c r="U87" s="33"/>
      <c r="V87" s="33"/>
    </row>
    <row r="88" spans="16:22">
      <c r="P88" s="33"/>
      <c r="Q88" s="33"/>
      <c r="R88" s="33"/>
      <c r="S88" s="33"/>
      <c r="T88" s="33"/>
      <c r="U88" s="33"/>
      <c r="V88" s="33"/>
    </row>
    <row r="89" spans="16:22">
      <c r="P89" s="33"/>
      <c r="Q89" s="33"/>
      <c r="R89" s="33"/>
      <c r="S89" s="33"/>
      <c r="T89" s="33"/>
      <c r="U89" s="33"/>
      <c r="V89" s="33"/>
    </row>
    <row r="90" spans="16:22">
      <c r="P90" s="33"/>
      <c r="Q90" s="33"/>
      <c r="R90" s="33"/>
      <c r="S90" s="33"/>
      <c r="T90" s="33"/>
      <c r="U90" s="33"/>
      <c r="V90" s="33"/>
    </row>
    <row r="91" spans="16:22">
      <c r="P91" s="33"/>
      <c r="Q91" s="33"/>
      <c r="R91" s="33"/>
      <c r="S91" s="33"/>
      <c r="T91" s="33"/>
      <c r="U91" s="33"/>
      <c r="V91" s="33"/>
    </row>
    <row r="92" spans="16:22">
      <c r="P92" s="33"/>
      <c r="Q92" s="33"/>
      <c r="R92" s="33"/>
      <c r="S92" s="33"/>
      <c r="T92" s="33"/>
      <c r="U92" s="33"/>
      <c r="V92" s="33"/>
    </row>
    <row r="93" spans="16:22">
      <c r="P93" s="33"/>
      <c r="Q93" s="33"/>
      <c r="R93" s="33"/>
      <c r="S93" s="33"/>
      <c r="T93" s="33"/>
      <c r="U93" s="33"/>
      <c r="V93" s="33"/>
    </row>
    <row r="94" spans="16:22">
      <c r="P94" s="33"/>
      <c r="Q94" s="33"/>
      <c r="R94" s="33"/>
      <c r="S94" s="33"/>
      <c r="T94" s="33"/>
      <c r="U94" s="33"/>
      <c r="V94" s="33"/>
    </row>
    <row r="95" spans="16:22">
      <c r="P95" s="33"/>
      <c r="Q95" s="33"/>
      <c r="R95" s="33"/>
      <c r="S95" s="33"/>
      <c r="T95" s="33"/>
      <c r="U95" s="33"/>
      <c r="V95" s="33"/>
    </row>
    <row r="96" spans="16:22">
      <c r="P96" s="33"/>
      <c r="Q96" s="33"/>
      <c r="R96" s="33"/>
      <c r="S96" s="33"/>
      <c r="T96" s="33"/>
      <c r="U96" s="33"/>
      <c r="V96" s="33"/>
    </row>
    <row r="97" spans="16:22">
      <c r="P97" s="33"/>
      <c r="Q97" s="33"/>
      <c r="R97" s="33"/>
      <c r="S97" s="33"/>
      <c r="T97" s="33"/>
      <c r="U97" s="33"/>
      <c r="V97" s="33"/>
    </row>
    <row r="98" spans="16:22">
      <c r="P98" s="33"/>
      <c r="Q98" s="33"/>
      <c r="R98" s="33"/>
      <c r="S98" s="33"/>
      <c r="T98" s="33"/>
      <c r="U98" s="33"/>
      <c r="V98" s="33"/>
    </row>
    <row r="99" spans="16:22">
      <c r="P99" s="33"/>
      <c r="Q99" s="33"/>
      <c r="R99" s="33"/>
      <c r="S99" s="33"/>
      <c r="T99" s="33"/>
      <c r="U99" s="33"/>
      <c r="V99" s="33"/>
    </row>
    <row r="100" spans="16:22">
      <c r="P100" s="33"/>
      <c r="Q100" s="33"/>
      <c r="R100" s="33"/>
      <c r="S100" s="33"/>
      <c r="T100" s="33"/>
      <c r="U100" s="33"/>
      <c r="V100" s="33"/>
    </row>
    <row r="101" spans="16:22">
      <c r="P101" s="33"/>
      <c r="Q101" s="33"/>
      <c r="R101" s="33"/>
      <c r="S101" s="33"/>
      <c r="T101" s="33"/>
      <c r="U101" s="33"/>
      <c r="V101" s="33"/>
    </row>
    <row r="102" spans="16:22">
      <c r="P102" s="33"/>
      <c r="Q102" s="33"/>
      <c r="R102" s="33"/>
      <c r="S102" s="33"/>
      <c r="T102" s="33"/>
      <c r="U102" s="33"/>
      <c r="V102" s="33"/>
    </row>
    <row r="103" spans="16:22">
      <c r="P103" s="33"/>
      <c r="Q103" s="33"/>
      <c r="R103" s="33"/>
      <c r="S103" s="33"/>
      <c r="T103" s="33"/>
      <c r="U103" s="33"/>
      <c r="V103" s="33"/>
    </row>
    <row r="104" spans="16:22">
      <c r="P104" s="33"/>
      <c r="Q104" s="33"/>
      <c r="R104" s="33"/>
      <c r="S104" s="33"/>
      <c r="T104" s="33"/>
      <c r="U104" s="33"/>
      <c r="V104" s="33"/>
    </row>
    <row r="105" spans="16:22">
      <c r="P105" s="33"/>
      <c r="Q105" s="33"/>
      <c r="R105" s="33"/>
      <c r="S105" s="33"/>
      <c r="T105" s="33"/>
      <c r="U105" s="33"/>
      <c r="V105" s="33"/>
    </row>
    <row r="106" spans="16:22">
      <c r="P106" s="33"/>
      <c r="Q106" s="33"/>
      <c r="R106" s="33"/>
      <c r="S106" s="33"/>
      <c r="T106" s="33"/>
      <c r="U106" s="33"/>
      <c r="V106" s="33"/>
    </row>
    <row r="107" spans="16:22">
      <c r="P107" s="33"/>
      <c r="Q107" s="33"/>
      <c r="R107" s="33"/>
      <c r="S107" s="33"/>
      <c r="T107" s="33"/>
      <c r="U107" s="33"/>
      <c r="V107" s="33"/>
    </row>
    <row r="108" spans="16:22">
      <c r="P108" s="33"/>
      <c r="Q108" s="33"/>
      <c r="R108" s="33"/>
      <c r="S108" s="33"/>
      <c r="T108" s="33"/>
      <c r="U108" s="33"/>
      <c r="V108" s="33"/>
    </row>
    <row r="109" spans="16:22">
      <c r="P109" s="33"/>
      <c r="Q109" s="33"/>
      <c r="R109" s="33"/>
      <c r="S109" s="33"/>
      <c r="T109" s="33"/>
      <c r="U109" s="33"/>
      <c r="V109" s="33"/>
    </row>
    <row r="110" spans="16:22">
      <c r="P110" s="33"/>
      <c r="Q110" s="33"/>
      <c r="R110" s="33"/>
      <c r="S110" s="33"/>
      <c r="T110" s="33"/>
      <c r="U110" s="33"/>
      <c r="V110" s="33"/>
    </row>
    <row r="111" spans="16:22">
      <c r="P111" s="33"/>
      <c r="Q111" s="33"/>
      <c r="R111" s="33"/>
      <c r="S111" s="33"/>
      <c r="T111" s="33"/>
      <c r="U111" s="33"/>
      <c r="V111" s="33"/>
    </row>
    <row r="112" spans="16:22">
      <c r="P112" s="33"/>
      <c r="Q112" s="33"/>
      <c r="R112" s="33"/>
      <c r="S112" s="33"/>
      <c r="T112" s="33"/>
      <c r="U112" s="33"/>
      <c r="V112" s="33"/>
    </row>
    <row r="113" spans="16:22">
      <c r="P113" s="33"/>
      <c r="Q113" s="33"/>
      <c r="R113" s="33"/>
      <c r="S113" s="33"/>
      <c r="T113" s="33"/>
      <c r="U113" s="33"/>
      <c r="V113" s="33"/>
    </row>
    <row r="114" spans="16:22">
      <c r="P114" s="33"/>
      <c r="Q114" s="33"/>
      <c r="R114" s="33"/>
      <c r="S114" s="33"/>
      <c r="T114" s="33"/>
      <c r="U114" s="33"/>
      <c r="V114" s="33"/>
    </row>
    <row r="115" spans="16:22">
      <c r="P115" s="33"/>
      <c r="Q115" s="33"/>
      <c r="R115" s="33"/>
      <c r="S115" s="33"/>
      <c r="T115" s="33"/>
      <c r="U115" s="33"/>
      <c r="V115" s="33"/>
    </row>
    <row r="116" spans="16:22">
      <c r="P116" s="33"/>
      <c r="Q116" s="33"/>
      <c r="R116" s="33"/>
      <c r="S116" s="33"/>
      <c r="T116" s="33"/>
      <c r="U116" s="33"/>
      <c r="V116" s="33"/>
    </row>
    <row r="117" spans="16:22">
      <c r="P117" s="33"/>
      <c r="Q117" s="33"/>
      <c r="R117" s="33"/>
      <c r="S117" s="33"/>
      <c r="T117" s="33"/>
      <c r="U117" s="33"/>
      <c r="V117" s="33"/>
    </row>
    <row r="118" spans="16:22">
      <c r="P118" s="33"/>
      <c r="Q118" s="33"/>
      <c r="R118" s="33"/>
      <c r="S118" s="33"/>
      <c r="T118" s="33"/>
      <c r="U118" s="33"/>
      <c r="V118" s="33"/>
    </row>
    <row r="119" spans="16:22">
      <c r="P119" s="33"/>
      <c r="Q119" s="33"/>
      <c r="R119" s="33"/>
      <c r="S119" s="33"/>
      <c r="T119" s="33"/>
      <c r="U119" s="33"/>
      <c r="V119" s="33"/>
    </row>
    <row r="120" spans="16:22">
      <c r="P120" s="33"/>
      <c r="Q120" s="33"/>
      <c r="R120" s="33"/>
      <c r="S120" s="33"/>
      <c r="T120" s="33"/>
      <c r="U120" s="33"/>
      <c r="V120" s="33"/>
    </row>
    <row r="121" spans="16:22">
      <c r="P121" s="33"/>
      <c r="Q121" s="33"/>
      <c r="R121" s="33"/>
      <c r="S121" s="33"/>
      <c r="T121" s="33"/>
      <c r="U121" s="33"/>
      <c r="V121" s="33"/>
    </row>
    <row r="122" spans="16:22">
      <c r="P122" s="33"/>
      <c r="Q122" s="33"/>
      <c r="R122" s="33"/>
      <c r="S122" s="33"/>
      <c r="T122" s="33"/>
      <c r="U122" s="33"/>
      <c r="V122" s="33"/>
    </row>
    <row r="123" spans="16:22">
      <c r="P123" s="33"/>
      <c r="Q123" s="33"/>
      <c r="R123" s="33"/>
      <c r="S123" s="33"/>
      <c r="T123" s="33"/>
      <c r="U123" s="33"/>
      <c r="V123" s="33"/>
    </row>
    <row r="124" spans="16:22">
      <c r="P124" s="33"/>
      <c r="Q124" s="33"/>
      <c r="R124" s="33"/>
      <c r="S124" s="33"/>
      <c r="T124" s="33"/>
      <c r="U124" s="33"/>
      <c r="V124" s="33"/>
    </row>
    <row r="125" spans="16:22">
      <c r="P125" s="33"/>
      <c r="Q125" s="33"/>
      <c r="R125" s="33"/>
      <c r="S125" s="33"/>
      <c r="T125" s="33"/>
      <c r="U125" s="33"/>
      <c r="V125" s="33"/>
    </row>
    <row r="126" spans="16:22">
      <c r="P126" s="33"/>
      <c r="Q126" s="33"/>
      <c r="R126" s="33"/>
      <c r="S126" s="33"/>
      <c r="T126" s="33"/>
      <c r="U126" s="33"/>
      <c r="V126" s="33"/>
    </row>
    <row r="127" spans="16:22">
      <c r="P127" s="33"/>
      <c r="Q127" s="33"/>
      <c r="R127" s="33"/>
      <c r="S127" s="33"/>
      <c r="T127" s="33"/>
      <c r="U127" s="33"/>
      <c r="V127" s="33"/>
    </row>
    <row r="128" spans="16:22">
      <c r="P128" s="33"/>
      <c r="Q128" s="33"/>
      <c r="R128" s="33"/>
      <c r="S128" s="33"/>
      <c r="T128" s="33"/>
      <c r="U128" s="33"/>
      <c r="V128" s="33"/>
    </row>
    <row r="129" spans="16:22">
      <c r="P129" s="33"/>
      <c r="Q129" s="33"/>
      <c r="R129" s="33"/>
      <c r="S129" s="33"/>
      <c r="T129" s="33"/>
      <c r="U129" s="33"/>
      <c r="V129" s="33"/>
    </row>
    <row r="130" spans="16:22">
      <c r="P130" s="33"/>
      <c r="Q130" s="33"/>
      <c r="R130" s="33"/>
      <c r="S130" s="33"/>
      <c r="T130" s="33"/>
      <c r="U130" s="33"/>
      <c r="V130" s="33"/>
    </row>
    <row r="131" spans="16:22">
      <c r="P131" s="33"/>
      <c r="Q131" s="33"/>
      <c r="R131" s="33"/>
      <c r="S131" s="33"/>
      <c r="T131" s="33"/>
      <c r="U131" s="33"/>
      <c r="V131" s="33"/>
    </row>
    <row r="132" spans="16:22">
      <c r="P132" s="33"/>
      <c r="Q132" s="33"/>
      <c r="R132" s="33"/>
      <c r="S132" s="33"/>
      <c r="T132" s="33"/>
      <c r="U132" s="33"/>
      <c r="V132" s="33"/>
    </row>
    <row r="133" spans="16:22">
      <c r="P133" s="33"/>
      <c r="Q133" s="33"/>
      <c r="R133" s="33"/>
      <c r="S133" s="33"/>
      <c r="T133" s="33"/>
      <c r="U133" s="33"/>
      <c r="V133" s="33"/>
    </row>
    <row r="134" spans="16:22">
      <c r="P134" s="33"/>
      <c r="Q134" s="33"/>
      <c r="R134" s="33"/>
      <c r="S134" s="33"/>
      <c r="T134" s="33"/>
      <c r="U134" s="33"/>
      <c r="V134" s="33"/>
    </row>
    <row r="135" spans="16:22">
      <c r="P135" s="33"/>
      <c r="Q135" s="33"/>
      <c r="R135" s="33"/>
      <c r="S135" s="33"/>
      <c r="T135" s="33"/>
      <c r="U135" s="33"/>
      <c r="V135" s="33"/>
    </row>
    <row r="136" spans="16:22">
      <c r="P136" s="33"/>
      <c r="Q136" s="33"/>
      <c r="R136" s="33"/>
      <c r="S136" s="33"/>
      <c r="T136" s="33"/>
      <c r="U136" s="33"/>
      <c r="V136" s="33"/>
    </row>
    <row r="137" spans="16:22">
      <c r="P137" s="33"/>
      <c r="Q137" s="33"/>
      <c r="R137" s="33"/>
      <c r="S137" s="33"/>
      <c r="T137" s="33"/>
      <c r="U137" s="33"/>
      <c r="V137" s="33"/>
    </row>
    <row r="138" spans="16:22">
      <c r="P138" s="33"/>
      <c r="Q138" s="33"/>
      <c r="R138" s="33"/>
      <c r="S138" s="33"/>
      <c r="T138" s="33"/>
      <c r="U138" s="33"/>
      <c r="V138" s="33"/>
    </row>
    <row r="139" spans="16:22">
      <c r="P139" s="33"/>
      <c r="Q139" s="33"/>
      <c r="R139" s="33"/>
      <c r="S139" s="33"/>
      <c r="T139" s="33"/>
      <c r="U139" s="33"/>
      <c r="V139" s="33"/>
    </row>
    <row r="140" spans="16:22">
      <c r="P140" s="33"/>
      <c r="Q140" s="33"/>
      <c r="R140" s="33"/>
      <c r="S140" s="33"/>
      <c r="T140" s="33"/>
      <c r="U140" s="33"/>
      <c r="V140" s="33"/>
    </row>
    <row r="141" spans="16:22">
      <c r="P141" s="33"/>
      <c r="Q141" s="33"/>
      <c r="R141" s="33"/>
      <c r="S141" s="33"/>
      <c r="T141" s="33"/>
      <c r="U141" s="33"/>
      <c r="V141" s="33"/>
    </row>
    <row r="142" spans="16:22">
      <c r="P142" s="33"/>
      <c r="Q142" s="33"/>
      <c r="R142" s="33"/>
      <c r="S142" s="33"/>
      <c r="T142" s="33"/>
      <c r="U142" s="33"/>
      <c r="V142" s="33"/>
    </row>
    <row r="143" spans="16:22">
      <c r="P143" s="33"/>
      <c r="Q143" s="33"/>
      <c r="R143" s="33"/>
      <c r="S143" s="33"/>
      <c r="T143" s="33"/>
      <c r="U143" s="33"/>
      <c r="V143" s="33"/>
    </row>
    <row r="144" spans="16:22">
      <c r="P144" s="33"/>
      <c r="Q144" s="33"/>
      <c r="R144" s="33"/>
      <c r="S144" s="33"/>
      <c r="T144" s="33"/>
      <c r="U144" s="33"/>
      <c r="V144" s="33"/>
    </row>
    <row r="145" spans="16:22">
      <c r="P145" s="33"/>
      <c r="Q145" s="33"/>
      <c r="R145" s="33"/>
      <c r="S145" s="33"/>
      <c r="T145" s="33"/>
      <c r="U145" s="33"/>
      <c r="V145" s="33"/>
    </row>
    <row r="146" spans="16:22">
      <c r="P146" s="33"/>
      <c r="Q146" s="33"/>
      <c r="R146" s="33"/>
      <c r="S146" s="33"/>
      <c r="T146" s="33"/>
      <c r="U146" s="33"/>
      <c r="V146" s="33"/>
    </row>
    <row r="147" spans="16:22">
      <c r="P147" s="33"/>
      <c r="Q147" s="33"/>
      <c r="R147" s="33"/>
      <c r="S147" s="33"/>
      <c r="T147" s="33"/>
      <c r="U147" s="33"/>
      <c r="V147" s="33"/>
    </row>
    <row r="148" spans="16:22">
      <c r="P148" s="33"/>
      <c r="Q148" s="33"/>
      <c r="R148" s="33"/>
      <c r="S148" s="33"/>
      <c r="T148" s="33"/>
      <c r="U148" s="33"/>
      <c r="V148" s="33"/>
    </row>
    <row r="149" spans="16:22">
      <c r="P149" s="33"/>
      <c r="Q149" s="33"/>
      <c r="R149" s="33"/>
      <c r="S149" s="33"/>
      <c r="T149" s="33"/>
      <c r="U149" s="33"/>
      <c r="V149" s="33"/>
    </row>
    <row r="150" spans="16:22">
      <c r="P150" s="33"/>
      <c r="Q150" s="33"/>
      <c r="R150" s="33"/>
      <c r="S150" s="33"/>
      <c r="T150" s="33"/>
      <c r="U150" s="33"/>
      <c r="V150" s="33"/>
    </row>
    <row r="151" spans="16:22">
      <c r="P151" s="33"/>
      <c r="Q151" s="33"/>
      <c r="R151" s="33"/>
      <c r="S151" s="33"/>
      <c r="T151" s="33"/>
      <c r="U151" s="33"/>
      <c r="V151" s="33"/>
    </row>
    <row r="152" spans="16:22">
      <c r="P152" s="33"/>
      <c r="Q152" s="33"/>
      <c r="R152" s="33"/>
      <c r="S152" s="33"/>
      <c r="T152" s="33"/>
      <c r="U152" s="33"/>
      <c r="V152" s="33"/>
    </row>
    <row r="153" spans="16:22">
      <c r="P153" s="33"/>
      <c r="Q153" s="33"/>
      <c r="R153" s="33"/>
      <c r="S153" s="33"/>
      <c r="T153" s="33"/>
      <c r="U153" s="33"/>
      <c r="V153" s="33"/>
    </row>
    <row r="154" spans="16:22">
      <c r="P154" s="33"/>
      <c r="Q154" s="33"/>
      <c r="R154" s="33"/>
      <c r="S154" s="33"/>
      <c r="T154" s="33"/>
      <c r="U154" s="33"/>
      <c r="V154" s="33"/>
    </row>
    <row r="155" spans="16:22">
      <c r="P155" s="33"/>
      <c r="Q155" s="33"/>
      <c r="R155" s="33"/>
      <c r="S155" s="33"/>
      <c r="T155" s="33"/>
      <c r="U155" s="33"/>
      <c r="V155" s="33"/>
    </row>
    <row r="156" spans="16:22">
      <c r="P156" s="33"/>
      <c r="Q156" s="33"/>
      <c r="R156" s="33"/>
      <c r="S156" s="33"/>
      <c r="T156" s="33"/>
      <c r="U156" s="33"/>
      <c r="V156" s="33"/>
    </row>
    <row r="157" spans="16:22">
      <c r="P157" s="33"/>
      <c r="Q157" s="33"/>
      <c r="R157" s="33"/>
      <c r="S157" s="33"/>
      <c r="T157" s="33"/>
      <c r="U157" s="33"/>
      <c r="V157" s="33"/>
    </row>
    <row r="158" spans="16:22">
      <c r="P158" s="33"/>
      <c r="Q158" s="33"/>
      <c r="R158" s="33"/>
      <c r="S158" s="33"/>
      <c r="T158" s="33"/>
      <c r="U158" s="33"/>
      <c r="V158" s="33"/>
    </row>
    <row r="159" spans="16:22">
      <c r="P159" s="33"/>
      <c r="Q159" s="33"/>
      <c r="R159" s="33"/>
      <c r="S159" s="33"/>
      <c r="T159" s="33"/>
      <c r="U159" s="33"/>
      <c r="V159" s="33"/>
    </row>
    <row r="160" spans="16:22">
      <c r="P160" s="33"/>
      <c r="Q160" s="33"/>
      <c r="R160" s="33"/>
      <c r="S160" s="33"/>
      <c r="T160" s="33"/>
      <c r="U160" s="33"/>
      <c r="V160" s="33"/>
    </row>
    <row r="161" spans="16:22">
      <c r="P161" s="33"/>
      <c r="Q161" s="33"/>
      <c r="R161" s="33"/>
      <c r="S161" s="33"/>
      <c r="T161" s="33"/>
      <c r="U161" s="33"/>
      <c r="V161" s="33"/>
    </row>
    <row r="162" spans="16:22">
      <c r="P162" s="33"/>
      <c r="Q162" s="33"/>
      <c r="R162" s="33"/>
      <c r="S162" s="33"/>
      <c r="T162" s="33"/>
      <c r="U162" s="33"/>
      <c r="V162" s="33"/>
    </row>
    <row r="163" spans="16:22">
      <c r="P163" s="33"/>
      <c r="Q163" s="33"/>
      <c r="R163" s="33"/>
      <c r="S163" s="33"/>
      <c r="T163" s="33"/>
      <c r="U163" s="33"/>
      <c r="V163" s="33"/>
    </row>
    <row r="164" spans="16:22">
      <c r="P164" s="33"/>
      <c r="Q164" s="33"/>
      <c r="R164" s="33"/>
      <c r="S164" s="33"/>
      <c r="T164" s="33"/>
      <c r="U164" s="33"/>
      <c r="V164" s="33"/>
    </row>
    <row r="165" spans="16:22">
      <c r="P165" s="33"/>
      <c r="Q165" s="33"/>
      <c r="R165" s="33"/>
      <c r="S165" s="33"/>
      <c r="T165" s="33"/>
      <c r="U165" s="33"/>
      <c r="V165" s="33"/>
    </row>
    <row r="166" spans="16:22">
      <c r="P166" s="33"/>
      <c r="Q166" s="33"/>
      <c r="R166" s="33"/>
      <c r="S166" s="33"/>
      <c r="T166" s="33"/>
      <c r="U166" s="33"/>
      <c r="V166" s="33"/>
    </row>
    <row r="167" spans="16:22">
      <c r="P167" s="33"/>
      <c r="Q167" s="33"/>
      <c r="R167" s="33"/>
      <c r="S167" s="33"/>
      <c r="T167" s="33"/>
      <c r="U167" s="33"/>
      <c r="V167" s="33"/>
    </row>
    <row r="168" spans="16:22">
      <c r="P168" s="33"/>
      <c r="Q168" s="33"/>
      <c r="R168" s="33"/>
      <c r="S168" s="33"/>
      <c r="T168" s="33"/>
      <c r="U168" s="33"/>
      <c r="V168" s="33"/>
    </row>
    <row r="169" spans="16:22">
      <c r="P169" s="33"/>
      <c r="Q169" s="33"/>
      <c r="R169" s="33"/>
      <c r="S169" s="33"/>
      <c r="T169" s="33"/>
      <c r="U169" s="33"/>
      <c r="V169" s="33"/>
    </row>
    <row r="170" spans="16:22">
      <c r="P170" s="33"/>
      <c r="Q170" s="33"/>
      <c r="R170" s="33"/>
      <c r="S170" s="33"/>
      <c r="T170" s="33"/>
      <c r="U170" s="33"/>
      <c r="V170" s="33"/>
    </row>
    <row r="171" spans="16:22">
      <c r="P171" s="33"/>
      <c r="Q171" s="33"/>
      <c r="R171" s="33"/>
      <c r="S171" s="33"/>
      <c r="T171" s="33"/>
      <c r="U171" s="33"/>
      <c r="V171" s="33"/>
    </row>
    <row r="172" spans="16:22">
      <c r="P172" s="33"/>
      <c r="Q172" s="33"/>
      <c r="R172" s="33"/>
      <c r="S172" s="33"/>
      <c r="T172" s="33"/>
      <c r="U172" s="33"/>
      <c r="V172" s="33"/>
    </row>
    <row r="173" spans="16:22">
      <c r="P173" s="33"/>
      <c r="Q173" s="33"/>
      <c r="R173" s="33"/>
      <c r="S173" s="33"/>
      <c r="T173" s="33"/>
      <c r="U173" s="33"/>
      <c r="V173" s="33"/>
    </row>
    <row r="174" spans="16:22">
      <c r="P174" s="33"/>
      <c r="Q174" s="33"/>
      <c r="R174" s="33"/>
      <c r="S174" s="33"/>
      <c r="T174" s="33"/>
      <c r="U174" s="33"/>
      <c r="V174" s="33"/>
    </row>
    <row r="175" spans="16:22">
      <c r="P175" s="33"/>
      <c r="Q175" s="33"/>
      <c r="R175" s="33"/>
      <c r="S175" s="33"/>
      <c r="T175" s="33"/>
      <c r="U175" s="33"/>
      <c r="V175" s="33"/>
    </row>
    <row r="176" spans="16:22">
      <c r="P176" s="33"/>
      <c r="Q176" s="33"/>
      <c r="R176" s="33"/>
      <c r="S176" s="33"/>
      <c r="T176" s="33"/>
      <c r="U176" s="33"/>
      <c r="V176" s="33"/>
    </row>
    <row r="177" spans="16:22">
      <c r="P177" s="33"/>
      <c r="Q177" s="33"/>
      <c r="R177" s="33"/>
      <c r="S177" s="33"/>
      <c r="T177" s="33"/>
      <c r="U177" s="33"/>
      <c r="V177" s="33"/>
    </row>
    <row r="178" spans="16:22">
      <c r="P178" s="33"/>
      <c r="Q178" s="33"/>
      <c r="R178" s="33"/>
      <c r="S178" s="33"/>
      <c r="T178" s="33"/>
      <c r="U178" s="33"/>
      <c r="V178" s="33"/>
    </row>
    <row r="179" spans="16:22">
      <c r="P179" s="33"/>
      <c r="Q179" s="33"/>
      <c r="R179" s="33"/>
      <c r="S179" s="33"/>
      <c r="T179" s="33"/>
      <c r="U179" s="33"/>
      <c r="V179" s="33"/>
    </row>
    <row r="180" spans="16:22">
      <c r="P180" s="33"/>
      <c r="Q180" s="33"/>
      <c r="R180" s="33"/>
      <c r="S180" s="33"/>
      <c r="T180" s="33"/>
      <c r="U180" s="33"/>
      <c r="V180" s="33"/>
    </row>
    <row r="181" spans="16:22">
      <c r="P181" s="33"/>
      <c r="Q181" s="33"/>
      <c r="R181" s="33"/>
      <c r="S181" s="33"/>
      <c r="T181" s="33"/>
      <c r="U181" s="33"/>
      <c r="V181" s="33"/>
    </row>
    <row r="182" spans="16:22">
      <c r="P182" s="33"/>
      <c r="Q182" s="33"/>
      <c r="R182" s="33"/>
      <c r="S182" s="33"/>
      <c r="T182" s="33"/>
      <c r="U182" s="33"/>
      <c r="V182" s="33"/>
    </row>
    <row r="183" spans="16:22">
      <c r="P183" s="33"/>
      <c r="Q183" s="33"/>
      <c r="R183" s="33"/>
      <c r="S183" s="33"/>
      <c r="T183" s="33"/>
      <c r="U183" s="33"/>
      <c r="V183" s="33"/>
    </row>
    <row r="184" spans="16:22">
      <c r="P184" s="33"/>
      <c r="Q184" s="33"/>
      <c r="R184" s="33"/>
      <c r="S184" s="33"/>
      <c r="T184" s="33"/>
      <c r="U184" s="33"/>
      <c r="V184" s="33"/>
    </row>
    <row r="185" spans="16:22">
      <c r="P185" s="33"/>
      <c r="Q185" s="33"/>
      <c r="R185" s="33"/>
      <c r="S185" s="33"/>
      <c r="T185" s="33"/>
      <c r="U185" s="33"/>
      <c r="V185" s="33"/>
    </row>
    <row r="186" spans="16:22">
      <c r="P186" s="33"/>
      <c r="Q186" s="33"/>
      <c r="R186" s="33"/>
      <c r="S186" s="33"/>
      <c r="T186" s="33"/>
      <c r="U186" s="33"/>
      <c r="V186" s="33"/>
    </row>
    <row r="187" spans="16:22">
      <c r="P187" s="33"/>
      <c r="Q187" s="33"/>
      <c r="R187" s="33"/>
      <c r="S187" s="33"/>
      <c r="T187" s="33"/>
      <c r="U187" s="33"/>
      <c r="V187" s="33"/>
    </row>
    <row r="188" spans="16:22">
      <c r="P188" s="33"/>
      <c r="Q188" s="33"/>
      <c r="R188" s="33"/>
      <c r="S188" s="33"/>
      <c r="T188" s="33"/>
      <c r="U188" s="33"/>
      <c r="V188" s="33"/>
    </row>
    <row r="189" spans="16:22">
      <c r="P189" s="33"/>
      <c r="Q189" s="33"/>
      <c r="R189" s="33"/>
      <c r="S189" s="33"/>
      <c r="T189" s="33"/>
      <c r="U189" s="33"/>
      <c r="V189" s="33"/>
    </row>
    <row r="190" spans="16:22">
      <c r="P190" s="33"/>
      <c r="Q190" s="33"/>
      <c r="R190" s="33"/>
      <c r="S190" s="33"/>
      <c r="T190" s="33"/>
      <c r="U190" s="33"/>
      <c r="V190" s="33"/>
    </row>
    <row r="191" spans="16:22">
      <c r="P191" s="33"/>
      <c r="Q191" s="33"/>
      <c r="R191" s="33"/>
      <c r="S191" s="33"/>
      <c r="T191" s="33"/>
      <c r="U191" s="33"/>
      <c r="V191" s="33"/>
    </row>
    <row r="192" spans="16:22">
      <c r="P192" s="33"/>
      <c r="Q192" s="33"/>
      <c r="R192" s="33"/>
      <c r="S192" s="33"/>
      <c r="T192" s="33"/>
      <c r="U192" s="33"/>
      <c r="V192" s="33"/>
    </row>
    <row r="193" spans="16:22">
      <c r="P193" s="33"/>
      <c r="Q193" s="33"/>
      <c r="R193" s="33"/>
      <c r="S193" s="33"/>
      <c r="T193" s="33"/>
      <c r="U193" s="33"/>
      <c r="V193" s="33"/>
    </row>
    <row r="194" spans="16:22">
      <c r="P194" s="33"/>
      <c r="Q194" s="33"/>
      <c r="R194" s="33"/>
      <c r="S194" s="33"/>
      <c r="T194" s="33"/>
      <c r="U194" s="33"/>
      <c r="V194" s="33"/>
    </row>
    <row r="195" spans="16:22">
      <c r="P195" s="33"/>
      <c r="Q195" s="33"/>
      <c r="R195" s="33"/>
      <c r="S195" s="33"/>
      <c r="T195" s="33"/>
      <c r="U195" s="33"/>
      <c r="V195" s="33"/>
    </row>
    <row r="196" spans="16:22">
      <c r="P196" s="33"/>
      <c r="Q196" s="33"/>
      <c r="R196" s="33"/>
      <c r="S196" s="33"/>
      <c r="T196" s="33"/>
      <c r="U196" s="33"/>
      <c r="V196" s="33"/>
    </row>
    <row r="197" spans="16:22">
      <c r="P197" s="33"/>
      <c r="Q197" s="33"/>
      <c r="R197" s="33"/>
      <c r="S197" s="33"/>
      <c r="T197" s="33"/>
      <c r="U197" s="33"/>
      <c r="V197" s="33"/>
    </row>
    <row r="198" spans="16:22">
      <c r="P198" s="33"/>
      <c r="Q198" s="33"/>
      <c r="R198" s="33"/>
      <c r="S198" s="33"/>
      <c r="T198" s="33"/>
      <c r="U198" s="33"/>
      <c r="V198" s="33"/>
    </row>
    <row r="199" spans="16:22">
      <c r="P199" s="33"/>
      <c r="Q199" s="33"/>
      <c r="R199" s="33"/>
      <c r="S199" s="33"/>
      <c r="T199" s="33"/>
      <c r="U199" s="33"/>
      <c r="V199" s="33"/>
    </row>
    <row r="200" spans="16:22">
      <c r="P200" s="33"/>
      <c r="Q200" s="33"/>
      <c r="R200" s="33"/>
      <c r="S200" s="33"/>
      <c r="T200" s="33"/>
      <c r="U200" s="33"/>
      <c r="V200" s="33"/>
    </row>
    <row r="201" spans="16:22">
      <c r="P201" s="33"/>
      <c r="Q201" s="33"/>
      <c r="R201" s="33"/>
      <c r="S201" s="33"/>
      <c r="T201" s="33"/>
      <c r="U201" s="33"/>
      <c r="V201" s="33"/>
    </row>
    <row r="202" spans="16:22">
      <c r="P202" s="33"/>
      <c r="Q202" s="33"/>
      <c r="R202" s="33"/>
      <c r="S202" s="33"/>
      <c r="T202" s="33"/>
      <c r="U202" s="33"/>
      <c r="V202" s="33"/>
    </row>
    <row r="203" spans="16:22">
      <c r="P203" s="33"/>
      <c r="Q203" s="33"/>
      <c r="R203" s="33"/>
      <c r="S203" s="33"/>
      <c r="T203" s="33"/>
      <c r="U203" s="33"/>
      <c r="V203" s="33"/>
    </row>
    <row r="204" spans="16:22">
      <c r="P204" s="33"/>
      <c r="Q204" s="33"/>
      <c r="R204" s="33"/>
      <c r="S204" s="33"/>
      <c r="T204" s="33"/>
      <c r="U204" s="33"/>
      <c r="V204" s="33"/>
    </row>
    <row r="205" spans="16:22">
      <c r="P205" s="33"/>
      <c r="Q205" s="33"/>
      <c r="R205" s="33"/>
      <c r="S205" s="33"/>
      <c r="T205" s="33"/>
      <c r="U205" s="33"/>
      <c r="V205" s="33"/>
    </row>
    <row r="206" spans="16:22">
      <c r="P206" s="33"/>
      <c r="Q206" s="33"/>
      <c r="R206" s="33"/>
      <c r="S206" s="33"/>
      <c r="T206" s="33"/>
      <c r="U206" s="33"/>
      <c r="V206" s="33"/>
    </row>
    <row r="207" spans="16:22">
      <c r="P207" s="33"/>
      <c r="Q207" s="33"/>
      <c r="R207" s="33"/>
      <c r="S207" s="33"/>
      <c r="T207" s="33"/>
      <c r="U207" s="33"/>
      <c r="V207" s="33"/>
    </row>
    <row r="208" spans="16:22">
      <c r="P208" s="33"/>
      <c r="Q208" s="33"/>
      <c r="R208" s="33"/>
      <c r="S208" s="33"/>
      <c r="T208" s="33"/>
      <c r="U208" s="33"/>
      <c r="V208" s="33"/>
    </row>
    <row r="209" spans="16:22">
      <c r="P209" s="33"/>
      <c r="Q209" s="33"/>
      <c r="R209" s="33"/>
      <c r="S209" s="33"/>
      <c r="T209" s="33"/>
      <c r="U209" s="33"/>
      <c r="V209" s="33"/>
    </row>
    <row r="210" spans="16:22">
      <c r="P210" s="33"/>
      <c r="Q210" s="33"/>
      <c r="R210" s="33"/>
      <c r="S210" s="33"/>
      <c r="T210" s="33"/>
      <c r="U210" s="33"/>
      <c r="V210" s="33"/>
    </row>
    <row r="211" spans="16:22">
      <c r="P211" s="33"/>
      <c r="Q211" s="33"/>
      <c r="R211" s="33"/>
      <c r="S211" s="33"/>
      <c r="T211" s="33"/>
      <c r="U211" s="33"/>
      <c r="V211" s="33"/>
    </row>
    <row r="212" spans="16:22">
      <c r="P212" s="33"/>
      <c r="Q212" s="33"/>
      <c r="R212" s="33"/>
      <c r="S212" s="33"/>
      <c r="T212" s="33"/>
      <c r="U212" s="33"/>
      <c r="V212" s="33"/>
    </row>
    <row r="213" spans="16:22">
      <c r="P213" s="33"/>
      <c r="Q213" s="33"/>
      <c r="R213" s="33"/>
      <c r="S213" s="33"/>
      <c r="T213" s="33"/>
      <c r="U213" s="33"/>
      <c r="V213" s="33"/>
    </row>
    <row r="214" spans="16:22">
      <c r="P214" s="33"/>
      <c r="Q214" s="33"/>
      <c r="R214" s="33"/>
      <c r="S214" s="33"/>
      <c r="T214" s="33"/>
      <c r="U214" s="33"/>
      <c r="V214" s="33"/>
    </row>
    <row r="215" spans="16:22">
      <c r="P215" s="33"/>
      <c r="Q215" s="33"/>
      <c r="R215" s="33"/>
      <c r="S215" s="33"/>
      <c r="T215" s="33"/>
      <c r="U215" s="33"/>
      <c r="V215" s="33"/>
    </row>
    <row r="216" spans="16:22">
      <c r="P216" s="33"/>
      <c r="Q216" s="33"/>
      <c r="R216" s="33"/>
      <c r="S216" s="33"/>
      <c r="T216" s="33"/>
      <c r="U216" s="33"/>
      <c r="V216" s="33"/>
    </row>
    <row r="217" spans="16:22">
      <c r="P217" s="33"/>
      <c r="Q217" s="33"/>
      <c r="R217" s="33"/>
      <c r="S217" s="33"/>
      <c r="T217" s="33"/>
      <c r="U217" s="33"/>
      <c r="V217" s="33"/>
    </row>
    <row r="218" spans="16:22">
      <c r="P218" s="33"/>
      <c r="Q218" s="33"/>
      <c r="R218" s="33"/>
      <c r="S218" s="33"/>
      <c r="T218" s="33"/>
      <c r="U218" s="33"/>
      <c r="V218" s="33"/>
    </row>
    <row r="219" spans="16:22">
      <c r="P219" s="33"/>
      <c r="Q219" s="33"/>
      <c r="R219" s="33"/>
      <c r="S219" s="33"/>
      <c r="T219" s="33"/>
      <c r="U219" s="33"/>
      <c r="V219" s="33"/>
    </row>
    <row r="220" spans="16:22">
      <c r="P220" s="33"/>
      <c r="Q220" s="33"/>
      <c r="R220" s="33"/>
      <c r="S220" s="33"/>
      <c r="T220" s="33"/>
      <c r="U220" s="33"/>
      <c r="V220" s="33"/>
    </row>
    <row r="221" spans="16:22">
      <c r="P221" s="33"/>
      <c r="Q221" s="33"/>
      <c r="R221" s="33"/>
      <c r="S221" s="33"/>
      <c r="T221" s="33"/>
      <c r="U221" s="33"/>
      <c r="V221" s="33"/>
    </row>
    <row r="222" spans="16:22">
      <c r="P222" s="33"/>
      <c r="Q222" s="33"/>
      <c r="R222" s="33"/>
      <c r="S222" s="33"/>
      <c r="T222" s="33"/>
      <c r="U222" s="33"/>
      <c r="V222" s="33"/>
    </row>
    <row r="223" spans="16:22">
      <c r="P223" s="33"/>
      <c r="Q223" s="33"/>
      <c r="R223" s="33"/>
      <c r="S223" s="33"/>
      <c r="T223" s="33"/>
      <c r="U223" s="33"/>
      <c r="V223" s="33"/>
    </row>
    <row r="224" spans="16:22">
      <c r="P224" s="33"/>
      <c r="Q224" s="33"/>
      <c r="R224" s="33"/>
      <c r="S224" s="33"/>
      <c r="T224" s="33"/>
      <c r="U224" s="33"/>
      <c r="V224" s="33"/>
    </row>
    <row r="225" spans="16:22">
      <c r="P225" s="33"/>
      <c r="Q225" s="33"/>
      <c r="R225" s="33"/>
      <c r="S225" s="33"/>
      <c r="T225" s="33"/>
      <c r="U225" s="33"/>
      <c r="V225" s="33"/>
    </row>
    <row r="226" spans="16:22">
      <c r="P226" s="33"/>
      <c r="Q226" s="33"/>
      <c r="R226" s="33"/>
      <c r="S226" s="33"/>
      <c r="T226" s="33"/>
      <c r="U226" s="33"/>
      <c r="V226" s="33"/>
    </row>
    <row r="227" spans="16:22">
      <c r="P227" s="33"/>
      <c r="Q227" s="33"/>
      <c r="R227" s="33"/>
      <c r="S227" s="33"/>
      <c r="T227" s="33"/>
      <c r="U227" s="33"/>
      <c r="V227" s="33"/>
    </row>
    <row r="228" spans="16:22">
      <c r="P228" s="33"/>
      <c r="Q228" s="33"/>
      <c r="R228" s="33"/>
      <c r="S228" s="33"/>
      <c r="T228" s="33"/>
      <c r="U228" s="33"/>
      <c r="V228" s="33"/>
    </row>
    <row r="229" spans="16:22">
      <c r="P229" s="33"/>
      <c r="Q229" s="33"/>
      <c r="R229" s="33"/>
      <c r="S229" s="33"/>
      <c r="T229" s="33"/>
      <c r="U229" s="33"/>
      <c r="V229" s="33"/>
    </row>
    <row r="230" spans="16:22">
      <c r="P230" s="33"/>
      <c r="Q230" s="33"/>
      <c r="R230" s="33"/>
      <c r="S230" s="33"/>
      <c r="T230" s="33"/>
      <c r="U230" s="33"/>
      <c r="V230" s="33"/>
    </row>
    <row r="231" spans="16:22">
      <c r="P231" s="33"/>
      <c r="Q231" s="33"/>
      <c r="R231" s="33"/>
      <c r="S231" s="33"/>
      <c r="T231" s="33"/>
      <c r="U231" s="33"/>
      <c r="V231" s="33"/>
    </row>
    <row r="232" spans="16:22">
      <c r="P232" s="33"/>
      <c r="Q232" s="33"/>
      <c r="R232" s="33"/>
      <c r="S232" s="33"/>
      <c r="T232" s="33"/>
      <c r="U232" s="33"/>
      <c r="V232" s="33"/>
    </row>
    <row r="233" spans="16:22">
      <c r="P233" s="33"/>
      <c r="Q233" s="33"/>
      <c r="R233" s="33"/>
      <c r="S233" s="33"/>
      <c r="T233" s="33"/>
      <c r="U233" s="33"/>
      <c r="V233" s="33"/>
    </row>
    <row r="234" spans="16:22">
      <c r="P234" s="33"/>
      <c r="Q234" s="33"/>
      <c r="R234" s="33"/>
      <c r="S234" s="33"/>
      <c r="T234" s="33"/>
      <c r="U234" s="33"/>
      <c r="V234" s="33"/>
    </row>
    <row r="235" spans="16:22">
      <c r="P235" s="33"/>
      <c r="Q235" s="33"/>
      <c r="R235" s="33"/>
      <c r="S235" s="33"/>
      <c r="T235" s="33"/>
      <c r="U235" s="33"/>
      <c r="V235" s="33"/>
    </row>
    <row r="236" spans="16:22">
      <c r="P236" s="33"/>
      <c r="Q236" s="33"/>
      <c r="R236" s="33"/>
      <c r="S236" s="33"/>
      <c r="T236" s="33"/>
      <c r="U236" s="33"/>
      <c r="V236" s="33"/>
    </row>
    <row r="237" spans="16:22">
      <c r="P237" s="33"/>
      <c r="Q237" s="33"/>
      <c r="R237" s="33"/>
      <c r="S237" s="33"/>
      <c r="T237" s="33"/>
      <c r="U237" s="33"/>
      <c r="V237" s="33"/>
    </row>
    <row r="238" spans="16:22">
      <c r="P238" s="33"/>
      <c r="Q238" s="33"/>
      <c r="R238" s="33"/>
      <c r="S238" s="33"/>
      <c r="T238" s="33"/>
      <c r="U238" s="33"/>
      <c r="V238" s="33"/>
    </row>
    <row r="239" spans="16:22">
      <c r="P239" s="33"/>
      <c r="Q239" s="33"/>
      <c r="R239" s="33"/>
      <c r="S239" s="33"/>
      <c r="T239" s="33"/>
      <c r="U239" s="33"/>
      <c r="V239" s="33"/>
    </row>
    <row r="240" spans="16:22">
      <c r="P240" s="33"/>
      <c r="Q240" s="33"/>
      <c r="R240" s="33"/>
      <c r="S240" s="33"/>
      <c r="T240" s="33"/>
      <c r="U240" s="33"/>
      <c r="V240" s="33"/>
    </row>
    <row r="241" spans="16:22">
      <c r="P241" s="33"/>
      <c r="Q241" s="33"/>
      <c r="R241" s="33"/>
      <c r="S241" s="33"/>
      <c r="T241" s="33"/>
      <c r="U241" s="33"/>
      <c r="V241" s="33"/>
    </row>
    <row r="242" spans="16:22">
      <c r="P242" s="33"/>
      <c r="Q242" s="33"/>
      <c r="R242" s="33"/>
      <c r="S242" s="33"/>
      <c r="T242" s="33"/>
      <c r="U242" s="33"/>
      <c r="V242" s="33"/>
    </row>
    <row r="243" spans="16:22">
      <c r="P243" s="33"/>
      <c r="Q243" s="33"/>
      <c r="R243" s="33"/>
      <c r="S243" s="33"/>
      <c r="T243" s="33"/>
      <c r="U243" s="33"/>
      <c r="V243" s="33"/>
    </row>
    <row r="244" spans="16:22">
      <c r="P244" s="33"/>
      <c r="Q244" s="33"/>
      <c r="R244" s="33"/>
      <c r="S244" s="33"/>
      <c r="T244" s="33"/>
      <c r="U244" s="33"/>
      <c r="V244" s="33"/>
    </row>
    <row r="245" spans="16:22">
      <c r="P245" s="33"/>
      <c r="Q245" s="33"/>
      <c r="R245" s="33"/>
      <c r="S245" s="33"/>
      <c r="T245" s="33"/>
      <c r="U245" s="33"/>
      <c r="V245" s="33"/>
    </row>
    <row r="246" spans="16:22">
      <c r="P246" s="33"/>
      <c r="Q246" s="33"/>
      <c r="R246" s="33"/>
      <c r="S246" s="33"/>
      <c r="T246" s="33"/>
      <c r="U246" s="33"/>
      <c r="V246" s="33"/>
    </row>
    <row r="247" spans="16:22">
      <c r="P247" s="33"/>
      <c r="Q247" s="33"/>
      <c r="R247" s="33"/>
      <c r="S247" s="33"/>
      <c r="T247" s="33"/>
      <c r="U247" s="33"/>
      <c r="V247" s="33"/>
    </row>
    <row r="248" spans="16:22">
      <c r="P248" s="33"/>
      <c r="Q248" s="33"/>
      <c r="R248" s="33"/>
      <c r="S248" s="33"/>
      <c r="T248" s="33"/>
      <c r="U248" s="33"/>
      <c r="V248" s="33"/>
    </row>
    <row r="249" spans="16:22">
      <c r="P249" s="33"/>
      <c r="Q249" s="33"/>
      <c r="R249" s="33"/>
      <c r="S249" s="33"/>
      <c r="T249" s="33"/>
      <c r="U249" s="33"/>
      <c r="V249" s="33"/>
    </row>
    <row r="250" spans="16:22">
      <c r="P250" s="33"/>
      <c r="Q250" s="33"/>
      <c r="R250" s="33"/>
      <c r="S250" s="33"/>
      <c r="T250" s="33"/>
      <c r="U250" s="33"/>
      <c r="V250" s="33"/>
    </row>
    <row r="251" spans="16:22">
      <c r="P251" s="33"/>
      <c r="Q251" s="33"/>
      <c r="R251" s="33"/>
      <c r="S251" s="33"/>
      <c r="T251" s="33"/>
      <c r="U251" s="33"/>
      <c r="V251" s="33"/>
    </row>
    <row r="252" spans="16:22">
      <c r="P252" s="33"/>
      <c r="Q252" s="33"/>
      <c r="R252" s="33"/>
      <c r="S252" s="33"/>
      <c r="T252" s="33"/>
      <c r="U252" s="33"/>
      <c r="V252" s="33"/>
    </row>
    <row r="253" spans="16:22">
      <c r="P253" s="33"/>
      <c r="Q253" s="33"/>
      <c r="R253" s="33"/>
      <c r="S253" s="33"/>
      <c r="T253" s="33"/>
      <c r="U253" s="33"/>
      <c r="V253" s="33"/>
    </row>
    <row r="254" spans="16:22">
      <c r="P254" s="33"/>
      <c r="Q254" s="33"/>
      <c r="R254" s="33"/>
      <c r="S254" s="33"/>
      <c r="T254" s="33"/>
      <c r="U254" s="33"/>
      <c r="V254" s="33"/>
    </row>
    <row r="255" spans="16:22">
      <c r="P255" s="33"/>
      <c r="Q255" s="33"/>
      <c r="R255" s="33"/>
      <c r="S255" s="33"/>
      <c r="T255" s="33"/>
      <c r="U255" s="33"/>
      <c r="V255" s="33"/>
    </row>
    <row r="256" spans="16:22">
      <c r="P256" s="33"/>
      <c r="Q256" s="33"/>
      <c r="R256" s="33"/>
      <c r="S256" s="33"/>
      <c r="T256" s="33"/>
      <c r="U256" s="33"/>
      <c r="V256" s="33"/>
    </row>
    <row r="257" spans="16:22">
      <c r="P257" s="33"/>
      <c r="Q257" s="33"/>
      <c r="R257" s="33"/>
      <c r="S257" s="33"/>
      <c r="T257" s="33"/>
      <c r="U257" s="33"/>
      <c r="V257" s="33"/>
    </row>
    <row r="258" spans="16:22">
      <c r="P258" s="33"/>
      <c r="Q258" s="33"/>
      <c r="R258" s="33"/>
      <c r="S258" s="33"/>
      <c r="T258" s="33"/>
      <c r="U258" s="33"/>
      <c r="V258" s="33"/>
    </row>
    <row r="259" spans="16:22">
      <c r="P259" s="33"/>
      <c r="Q259" s="33"/>
      <c r="R259" s="33"/>
      <c r="S259" s="33"/>
      <c r="T259" s="33"/>
      <c r="U259" s="33"/>
      <c r="V259" s="33"/>
    </row>
    <row r="260" spans="16:22">
      <c r="P260" s="33"/>
      <c r="Q260" s="33"/>
      <c r="R260" s="33"/>
      <c r="S260" s="33"/>
      <c r="T260" s="33"/>
      <c r="U260" s="33"/>
      <c r="V260" s="33"/>
    </row>
    <row r="261" spans="16:22">
      <c r="P261" s="33"/>
      <c r="Q261" s="33"/>
      <c r="R261" s="33"/>
      <c r="S261" s="33"/>
      <c r="T261" s="33"/>
      <c r="U261" s="33"/>
      <c r="V261" s="33"/>
    </row>
    <row r="262" spans="16:22">
      <c r="P262" s="33"/>
      <c r="Q262" s="33"/>
      <c r="R262" s="33"/>
      <c r="S262" s="33"/>
      <c r="T262" s="33"/>
      <c r="U262" s="33"/>
      <c r="V262" s="33"/>
    </row>
    <row r="263" spans="16:22">
      <c r="P263" s="33"/>
      <c r="Q263" s="33"/>
      <c r="R263" s="33"/>
      <c r="S263" s="33"/>
      <c r="T263" s="33"/>
      <c r="U263" s="33"/>
      <c r="V263" s="33"/>
    </row>
    <row r="264" spans="16:22">
      <c r="P264" s="33"/>
      <c r="Q264" s="33"/>
      <c r="R264" s="33"/>
      <c r="S264" s="33"/>
      <c r="T264" s="33"/>
      <c r="U264" s="33"/>
      <c r="V264" s="33"/>
    </row>
    <row r="265" spans="16:22">
      <c r="P265" s="33"/>
      <c r="Q265" s="33"/>
      <c r="R265" s="33"/>
      <c r="S265" s="33"/>
      <c r="T265" s="33"/>
      <c r="U265" s="33"/>
      <c r="V265" s="33"/>
    </row>
    <row r="266" spans="16:22">
      <c r="P266" s="33"/>
      <c r="Q266" s="33"/>
      <c r="R266" s="33"/>
      <c r="S266" s="33"/>
      <c r="T266" s="33"/>
      <c r="U266" s="33"/>
      <c r="V266" s="33"/>
    </row>
    <row r="267" spans="16:22">
      <c r="P267" s="33"/>
      <c r="Q267" s="33"/>
      <c r="R267" s="33"/>
      <c r="S267" s="33"/>
      <c r="T267" s="33"/>
      <c r="U267" s="33"/>
      <c r="V267" s="33"/>
    </row>
    <row r="268" spans="16:22">
      <c r="P268" s="33"/>
      <c r="Q268" s="33"/>
      <c r="R268" s="33"/>
      <c r="S268" s="33"/>
      <c r="T268" s="33"/>
      <c r="U268" s="33"/>
      <c r="V268" s="33"/>
    </row>
    <row r="269" spans="16:22">
      <c r="P269" s="33"/>
      <c r="Q269" s="33"/>
      <c r="R269" s="33"/>
      <c r="S269" s="33"/>
      <c r="T269" s="33"/>
      <c r="U269" s="33"/>
      <c r="V269" s="33"/>
    </row>
    <row r="270" spans="16:22">
      <c r="P270" s="33"/>
      <c r="Q270" s="33"/>
      <c r="R270" s="33"/>
      <c r="S270" s="33"/>
      <c r="T270" s="33"/>
      <c r="U270" s="33"/>
      <c r="V270" s="33"/>
    </row>
    <row r="271" spans="16:22">
      <c r="P271" s="33"/>
      <c r="Q271" s="33"/>
      <c r="R271" s="33"/>
      <c r="S271" s="33"/>
      <c r="T271" s="33"/>
      <c r="U271" s="33"/>
      <c r="V271" s="33"/>
    </row>
    <row r="272" spans="16:22">
      <c r="P272" s="33"/>
      <c r="Q272" s="33"/>
      <c r="R272" s="33"/>
      <c r="S272" s="33"/>
      <c r="T272" s="33"/>
      <c r="U272" s="33"/>
      <c r="V272" s="33"/>
    </row>
    <row r="273" spans="16:22">
      <c r="P273" s="33"/>
      <c r="Q273" s="33"/>
      <c r="R273" s="33"/>
      <c r="S273" s="33"/>
      <c r="T273" s="33"/>
      <c r="U273" s="33"/>
      <c r="V273" s="33"/>
    </row>
    <row r="274" spans="16:22">
      <c r="P274" s="33"/>
      <c r="Q274" s="33"/>
      <c r="R274" s="33"/>
      <c r="S274" s="33"/>
      <c r="T274" s="33"/>
      <c r="U274" s="33"/>
      <c r="V274" s="33"/>
    </row>
    <row r="275" spans="16:22">
      <c r="P275" s="33"/>
      <c r="Q275" s="33"/>
      <c r="R275" s="33"/>
      <c r="S275" s="33"/>
      <c r="T275" s="33"/>
      <c r="U275" s="33"/>
      <c r="V275" s="33"/>
    </row>
    <row r="276" spans="16:22">
      <c r="P276" s="33"/>
      <c r="Q276" s="33"/>
      <c r="R276" s="33"/>
      <c r="S276" s="33"/>
      <c r="T276" s="33"/>
      <c r="U276" s="33"/>
      <c r="V276" s="33"/>
    </row>
    <row r="277" spans="16:22">
      <c r="P277" s="33"/>
      <c r="Q277" s="33"/>
      <c r="R277" s="33"/>
      <c r="S277" s="33"/>
      <c r="T277" s="33"/>
      <c r="U277" s="33"/>
      <c r="V277" s="33"/>
    </row>
    <row r="278" spans="16:22">
      <c r="P278" s="33"/>
      <c r="Q278" s="33"/>
      <c r="R278" s="33"/>
      <c r="S278" s="33"/>
      <c r="T278" s="33"/>
      <c r="U278" s="33"/>
      <c r="V278" s="33"/>
    </row>
    <row r="279" spans="16:22">
      <c r="P279" s="33"/>
      <c r="Q279" s="33"/>
      <c r="R279" s="33"/>
      <c r="S279" s="33"/>
      <c r="T279" s="33"/>
      <c r="U279" s="33"/>
      <c r="V279" s="33"/>
    </row>
    <row r="280" spans="16:22">
      <c r="P280" s="33"/>
      <c r="Q280" s="33"/>
      <c r="R280" s="33"/>
      <c r="S280" s="33"/>
      <c r="T280" s="33"/>
      <c r="U280" s="33"/>
      <c r="V280" s="33"/>
    </row>
    <row r="281" spans="16:22">
      <c r="P281" s="33"/>
      <c r="Q281" s="33"/>
      <c r="R281" s="33"/>
      <c r="S281" s="33"/>
      <c r="T281" s="33"/>
      <c r="U281" s="33"/>
      <c r="V281" s="33"/>
    </row>
    <row r="282" spans="16:22">
      <c r="P282" s="33"/>
      <c r="Q282" s="33"/>
      <c r="R282" s="33"/>
      <c r="S282" s="33"/>
      <c r="T282" s="33"/>
      <c r="U282" s="33"/>
      <c r="V282" s="33"/>
    </row>
    <row r="283" spans="16:22">
      <c r="P283" s="33"/>
      <c r="Q283" s="33"/>
      <c r="R283" s="33"/>
      <c r="S283" s="33"/>
      <c r="T283" s="33"/>
      <c r="U283" s="33"/>
      <c r="V283" s="33"/>
    </row>
    <row r="284" spans="16:22">
      <c r="P284" s="33"/>
      <c r="Q284" s="33"/>
      <c r="R284" s="33"/>
      <c r="S284" s="33"/>
      <c r="T284" s="33"/>
      <c r="U284" s="33"/>
      <c r="V284" s="33"/>
    </row>
    <row r="285" spans="16:22">
      <c r="P285" s="33"/>
      <c r="Q285" s="33"/>
      <c r="R285" s="33"/>
      <c r="S285" s="33"/>
      <c r="T285" s="33"/>
      <c r="U285" s="33"/>
      <c r="V285" s="33"/>
    </row>
    <row r="286" spans="16:22">
      <c r="P286" s="33"/>
      <c r="Q286" s="33"/>
      <c r="R286" s="33"/>
      <c r="S286" s="33"/>
      <c r="T286" s="33"/>
      <c r="U286" s="33"/>
      <c r="V286" s="33"/>
    </row>
    <row r="287" spans="16:22">
      <c r="P287" s="33"/>
      <c r="Q287" s="33"/>
      <c r="R287" s="33"/>
      <c r="S287" s="33"/>
      <c r="T287" s="33"/>
      <c r="U287" s="33"/>
      <c r="V287" s="33"/>
    </row>
    <row r="288" spans="16:22">
      <c r="P288" s="33"/>
      <c r="Q288" s="33"/>
      <c r="R288" s="33"/>
      <c r="S288" s="33"/>
      <c r="T288" s="33"/>
      <c r="U288" s="33"/>
      <c r="V288" s="33"/>
    </row>
    <row r="289" spans="16:22">
      <c r="P289" s="33"/>
      <c r="Q289" s="33"/>
      <c r="R289" s="33"/>
      <c r="S289" s="33"/>
      <c r="T289" s="33"/>
      <c r="U289" s="33"/>
      <c r="V289" s="33"/>
    </row>
    <row r="290" spans="16:22">
      <c r="P290" s="33"/>
      <c r="Q290" s="33"/>
      <c r="R290" s="33"/>
      <c r="S290" s="33"/>
      <c r="T290" s="33"/>
      <c r="U290" s="33"/>
      <c r="V290" s="33"/>
    </row>
    <row r="291" spans="16:22">
      <c r="P291" s="33"/>
      <c r="Q291" s="33"/>
      <c r="R291" s="33"/>
      <c r="S291" s="33"/>
      <c r="T291" s="33"/>
      <c r="U291" s="33"/>
      <c r="V291" s="33"/>
    </row>
    <row r="292" spans="16:22">
      <c r="P292" s="33"/>
      <c r="Q292" s="33"/>
      <c r="R292" s="33"/>
      <c r="S292" s="33"/>
      <c r="T292" s="33"/>
      <c r="U292" s="33"/>
      <c r="V292" s="33"/>
    </row>
    <row r="293" spans="16:22">
      <c r="P293" s="33"/>
      <c r="Q293" s="33"/>
      <c r="R293" s="33"/>
      <c r="S293" s="33"/>
      <c r="T293" s="33"/>
      <c r="U293" s="33"/>
      <c r="V293" s="33"/>
    </row>
    <row r="294" spans="16:22">
      <c r="P294" s="33"/>
      <c r="Q294" s="33"/>
      <c r="R294" s="33"/>
      <c r="S294" s="33"/>
      <c r="T294" s="33"/>
      <c r="U294" s="33"/>
      <c r="V294" s="33"/>
    </row>
    <row r="295" spans="16:22">
      <c r="P295" s="33"/>
      <c r="Q295" s="33"/>
      <c r="R295" s="33"/>
      <c r="S295" s="33"/>
      <c r="T295" s="33"/>
      <c r="U295" s="33"/>
      <c r="V295" s="33"/>
    </row>
    <row r="296" spans="16:22">
      <c r="P296" s="33"/>
      <c r="Q296" s="33"/>
      <c r="R296" s="33"/>
      <c r="S296" s="33"/>
      <c r="T296" s="33"/>
      <c r="U296" s="33"/>
      <c r="V296" s="33"/>
    </row>
    <row r="297" spans="16:22">
      <c r="P297" s="33"/>
      <c r="Q297" s="33"/>
      <c r="R297" s="33"/>
      <c r="S297" s="33"/>
      <c r="T297" s="33"/>
      <c r="U297" s="33"/>
      <c r="V297" s="33"/>
    </row>
    <row r="298" spans="16:22">
      <c r="P298" s="33"/>
      <c r="Q298" s="33"/>
      <c r="R298" s="33"/>
      <c r="S298" s="33"/>
      <c r="T298" s="33"/>
      <c r="U298" s="33"/>
      <c r="V298" s="33"/>
    </row>
    <row r="299" spans="16:22">
      <c r="P299" s="33"/>
      <c r="Q299" s="33"/>
      <c r="R299" s="33"/>
      <c r="S299" s="33"/>
      <c r="T299" s="33"/>
      <c r="U299" s="33"/>
      <c r="V299" s="33"/>
    </row>
    <row r="300" spans="16:22">
      <c r="P300" s="33"/>
      <c r="Q300" s="33"/>
      <c r="R300" s="33"/>
      <c r="S300" s="33"/>
      <c r="T300" s="33"/>
      <c r="U300" s="33"/>
      <c r="V300" s="33"/>
    </row>
    <row r="301" spans="16:22">
      <c r="P301" s="33"/>
      <c r="Q301" s="33"/>
      <c r="R301" s="33"/>
      <c r="S301" s="33"/>
      <c r="T301" s="33"/>
      <c r="U301" s="33"/>
      <c r="V301" s="33"/>
    </row>
    <row r="302" spans="16:22">
      <c r="P302" s="33"/>
      <c r="Q302" s="33"/>
      <c r="R302" s="33"/>
      <c r="S302" s="33"/>
      <c r="T302" s="33"/>
      <c r="U302" s="33"/>
      <c r="V302" s="33"/>
    </row>
    <row r="303" spans="16:22">
      <c r="P303" s="33"/>
      <c r="Q303" s="33"/>
      <c r="R303" s="33"/>
      <c r="S303" s="33"/>
      <c r="T303" s="33"/>
      <c r="U303" s="33"/>
      <c r="V303" s="33"/>
    </row>
    <row r="304" spans="16:22">
      <c r="P304" s="33"/>
      <c r="Q304" s="33"/>
      <c r="R304" s="33"/>
      <c r="S304" s="33"/>
      <c r="T304" s="33"/>
      <c r="U304" s="33"/>
      <c r="V304" s="33"/>
    </row>
    <row r="305" spans="16:22">
      <c r="P305" s="33"/>
      <c r="Q305" s="33"/>
      <c r="R305" s="33"/>
      <c r="S305" s="33"/>
      <c r="T305" s="33"/>
      <c r="U305" s="33"/>
      <c r="V305" s="33"/>
    </row>
    <row r="306" spans="16:22">
      <c r="P306" s="33"/>
      <c r="Q306" s="33"/>
      <c r="R306" s="33"/>
      <c r="S306" s="33"/>
      <c r="T306" s="33"/>
      <c r="U306" s="33"/>
      <c r="V306" s="33"/>
    </row>
    <row r="307" spans="16:22">
      <c r="P307" s="33"/>
      <c r="Q307" s="33"/>
      <c r="R307" s="33"/>
      <c r="S307" s="33"/>
      <c r="T307" s="33"/>
      <c r="U307" s="33"/>
      <c r="V307" s="33"/>
    </row>
    <row r="308" spans="16:22">
      <c r="P308" s="33"/>
      <c r="Q308" s="33"/>
      <c r="R308" s="33"/>
      <c r="S308" s="33"/>
      <c r="T308" s="33"/>
      <c r="U308" s="33"/>
      <c r="V308" s="33"/>
    </row>
    <row r="309" spans="16:22">
      <c r="P309" s="33"/>
      <c r="Q309" s="33"/>
      <c r="R309" s="33"/>
      <c r="S309" s="33"/>
      <c r="T309" s="33"/>
      <c r="U309" s="33"/>
      <c r="V309" s="33"/>
    </row>
    <row r="310" spans="16:22">
      <c r="P310" s="33"/>
      <c r="Q310" s="33"/>
      <c r="R310" s="33"/>
      <c r="S310" s="33"/>
      <c r="T310" s="33"/>
      <c r="U310" s="33"/>
      <c r="V310" s="33"/>
    </row>
    <row r="311" spans="16:22">
      <c r="P311" s="33"/>
      <c r="Q311" s="33"/>
      <c r="R311" s="33"/>
      <c r="S311" s="33"/>
      <c r="T311" s="33"/>
      <c r="U311" s="33"/>
      <c r="V311" s="33"/>
    </row>
    <row r="312" spans="16:22">
      <c r="P312" s="33"/>
      <c r="Q312" s="33"/>
      <c r="R312" s="33"/>
      <c r="S312" s="33"/>
      <c r="T312" s="33"/>
      <c r="U312" s="33"/>
      <c r="V312" s="33"/>
    </row>
    <row r="313" spans="16:22">
      <c r="P313" s="33"/>
      <c r="Q313" s="33"/>
      <c r="R313" s="33"/>
      <c r="S313" s="33"/>
      <c r="T313" s="33"/>
      <c r="U313" s="33"/>
      <c r="V313" s="33"/>
    </row>
    <row r="314" spans="16:22">
      <c r="P314" s="33"/>
      <c r="Q314" s="33"/>
      <c r="R314" s="33"/>
      <c r="S314" s="33"/>
      <c r="T314" s="33"/>
      <c r="U314" s="33"/>
      <c r="V314" s="33"/>
    </row>
    <row r="315" spans="16:22">
      <c r="P315" s="33"/>
      <c r="Q315" s="33"/>
      <c r="R315" s="33"/>
      <c r="S315" s="33"/>
      <c r="T315" s="33"/>
      <c r="U315" s="33"/>
      <c r="V315" s="33"/>
    </row>
    <row r="316" spans="16:22">
      <c r="P316" s="33"/>
      <c r="Q316" s="33"/>
      <c r="R316" s="33"/>
      <c r="S316" s="33"/>
      <c r="T316" s="33"/>
      <c r="U316" s="33"/>
      <c r="V316" s="33"/>
    </row>
    <row r="317" spans="16:22">
      <c r="P317" s="33"/>
      <c r="Q317" s="33"/>
      <c r="R317" s="33"/>
      <c r="S317" s="33"/>
      <c r="T317" s="33"/>
      <c r="U317" s="33"/>
      <c r="V317" s="33"/>
    </row>
    <row r="318" spans="16:22">
      <c r="P318" s="33"/>
      <c r="Q318" s="33"/>
      <c r="R318" s="33"/>
      <c r="S318" s="33"/>
      <c r="T318" s="33"/>
      <c r="U318" s="33"/>
      <c r="V318" s="33"/>
    </row>
    <row r="319" spans="16:22">
      <c r="P319" s="33"/>
      <c r="Q319" s="33"/>
      <c r="R319" s="33"/>
      <c r="S319" s="33"/>
      <c r="T319" s="33"/>
      <c r="U319" s="33"/>
      <c r="V319" s="33"/>
    </row>
    <row r="320" spans="16:22">
      <c r="P320" s="33"/>
      <c r="Q320" s="33"/>
      <c r="R320" s="33"/>
      <c r="S320" s="33"/>
      <c r="T320" s="33"/>
      <c r="U320" s="33"/>
      <c r="V320" s="33"/>
    </row>
    <row r="321" spans="16:22">
      <c r="P321" s="33"/>
      <c r="Q321" s="33"/>
      <c r="R321" s="33"/>
      <c r="S321" s="33"/>
      <c r="T321" s="33"/>
      <c r="U321" s="33"/>
      <c r="V321" s="33"/>
    </row>
    <row r="322" spans="16:22">
      <c r="P322" s="33"/>
      <c r="Q322" s="33"/>
      <c r="R322" s="33"/>
      <c r="S322" s="33"/>
      <c r="T322" s="33"/>
      <c r="U322" s="33"/>
      <c r="V322" s="33"/>
    </row>
    <row r="323" spans="16:22">
      <c r="P323" s="33"/>
      <c r="Q323" s="33"/>
      <c r="R323" s="33"/>
      <c r="S323" s="33"/>
      <c r="T323" s="33"/>
      <c r="U323" s="33"/>
      <c r="V323" s="33"/>
    </row>
    <row r="324" spans="16:22">
      <c r="P324" s="33"/>
      <c r="Q324" s="33"/>
      <c r="R324" s="33"/>
      <c r="S324" s="33"/>
      <c r="T324" s="33"/>
      <c r="U324" s="33"/>
      <c r="V324" s="33"/>
    </row>
    <row r="325" spans="16:22">
      <c r="P325" s="33"/>
      <c r="Q325" s="33"/>
      <c r="R325" s="33"/>
      <c r="S325" s="33"/>
      <c r="T325" s="33"/>
      <c r="U325" s="33"/>
      <c r="V325" s="33"/>
    </row>
    <row r="326" spans="16:22">
      <c r="P326" s="33"/>
      <c r="Q326" s="33"/>
      <c r="R326" s="33"/>
      <c r="S326" s="33"/>
      <c r="T326" s="33"/>
      <c r="U326" s="33"/>
      <c r="V326" s="33"/>
    </row>
    <row r="327" spans="16:22">
      <c r="P327" s="33"/>
      <c r="Q327" s="33"/>
      <c r="R327" s="33"/>
      <c r="S327" s="33"/>
      <c r="T327" s="33"/>
      <c r="U327" s="33"/>
      <c r="V327" s="33"/>
    </row>
    <row r="328" spans="16:22">
      <c r="P328" s="33"/>
      <c r="Q328" s="33"/>
      <c r="R328" s="33"/>
      <c r="S328" s="33"/>
      <c r="T328" s="33"/>
      <c r="U328" s="33"/>
      <c r="V328" s="33"/>
    </row>
    <row r="329" spans="16:22">
      <c r="P329" s="33"/>
      <c r="Q329" s="33"/>
      <c r="R329" s="33"/>
      <c r="S329" s="33"/>
      <c r="T329" s="33"/>
      <c r="U329" s="33"/>
      <c r="V329" s="33"/>
    </row>
    <row r="330" spans="16:22">
      <c r="P330" s="33"/>
      <c r="Q330" s="33"/>
      <c r="R330" s="33"/>
      <c r="S330" s="33"/>
      <c r="T330" s="33"/>
      <c r="U330" s="33"/>
      <c r="V330" s="33"/>
    </row>
    <row r="331" spans="16:22">
      <c r="P331" s="33"/>
      <c r="Q331" s="33"/>
      <c r="R331" s="33"/>
      <c r="S331" s="33"/>
      <c r="T331" s="33"/>
      <c r="U331" s="33"/>
      <c r="V331" s="33"/>
    </row>
    <row r="332" spans="16:22">
      <c r="P332" s="33"/>
      <c r="Q332" s="33"/>
      <c r="R332" s="33"/>
      <c r="S332" s="33"/>
      <c r="T332" s="33"/>
      <c r="U332" s="33"/>
      <c r="V332" s="33"/>
    </row>
    <row r="333" spans="16:22">
      <c r="P333" s="33"/>
      <c r="Q333" s="33"/>
      <c r="R333" s="33"/>
      <c r="S333" s="33"/>
      <c r="T333" s="33"/>
      <c r="U333" s="33"/>
      <c r="V333" s="33"/>
    </row>
    <row r="334" spans="16:22">
      <c r="P334" s="33"/>
      <c r="Q334" s="33"/>
      <c r="R334" s="33"/>
      <c r="S334" s="33"/>
      <c r="T334" s="33"/>
      <c r="U334" s="33"/>
      <c r="V334" s="33"/>
    </row>
    <row r="335" spans="16:22">
      <c r="P335" s="33"/>
      <c r="Q335" s="33"/>
      <c r="R335" s="33"/>
      <c r="S335" s="33"/>
      <c r="T335" s="33"/>
      <c r="U335" s="33"/>
      <c r="V335" s="33"/>
    </row>
    <row r="336" spans="16:22">
      <c r="P336" s="33"/>
      <c r="Q336" s="33"/>
      <c r="R336" s="33"/>
      <c r="S336" s="33"/>
      <c r="T336" s="33"/>
      <c r="U336" s="33"/>
      <c r="V336" s="33"/>
    </row>
    <row r="337" spans="16:22">
      <c r="P337" s="33"/>
      <c r="Q337" s="33"/>
      <c r="R337" s="33"/>
      <c r="S337" s="33"/>
      <c r="T337" s="33"/>
      <c r="U337" s="33"/>
      <c r="V337" s="33"/>
    </row>
    <row r="338" spans="16:22">
      <c r="P338" s="33"/>
      <c r="Q338" s="33"/>
      <c r="R338" s="33"/>
      <c r="S338" s="33"/>
      <c r="T338" s="33"/>
      <c r="U338" s="33"/>
      <c r="V338" s="33"/>
    </row>
    <row r="339" spans="16:22">
      <c r="P339" s="33"/>
      <c r="Q339" s="33"/>
      <c r="R339" s="33"/>
      <c r="S339" s="33"/>
      <c r="T339" s="33"/>
      <c r="U339" s="33"/>
      <c r="V339" s="33"/>
    </row>
    <row r="340" spans="16:22">
      <c r="P340" s="33"/>
      <c r="Q340" s="33"/>
      <c r="R340" s="33"/>
      <c r="S340" s="33"/>
      <c r="T340" s="33"/>
      <c r="U340" s="33"/>
      <c r="V340" s="33"/>
    </row>
    <row r="341" spans="16:22">
      <c r="P341" s="33"/>
      <c r="Q341" s="33"/>
      <c r="R341" s="33"/>
      <c r="S341" s="33"/>
      <c r="T341" s="33"/>
      <c r="U341" s="33"/>
      <c r="V341" s="33"/>
    </row>
    <row r="342" spans="16:22">
      <c r="P342" s="33"/>
      <c r="Q342" s="33"/>
      <c r="R342" s="33"/>
      <c r="S342" s="33"/>
      <c r="T342" s="33"/>
      <c r="U342" s="33"/>
      <c r="V342" s="33"/>
    </row>
    <row r="343" spans="16:22">
      <c r="P343" s="33"/>
      <c r="Q343" s="33"/>
      <c r="R343" s="33"/>
      <c r="S343" s="33"/>
      <c r="T343" s="33"/>
      <c r="U343" s="33"/>
      <c r="V343" s="33"/>
    </row>
    <row r="344" spans="16:22">
      <c r="P344" s="33"/>
      <c r="Q344" s="33"/>
      <c r="R344" s="33"/>
      <c r="S344" s="33"/>
      <c r="T344" s="33"/>
      <c r="U344" s="33"/>
      <c r="V344" s="33"/>
    </row>
    <row r="345" spans="16:22">
      <c r="P345" s="33"/>
      <c r="Q345" s="33"/>
      <c r="R345" s="33"/>
      <c r="S345" s="33"/>
      <c r="T345" s="33"/>
      <c r="U345" s="33"/>
      <c r="V345" s="33"/>
    </row>
    <row r="346" spans="16:22">
      <c r="P346" s="33"/>
      <c r="Q346" s="33"/>
      <c r="R346" s="33"/>
      <c r="S346" s="33"/>
      <c r="T346" s="33"/>
      <c r="U346" s="33"/>
      <c r="V346" s="33"/>
    </row>
    <row r="347" spans="16:22">
      <c r="P347" s="33"/>
      <c r="Q347" s="33"/>
      <c r="R347" s="33"/>
      <c r="S347" s="33"/>
      <c r="T347" s="33"/>
      <c r="U347" s="33"/>
      <c r="V347" s="33"/>
    </row>
    <row r="348" spans="16:22">
      <c r="P348" s="33"/>
      <c r="Q348" s="33"/>
      <c r="R348" s="33"/>
      <c r="S348" s="33"/>
      <c r="T348" s="33"/>
      <c r="U348" s="33"/>
      <c r="V348" s="33"/>
    </row>
    <row r="349" spans="16:22">
      <c r="P349" s="33"/>
      <c r="Q349" s="33"/>
      <c r="R349" s="33"/>
      <c r="S349" s="33"/>
      <c r="T349" s="33"/>
      <c r="U349" s="33"/>
      <c r="V349" s="33"/>
    </row>
    <row r="350" spans="16:22">
      <c r="P350" s="33"/>
      <c r="Q350" s="33"/>
      <c r="R350" s="33"/>
      <c r="S350" s="33"/>
      <c r="T350" s="33"/>
      <c r="U350" s="33"/>
      <c r="V350" s="33"/>
    </row>
    <row r="351" spans="16:22">
      <c r="P351" s="33"/>
      <c r="Q351" s="33"/>
      <c r="R351" s="33"/>
      <c r="S351" s="33"/>
      <c r="T351" s="33"/>
      <c r="U351" s="33"/>
      <c r="V351" s="33"/>
    </row>
    <row r="352" spans="16:22">
      <c r="P352" s="33"/>
      <c r="Q352" s="33"/>
      <c r="R352" s="33"/>
      <c r="S352" s="33"/>
      <c r="T352" s="33"/>
      <c r="U352" s="33"/>
      <c r="V352" s="33"/>
    </row>
    <row r="353" spans="16:22">
      <c r="P353" s="33"/>
      <c r="Q353" s="33"/>
      <c r="R353" s="33"/>
      <c r="S353" s="33"/>
      <c r="T353" s="33"/>
      <c r="U353" s="33"/>
      <c r="V353" s="33"/>
    </row>
    <row r="354" spans="16:22">
      <c r="P354" s="33"/>
      <c r="Q354" s="33"/>
      <c r="R354" s="33"/>
      <c r="S354" s="33"/>
      <c r="T354" s="33"/>
      <c r="U354" s="33"/>
      <c r="V354" s="33"/>
    </row>
  </sheetData>
  <mergeCells count="2">
    <mergeCell ref="A1:M1"/>
    <mergeCell ref="A17:J17"/>
  </mergeCells>
  <printOptions horizontalCentered="1" verticalCentered="1"/>
  <pageMargins left="0.4" right="0.4" top="0.25" bottom="0.25" header="0.31496062992126" footer="0.31496062992126"/>
  <pageSetup scale="45" orientation="landscape" r:id="rId1"/>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6">
    <tabColor rgb="FF00B0F0"/>
    <pageSetUpPr fitToPage="1"/>
  </sheetPr>
  <dimension ref="A1:O68"/>
  <sheetViews>
    <sheetView showGridLines="0" view="pageBreakPreview" zoomScale="85" zoomScaleNormal="100" zoomScaleSheetLayoutView="85" workbookViewId="0">
      <pane ySplit="1" topLeftCell="A2" activePane="bottomLeft" state="frozen"/>
      <selection activeCell="M22" sqref="M22"/>
      <selection pane="bottomLeft" activeCell="N26" sqref="N26"/>
    </sheetView>
  </sheetViews>
  <sheetFormatPr baseColWidth="10" defaultColWidth="11.5703125" defaultRowHeight="15"/>
  <cols>
    <col min="1" max="1" width="5.42578125" style="128" customWidth="1"/>
    <col min="2" max="2" width="31" style="38" customWidth="1"/>
    <col min="3" max="4" width="21.5703125" style="36" customWidth="1"/>
    <col min="5" max="5" width="21.140625" style="945" customWidth="1"/>
    <col min="6" max="6" width="21" style="36" customWidth="1"/>
    <col min="7" max="7" width="19.28515625" style="36" customWidth="1"/>
    <col min="8" max="11" width="19.28515625" style="748" customWidth="1"/>
    <col min="12" max="12" width="24.28515625" style="67" customWidth="1"/>
    <col min="13" max="13" width="21.42578125" style="67" customWidth="1"/>
    <col min="14" max="16384" width="11.5703125" style="67"/>
  </cols>
  <sheetData>
    <row r="1" spans="1:12" ht="84.75" customHeight="1">
      <c r="B1" s="2294"/>
      <c r="C1" s="2294"/>
      <c r="D1" s="2294"/>
      <c r="E1" s="2294"/>
      <c r="F1" s="2294"/>
      <c r="G1" s="2294"/>
      <c r="H1" s="2294"/>
      <c r="I1" s="2294"/>
      <c r="J1" s="2294"/>
      <c r="K1" s="2294"/>
    </row>
    <row r="2" spans="1:12" ht="9.75" customHeight="1">
      <c r="B2" s="179"/>
      <c r="C2" s="840"/>
      <c r="D2" s="840"/>
      <c r="E2" s="1662"/>
      <c r="F2" s="840"/>
      <c r="G2" s="840"/>
      <c r="H2" s="1192"/>
      <c r="I2" s="1192"/>
      <c r="J2" s="1192"/>
      <c r="K2" s="1192"/>
    </row>
    <row r="3" spans="1:12" ht="22.5" customHeight="1">
      <c r="A3" s="517" t="s">
        <v>625</v>
      </c>
      <c r="B3" s="517" t="s">
        <v>92</v>
      </c>
      <c r="C3" s="1664" t="s">
        <v>84</v>
      </c>
      <c r="D3" s="2033" t="s">
        <v>1045</v>
      </c>
      <c r="E3" s="838" t="s">
        <v>980</v>
      </c>
      <c r="F3" s="838">
        <v>2017</v>
      </c>
      <c r="G3" s="837" t="s">
        <v>913</v>
      </c>
      <c r="H3" s="838" t="s">
        <v>914</v>
      </c>
      <c r="I3" s="838" t="s">
        <v>915</v>
      </c>
      <c r="J3" s="839" t="s">
        <v>916</v>
      </c>
      <c r="K3" s="839" t="s">
        <v>908</v>
      </c>
      <c r="L3" s="81"/>
    </row>
    <row r="4" spans="1:12">
      <c r="A4" s="1893">
        <v>1</v>
      </c>
      <c r="B4" s="1826" t="s">
        <v>868</v>
      </c>
      <c r="C4" s="1144">
        <f>SUM(D4:K4)</f>
        <v>109119221581.10999</v>
      </c>
      <c r="D4" s="746">
        <v>1416431490.47</v>
      </c>
      <c r="E4" s="746">
        <v>16773364870.15</v>
      </c>
      <c r="F4" s="746">
        <v>14757894291.290001</v>
      </c>
      <c r="G4" s="746">
        <v>26028374333.02</v>
      </c>
      <c r="H4" s="747">
        <v>20591385001.029999</v>
      </c>
      <c r="I4" s="746">
        <v>15412899719.469999</v>
      </c>
      <c r="J4" s="746">
        <v>10249691698.619999</v>
      </c>
      <c r="K4" s="746">
        <v>3889180177.0599999</v>
      </c>
      <c r="L4" s="81"/>
    </row>
    <row r="5" spans="1:12">
      <c r="A5" s="1893">
        <v>2</v>
      </c>
      <c r="B5" s="1826" t="s">
        <v>95</v>
      </c>
      <c r="C5" s="1144">
        <f t="shared" ref="C5:C32" si="0">SUM(D5:K5)</f>
        <v>54482059376.990005</v>
      </c>
      <c r="D5" s="746">
        <v>1074747348.8199999</v>
      </c>
      <c r="E5" s="746">
        <v>12014524782.35</v>
      </c>
      <c r="F5" s="746">
        <v>9099658423.2399998</v>
      </c>
      <c r="G5" s="746">
        <v>11915445348.740002</v>
      </c>
      <c r="H5" s="747">
        <v>9245910476.5100002</v>
      </c>
      <c r="I5" s="746">
        <v>5646491833.4399996</v>
      </c>
      <c r="J5" s="746">
        <v>4196309834.75</v>
      </c>
      <c r="K5" s="746">
        <v>1288971329.1399999</v>
      </c>
      <c r="L5" s="81"/>
    </row>
    <row r="6" spans="1:12">
      <c r="A6" s="1893">
        <v>3</v>
      </c>
      <c r="B6" s="1826" t="s">
        <v>393</v>
      </c>
      <c r="C6" s="1144">
        <f t="shared" si="0"/>
        <v>48423733267.309998</v>
      </c>
      <c r="D6" s="746">
        <v>653268059.21000004</v>
      </c>
      <c r="E6" s="746">
        <v>7737626443.4499998</v>
      </c>
      <c r="F6" s="746">
        <v>6833448279.4899998</v>
      </c>
      <c r="G6" s="746">
        <v>11774252017.169998</v>
      </c>
      <c r="H6" s="747">
        <v>9113362936.5</v>
      </c>
      <c r="I6" s="746">
        <v>6500518686.8699999</v>
      </c>
      <c r="J6" s="746">
        <v>4184175428.8499999</v>
      </c>
      <c r="K6" s="746">
        <v>1627081415.77</v>
      </c>
      <c r="L6" s="81"/>
    </row>
    <row r="7" spans="1:12">
      <c r="A7" s="1893">
        <v>4</v>
      </c>
      <c r="B7" s="1826" t="s">
        <v>94</v>
      </c>
      <c r="C7" s="1144">
        <f t="shared" si="0"/>
        <v>36965487760.129997</v>
      </c>
      <c r="D7" s="746">
        <v>389714751.25999999</v>
      </c>
      <c r="E7" s="746">
        <v>4741969051.8500004</v>
      </c>
      <c r="F7" s="746">
        <v>4501350618.6099997</v>
      </c>
      <c r="G7" s="746">
        <v>8697237559.4200001</v>
      </c>
      <c r="H7" s="747">
        <v>7996955621.7199993</v>
      </c>
      <c r="I7" s="746">
        <v>5176598663.1999998</v>
      </c>
      <c r="J7" s="746">
        <v>3852938849.1199999</v>
      </c>
      <c r="K7" s="746">
        <v>1608722644.9499998</v>
      </c>
      <c r="L7" s="81"/>
    </row>
    <row r="8" spans="1:12">
      <c r="A8" s="1893">
        <v>5</v>
      </c>
      <c r="B8" s="1826" t="s">
        <v>93</v>
      </c>
      <c r="C8" s="1144">
        <f t="shared" si="0"/>
        <v>15204282058.369999</v>
      </c>
      <c r="D8" s="746">
        <v>30206012.129999999</v>
      </c>
      <c r="E8" s="746">
        <v>427842360.30000001</v>
      </c>
      <c r="F8" s="746">
        <v>516801079.12</v>
      </c>
      <c r="G8" s="746">
        <v>1449669930.9200001</v>
      </c>
      <c r="H8" s="747">
        <v>2060754651.1799998</v>
      </c>
      <c r="I8" s="746">
        <v>4783807205.8299999</v>
      </c>
      <c r="J8" s="746">
        <v>3707817862.73</v>
      </c>
      <c r="K8" s="746">
        <v>2227382956.1599998</v>
      </c>
      <c r="L8" s="81"/>
    </row>
    <row r="9" spans="1:12">
      <c r="A9" s="1893">
        <v>6</v>
      </c>
      <c r="B9" s="1826" t="s">
        <v>96</v>
      </c>
      <c r="C9" s="1144">
        <f t="shared" si="0"/>
        <v>13851355827.889999</v>
      </c>
      <c r="D9" s="746">
        <v>121597745.28</v>
      </c>
      <c r="E9" s="746">
        <v>1384041593.9100001</v>
      </c>
      <c r="F9" s="746">
        <v>1283446244.27</v>
      </c>
      <c r="G9" s="746">
        <v>2702336318.77</v>
      </c>
      <c r="H9" s="747">
        <v>2241823449.9400001</v>
      </c>
      <c r="I9" s="746">
        <v>2265447549.5699997</v>
      </c>
      <c r="J9" s="746">
        <v>2505415801.98</v>
      </c>
      <c r="K9" s="746">
        <v>1347247124.1700001</v>
      </c>
      <c r="L9" s="81"/>
    </row>
    <row r="10" spans="1:12">
      <c r="A10" s="1893">
        <v>7</v>
      </c>
      <c r="B10" s="1826" t="s">
        <v>100</v>
      </c>
      <c r="C10" s="1144">
        <f t="shared" si="0"/>
        <v>10161511429.280003</v>
      </c>
      <c r="D10" s="746">
        <v>186050430.56</v>
      </c>
      <c r="E10" s="746">
        <v>2100000908.7</v>
      </c>
      <c r="F10" s="746">
        <v>1868067337.54</v>
      </c>
      <c r="G10" s="746">
        <v>3220899414.6300001</v>
      </c>
      <c r="H10" s="747">
        <v>1610587618.9400001</v>
      </c>
      <c r="I10" s="746">
        <v>695689120.21000004</v>
      </c>
      <c r="J10" s="746">
        <v>355683726.17999995</v>
      </c>
      <c r="K10" s="746">
        <v>124532872.52</v>
      </c>
      <c r="L10" s="81"/>
    </row>
    <row r="11" spans="1:12">
      <c r="A11" s="1893">
        <v>8</v>
      </c>
      <c r="B11" s="1826" t="s">
        <v>607</v>
      </c>
      <c r="C11" s="1144">
        <f t="shared" si="0"/>
        <v>5777976160.3299999</v>
      </c>
      <c r="D11" s="746">
        <v>89531316.069999993</v>
      </c>
      <c r="E11" s="746">
        <v>1043435770.71</v>
      </c>
      <c r="F11" s="746">
        <v>879974656.88999999</v>
      </c>
      <c r="G11" s="746">
        <v>1290346395.1500001</v>
      </c>
      <c r="H11" s="747">
        <v>990693011.47000003</v>
      </c>
      <c r="I11" s="746">
        <v>712933897.16000009</v>
      </c>
      <c r="J11" s="746">
        <v>561964129.87</v>
      </c>
      <c r="K11" s="746">
        <v>209096983.00999999</v>
      </c>
      <c r="L11" s="81"/>
    </row>
    <row r="12" spans="1:12">
      <c r="A12" s="1893">
        <v>9</v>
      </c>
      <c r="B12" s="1826" t="s">
        <v>99</v>
      </c>
      <c r="C12" s="1144">
        <f t="shared" si="0"/>
        <v>4909991606.9400005</v>
      </c>
      <c r="D12" s="746">
        <v>76645855.920000002</v>
      </c>
      <c r="E12" s="746">
        <v>847833979.69000006</v>
      </c>
      <c r="F12" s="746">
        <v>689005141.44000006</v>
      </c>
      <c r="G12" s="746">
        <v>1282483981.8000002</v>
      </c>
      <c r="H12" s="747">
        <v>956656621.00999999</v>
      </c>
      <c r="I12" s="746">
        <v>526391350.10000002</v>
      </c>
      <c r="J12" s="746">
        <v>356740624.87</v>
      </c>
      <c r="K12" s="746">
        <v>174234052.10999998</v>
      </c>
      <c r="L12" s="81"/>
    </row>
    <row r="13" spans="1:12">
      <c r="A13" s="1893">
        <v>10</v>
      </c>
      <c r="B13" s="1826" t="s">
        <v>102</v>
      </c>
      <c r="C13" s="1144">
        <f t="shared" si="0"/>
        <v>4200108804.9700007</v>
      </c>
      <c r="D13" s="746">
        <v>64947203.549999997</v>
      </c>
      <c r="E13" s="746">
        <v>786778963.47000003</v>
      </c>
      <c r="F13" s="746">
        <v>653792446.82000005</v>
      </c>
      <c r="G13" s="746">
        <v>1034331872.09</v>
      </c>
      <c r="H13" s="747">
        <v>815603975.29999995</v>
      </c>
      <c r="I13" s="746">
        <v>488879261.30000001</v>
      </c>
      <c r="J13" s="746">
        <v>276830530.73000002</v>
      </c>
      <c r="K13" s="746">
        <v>78944551.709999993</v>
      </c>
      <c r="L13" s="81"/>
    </row>
    <row r="14" spans="1:12">
      <c r="A14" s="1893">
        <v>12</v>
      </c>
      <c r="B14" s="1826" t="s">
        <v>173</v>
      </c>
      <c r="C14" s="1144">
        <f t="shared" si="0"/>
        <v>3383142825.6900001</v>
      </c>
      <c r="D14" s="746">
        <v>45407766.899999999</v>
      </c>
      <c r="E14" s="746">
        <v>517751208.94999999</v>
      </c>
      <c r="F14" s="746">
        <v>478068404.37</v>
      </c>
      <c r="G14" s="746">
        <v>988445257.94000006</v>
      </c>
      <c r="H14" s="747">
        <v>576978241.38</v>
      </c>
      <c r="I14" s="746">
        <v>405148766.25</v>
      </c>
      <c r="J14" s="746">
        <v>259645532.84</v>
      </c>
      <c r="K14" s="746">
        <v>111697647.06</v>
      </c>
      <c r="L14" s="81"/>
    </row>
    <row r="15" spans="1:12">
      <c r="A15" s="1893">
        <v>13</v>
      </c>
      <c r="B15" s="1826" t="s">
        <v>185</v>
      </c>
      <c r="C15" s="1144">
        <f t="shared" si="0"/>
        <v>3344112721.9499998</v>
      </c>
      <c r="D15" s="746">
        <v>49821821.219999999</v>
      </c>
      <c r="E15" s="746">
        <v>521932774.61000001</v>
      </c>
      <c r="F15" s="746">
        <v>416899427.63999999</v>
      </c>
      <c r="G15" s="746">
        <v>566985910.78999996</v>
      </c>
      <c r="H15" s="747">
        <v>473759891.01999998</v>
      </c>
      <c r="I15" s="746">
        <v>556945895.63</v>
      </c>
      <c r="J15" s="746">
        <v>409981570.48000002</v>
      </c>
      <c r="K15" s="746">
        <v>347785430.56</v>
      </c>
      <c r="L15" s="81"/>
    </row>
    <row r="16" spans="1:12">
      <c r="A16" s="1893">
        <v>11</v>
      </c>
      <c r="B16" s="1826" t="s">
        <v>175</v>
      </c>
      <c r="C16" s="1144">
        <f t="shared" si="0"/>
        <v>3119370268.7700005</v>
      </c>
      <c r="D16" s="1026"/>
      <c r="E16" s="1026">
        <v>0</v>
      </c>
      <c r="F16" s="1026">
        <v>0</v>
      </c>
      <c r="G16" s="1026">
        <v>0</v>
      </c>
      <c r="H16" s="1026">
        <v>0</v>
      </c>
      <c r="I16" s="746">
        <v>1256819195.5500002</v>
      </c>
      <c r="J16" s="746">
        <v>1196498213.51</v>
      </c>
      <c r="K16" s="746">
        <v>666052859.71000004</v>
      </c>
      <c r="L16" s="81"/>
    </row>
    <row r="17" spans="1:12">
      <c r="A17" s="1893">
        <v>15</v>
      </c>
      <c r="B17" s="1826" t="s">
        <v>101</v>
      </c>
      <c r="C17" s="1144">
        <f t="shared" si="0"/>
        <v>2877222641.7799997</v>
      </c>
      <c r="D17" s="746">
        <v>48241967.100000001</v>
      </c>
      <c r="E17" s="746">
        <v>503167858.77999997</v>
      </c>
      <c r="F17" s="746">
        <v>458951001.06999999</v>
      </c>
      <c r="G17" s="746">
        <v>665030334.29999995</v>
      </c>
      <c r="H17" s="747">
        <v>365257995.41999996</v>
      </c>
      <c r="I17" s="746">
        <v>365285094.85000002</v>
      </c>
      <c r="J17" s="746">
        <v>296307997.81</v>
      </c>
      <c r="K17" s="746">
        <v>174980392.45000002</v>
      </c>
      <c r="L17" s="81"/>
    </row>
    <row r="18" spans="1:12">
      <c r="A18" s="1893">
        <v>14</v>
      </c>
      <c r="B18" s="1826" t="s">
        <v>86</v>
      </c>
      <c r="C18" s="1144">
        <f t="shared" si="0"/>
        <v>2844473018.9099998</v>
      </c>
      <c r="D18" s="746">
        <v>32688293.050000001</v>
      </c>
      <c r="E18" s="746">
        <v>371367946.81</v>
      </c>
      <c r="F18" s="746">
        <v>325383008.80000001</v>
      </c>
      <c r="G18" s="746">
        <v>575445051.25</v>
      </c>
      <c r="H18" s="747">
        <v>475818392.00999999</v>
      </c>
      <c r="I18" s="746">
        <v>547835705.57000005</v>
      </c>
      <c r="J18" s="746">
        <v>342163347.94999999</v>
      </c>
      <c r="K18" s="746">
        <v>173771273.47</v>
      </c>
      <c r="L18" s="81"/>
    </row>
    <row r="19" spans="1:12">
      <c r="A19" s="1893">
        <v>16</v>
      </c>
      <c r="B19" s="1826" t="s">
        <v>392</v>
      </c>
      <c r="C19" s="1144">
        <f t="shared" si="0"/>
        <v>2734532918.1199999</v>
      </c>
      <c r="D19" s="746">
        <v>38916800.270000003</v>
      </c>
      <c r="E19" s="746">
        <v>442935021.82999998</v>
      </c>
      <c r="F19" s="746">
        <v>398285486.39999998</v>
      </c>
      <c r="G19" s="746">
        <v>797104780.28999996</v>
      </c>
      <c r="H19" s="747">
        <v>487913310.88999999</v>
      </c>
      <c r="I19" s="746">
        <v>277211995.81999999</v>
      </c>
      <c r="J19" s="746">
        <v>228756137.74000001</v>
      </c>
      <c r="K19" s="746">
        <v>63409384.879999995</v>
      </c>
      <c r="L19" s="81"/>
    </row>
    <row r="20" spans="1:12">
      <c r="A20" s="1893">
        <v>19</v>
      </c>
      <c r="B20" s="1826" t="s">
        <v>103</v>
      </c>
      <c r="C20" s="1144">
        <f t="shared" si="0"/>
        <v>2310534217.5700002</v>
      </c>
      <c r="D20" s="746">
        <v>36036622.409999996</v>
      </c>
      <c r="E20" s="746">
        <v>407163486.72000003</v>
      </c>
      <c r="F20" s="746">
        <v>395138723.63</v>
      </c>
      <c r="G20" s="746">
        <v>543415267.52999997</v>
      </c>
      <c r="H20" s="747">
        <v>351323337.46000004</v>
      </c>
      <c r="I20" s="746">
        <v>284083332.64999998</v>
      </c>
      <c r="J20" s="746">
        <v>198988555.56</v>
      </c>
      <c r="K20" s="746">
        <v>94384891.609999999</v>
      </c>
      <c r="L20" s="81"/>
    </row>
    <row r="21" spans="1:12">
      <c r="A21" s="1893">
        <v>17</v>
      </c>
      <c r="B21" s="1826" t="s">
        <v>97</v>
      </c>
      <c r="C21" s="1144">
        <f t="shared" si="0"/>
        <v>2163231786.7200003</v>
      </c>
      <c r="D21" s="1026"/>
      <c r="E21" s="1026">
        <v>0</v>
      </c>
      <c r="F21" s="1026">
        <v>0</v>
      </c>
      <c r="G21" s="1026">
        <v>0</v>
      </c>
      <c r="H21" s="1026">
        <v>0</v>
      </c>
      <c r="I21" s="746">
        <v>863836007.36000001</v>
      </c>
      <c r="J21" s="746">
        <v>845310772.94000006</v>
      </c>
      <c r="K21" s="746">
        <v>454085006.42000002</v>
      </c>
      <c r="L21" s="81"/>
    </row>
    <row r="22" spans="1:12">
      <c r="A22" s="1893">
        <v>18</v>
      </c>
      <c r="B22" s="1826" t="s">
        <v>98</v>
      </c>
      <c r="C22" s="1144">
        <f t="shared" si="0"/>
        <v>2146900953.2699997</v>
      </c>
      <c r="D22" s="746">
        <v>19312696.75</v>
      </c>
      <c r="E22" s="746">
        <v>192359605.27000001</v>
      </c>
      <c r="F22" s="746">
        <v>228588252.09999999</v>
      </c>
      <c r="G22" s="746">
        <v>471998105.99000001</v>
      </c>
      <c r="H22" s="747">
        <v>315574128.45000005</v>
      </c>
      <c r="I22" s="746">
        <v>373153627.13999999</v>
      </c>
      <c r="J22" s="746">
        <v>356384770.05999994</v>
      </c>
      <c r="K22" s="746">
        <v>189529767.51000002</v>
      </c>
      <c r="L22" s="81"/>
    </row>
    <row r="23" spans="1:12">
      <c r="A23" s="1893">
        <v>20</v>
      </c>
      <c r="B23" s="1826" t="s">
        <v>993</v>
      </c>
      <c r="C23" s="1144">
        <f t="shared" si="0"/>
        <v>1546660380.2299993</v>
      </c>
      <c r="D23" s="746">
        <v>10488905.34</v>
      </c>
      <c r="E23" s="746">
        <v>143560434.88</v>
      </c>
      <c r="F23" s="746">
        <v>188607004.28</v>
      </c>
      <c r="G23" s="746">
        <v>475416343.64999998</v>
      </c>
      <c r="H23" s="747">
        <v>461192115.76999998</v>
      </c>
      <c r="I23" s="746">
        <v>167609040.38999999</v>
      </c>
      <c r="J23" s="746">
        <v>97694135.319999993</v>
      </c>
      <c r="K23" s="746">
        <v>2092400.5999994278</v>
      </c>
      <c r="L23" s="81"/>
    </row>
    <row r="24" spans="1:12">
      <c r="A24" s="1893">
        <v>21</v>
      </c>
      <c r="B24" s="1826" t="s">
        <v>174</v>
      </c>
      <c r="C24" s="1144">
        <f t="shared" si="0"/>
        <v>840282898.26999998</v>
      </c>
      <c r="D24" s="746">
        <v>7984846.5599999996</v>
      </c>
      <c r="E24" s="746">
        <v>94911335.909999996</v>
      </c>
      <c r="F24" s="746">
        <v>86998151.719999999</v>
      </c>
      <c r="G24" s="746">
        <v>172637503.78</v>
      </c>
      <c r="H24" s="747">
        <v>162668431.88</v>
      </c>
      <c r="I24" s="746">
        <v>129863590.42</v>
      </c>
      <c r="J24" s="746">
        <v>125505015.65000001</v>
      </c>
      <c r="K24" s="746">
        <v>59714022.350000001</v>
      </c>
      <c r="L24" s="81"/>
    </row>
    <row r="25" spans="1:12">
      <c r="A25" s="1893">
        <v>22</v>
      </c>
      <c r="B25" s="1826" t="s">
        <v>104</v>
      </c>
      <c r="C25" s="1144">
        <f t="shared" si="0"/>
        <v>582323149.63</v>
      </c>
      <c r="D25" s="1026"/>
      <c r="E25" s="1026">
        <v>0</v>
      </c>
      <c r="F25" s="746">
        <v>2895055.88</v>
      </c>
      <c r="G25" s="746">
        <v>77043750.159999996</v>
      </c>
      <c r="H25" s="747">
        <v>82506705.420000002</v>
      </c>
      <c r="I25" s="746">
        <v>195754400.82999998</v>
      </c>
      <c r="J25" s="746">
        <v>145073985.47</v>
      </c>
      <c r="K25" s="746">
        <v>79049251.870000005</v>
      </c>
      <c r="L25" s="81"/>
    </row>
    <row r="26" spans="1:12">
      <c r="A26" s="1893">
        <v>23</v>
      </c>
      <c r="B26" s="1826" t="s">
        <v>636</v>
      </c>
      <c r="C26" s="1144">
        <f t="shared" si="0"/>
        <v>387469499.47999996</v>
      </c>
      <c r="D26" s="1026"/>
      <c r="E26" s="1026">
        <v>0</v>
      </c>
      <c r="F26" s="1026">
        <v>0</v>
      </c>
      <c r="G26" s="746">
        <v>23446830.300000001</v>
      </c>
      <c r="H26" s="747">
        <v>77626184.239999995</v>
      </c>
      <c r="I26" s="746">
        <v>99663734.969999999</v>
      </c>
      <c r="J26" s="746">
        <v>120686888.83</v>
      </c>
      <c r="K26" s="746">
        <v>66045861.140000001</v>
      </c>
      <c r="L26" s="81"/>
    </row>
    <row r="27" spans="1:12">
      <c r="A27" s="1893">
        <v>24</v>
      </c>
      <c r="B27" s="1826" t="s">
        <v>138</v>
      </c>
      <c r="C27" s="1144">
        <f t="shared" si="0"/>
        <v>260644027.95999998</v>
      </c>
      <c r="D27" s="1026"/>
      <c r="E27" s="1026">
        <v>0</v>
      </c>
      <c r="F27" s="1026">
        <v>0</v>
      </c>
      <c r="G27" s="1026">
        <v>0</v>
      </c>
      <c r="H27" s="1026">
        <v>0</v>
      </c>
      <c r="I27" s="746">
        <v>75662331.959999993</v>
      </c>
      <c r="J27" s="746">
        <v>84626497.980000004</v>
      </c>
      <c r="K27" s="746">
        <v>100355198.02</v>
      </c>
      <c r="L27" s="81"/>
    </row>
    <row r="28" spans="1:12">
      <c r="A28" s="1893">
        <v>25</v>
      </c>
      <c r="B28" s="1826" t="s">
        <v>105</v>
      </c>
      <c r="C28" s="1144">
        <f t="shared" si="0"/>
        <v>244896394.44</v>
      </c>
      <c r="D28" s="746">
        <v>1270952.25</v>
      </c>
      <c r="E28" s="746">
        <v>17106261.699999999</v>
      </c>
      <c r="F28" s="746">
        <v>18313431.620000001</v>
      </c>
      <c r="G28" s="746">
        <v>48052118.670000002</v>
      </c>
      <c r="H28" s="747">
        <v>44430908.109999999</v>
      </c>
      <c r="I28" s="746">
        <v>20222094.07</v>
      </c>
      <c r="J28" s="746">
        <v>56554126.450000003</v>
      </c>
      <c r="K28" s="746">
        <v>38946501.57</v>
      </c>
      <c r="L28" s="81"/>
    </row>
    <row r="29" spans="1:12">
      <c r="A29" s="1893">
        <v>26</v>
      </c>
      <c r="B29" s="1826" t="s">
        <v>106</v>
      </c>
      <c r="C29" s="1144">
        <f t="shared" si="0"/>
        <v>114002984.84</v>
      </c>
      <c r="D29" s="1026">
        <v>0</v>
      </c>
      <c r="E29" s="1026">
        <v>0</v>
      </c>
      <c r="F29" s="1026">
        <v>0</v>
      </c>
      <c r="G29" s="1026">
        <v>0</v>
      </c>
      <c r="H29" s="1026">
        <v>0</v>
      </c>
      <c r="I29" s="746">
        <v>19428109.170000002</v>
      </c>
      <c r="J29" s="746">
        <v>55600161.200000003</v>
      </c>
      <c r="K29" s="746">
        <v>38974714.469999999</v>
      </c>
      <c r="L29" s="81"/>
    </row>
    <row r="30" spans="1:12">
      <c r="A30" s="1893">
        <v>27</v>
      </c>
      <c r="B30" s="1826" t="s">
        <v>137</v>
      </c>
      <c r="C30" s="1144">
        <f t="shared" si="0"/>
        <v>75538660.520000011</v>
      </c>
      <c r="D30" s="1026">
        <v>0</v>
      </c>
      <c r="E30" s="1026">
        <v>0</v>
      </c>
      <c r="F30" s="1026">
        <v>0</v>
      </c>
      <c r="G30" s="1026">
        <v>0</v>
      </c>
      <c r="H30" s="747">
        <v>9039886.4199999999</v>
      </c>
      <c r="I30" s="746">
        <v>23264674.240000002</v>
      </c>
      <c r="J30" s="746">
        <v>25413938.969999999</v>
      </c>
      <c r="K30" s="746">
        <v>17820160.890000001</v>
      </c>
      <c r="L30" s="81"/>
    </row>
    <row r="31" spans="1:12">
      <c r="A31" s="1893">
        <v>28</v>
      </c>
      <c r="B31" s="1826" t="s">
        <v>136</v>
      </c>
      <c r="C31" s="1144">
        <f t="shared" si="0"/>
        <v>65746073.510000005</v>
      </c>
      <c r="D31" s="1026">
        <v>0</v>
      </c>
      <c r="E31" s="1026">
        <v>0</v>
      </c>
      <c r="F31" s="1026">
        <v>0</v>
      </c>
      <c r="G31" s="1026">
        <v>0</v>
      </c>
      <c r="H31" s="1026">
        <v>0</v>
      </c>
      <c r="I31" s="1026">
        <v>0</v>
      </c>
      <c r="J31" s="1026">
        <v>0</v>
      </c>
      <c r="K31" s="746">
        <v>65746073.510000005</v>
      </c>
      <c r="L31" s="81"/>
    </row>
    <row r="32" spans="1:12">
      <c r="A32" s="1893">
        <v>29</v>
      </c>
      <c r="B32" s="1826" t="s">
        <v>107</v>
      </c>
      <c r="C32" s="1144">
        <f t="shared" si="0"/>
        <v>40803540.200000003</v>
      </c>
      <c r="D32" s="1026">
        <v>0</v>
      </c>
      <c r="E32" s="1026">
        <v>0</v>
      </c>
      <c r="F32" s="1026">
        <v>0</v>
      </c>
      <c r="G32" s="1026">
        <v>0</v>
      </c>
      <c r="H32" s="1026">
        <v>0</v>
      </c>
      <c r="I32" s="1026">
        <v>0</v>
      </c>
      <c r="J32" s="746">
        <v>25857547.27</v>
      </c>
      <c r="K32" s="746">
        <v>14945992.93</v>
      </c>
      <c r="L32" s="81"/>
    </row>
    <row r="33" spans="1:15" s="1247" customFormat="1" ht="18" customHeight="1">
      <c r="A33" s="517" t="s">
        <v>17</v>
      </c>
      <c r="B33" s="517" t="s">
        <v>17</v>
      </c>
      <c r="C33" s="872">
        <f t="shared" ref="C33:K33" si="1">SUM(C4:C32)</f>
        <v>332177616835.18011</v>
      </c>
      <c r="D33" s="518">
        <f t="shared" si="1"/>
        <v>4393310885.1200018</v>
      </c>
      <c r="E33" s="518">
        <f t="shared" si="1"/>
        <v>51069674660.039993</v>
      </c>
      <c r="F33" s="518">
        <f t="shared" si="1"/>
        <v>44081566466.220001</v>
      </c>
      <c r="G33" s="518">
        <f t="shared" si="1"/>
        <v>74800398426.359985</v>
      </c>
      <c r="H33" s="518">
        <f t="shared" si="1"/>
        <v>59507822892.069992</v>
      </c>
      <c r="I33" s="518">
        <f t="shared" si="1"/>
        <v>47871444884.019997</v>
      </c>
      <c r="J33" s="518">
        <f t="shared" si="1"/>
        <v>35118617683.729996</v>
      </c>
      <c r="K33" s="518">
        <f t="shared" si="1"/>
        <v>15334780937.619995</v>
      </c>
      <c r="L33" s="1246"/>
      <c r="M33" s="1246"/>
      <c r="N33" s="1246"/>
      <c r="O33" s="1246"/>
    </row>
    <row r="34" spans="1:15" ht="5.25" customHeight="1">
      <c r="B34" s="180"/>
      <c r="C34" s="841"/>
      <c r="D34" s="841"/>
      <c r="E34" s="841"/>
      <c r="F34" s="841"/>
      <c r="G34" s="1187"/>
      <c r="H34" s="93"/>
      <c r="I34" s="93"/>
      <c r="J34" s="93"/>
      <c r="K34" s="746"/>
    </row>
    <row r="35" spans="1:15" ht="15.75">
      <c r="B35" s="142"/>
      <c r="C35" s="842"/>
      <c r="D35" s="842"/>
      <c r="E35" s="1663"/>
      <c r="F35" s="842"/>
      <c r="G35" s="1187"/>
      <c r="H35" s="745"/>
      <c r="I35" s="93"/>
      <c r="J35" s="93"/>
      <c r="K35" s="746"/>
    </row>
    <row r="36" spans="1:15" ht="15.75">
      <c r="B36" s="142"/>
      <c r="C36" s="842"/>
      <c r="D36" s="842"/>
      <c r="E36" s="1663"/>
      <c r="F36" s="842"/>
      <c r="G36" s="1187"/>
      <c r="H36" s="745"/>
      <c r="I36" s="93"/>
      <c r="J36" s="93"/>
      <c r="K36" s="746"/>
    </row>
    <row r="37" spans="1:15">
      <c r="B37" s="142"/>
      <c r="C37" s="842"/>
      <c r="D37" s="842"/>
      <c r="E37" s="1663"/>
      <c r="F37" s="842"/>
      <c r="G37" s="1187"/>
      <c r="H37" s="745"/>
      <c r="I37" s="745"/>
      <c r="J37" s="745"/>
      <c r="K37" s="746"/>
    </row>
    <row r="38" spans="1:15">
      <c r="B38" s="142"/>
      <c r="C38" s="842"/>
      <c r="D38" s="842"/>
      <c r="E38" s="1663"/>
      <c r="F38" s="842"/>
      <c r="G38" s="1187"/>
      <c r="H38" s="745"/>
      <c r="I38" s="745"/>
      <c r="J38" s="745"/>
      <c r="K38" s="746"/>
    </row>
    <row r="39" spans="1:15">
      <c r="B39" s="142"/>
      <c r="C39" s="842"/>
      <c r="D39" s="842"/>
      <c r="E39" s="1663"/>
      <c r="F39" s="842"/>
      <c r="G39" s="1187"/>
      <c r="H39" s="745"/>
      <c r="I39" s="745"/>
      <c r="J39" s="745"/>
      <c r="K39" s="746"/>
    </row>
    <row r="40" spans="1:15">
      <c r="B40" s="142"/>
      <c r="C40" s="842"/>
      <c r="D40" s="842"/>
      <c r="E40" s="1663"/>
      <c r="F40" s="842"/>
      <c r="G40" s="1187"/>
      <c r="H40" s="745"/>
      <c r="I40" s="745"/>
      <c r="J40" s="745"/>
      <c r="K40" s="746"/>
    </row>
    <row r="41" spans="1:15">
      <c r="B41" s="142"/>
      <c r="C41" s="842"/>
      <c r="D41" s="842"/>
      <c r="E41" s="1663"/>
      <c r="F41" s="842"/>
      <c r="G41" s="1187"/>
      <c r="H41" s="745"/>
      <c r="I41" s="745"/>
      <c r="J41" s="745"/>
      <c r="K41" s="746"/>
    </row>
    <row r="42" spans="1:15">
      <c r="B42" s="142"/>
      <c r="C42" s="842"/>
      <c r="D42" s="842"/>
      <c r="E42" s="1663"/>
      <c r="F42" s="842"/>
      <c r="G42" s="1187"/>
      <c r="H42" s="745"/>
      <c r="I42" s="745"/>
      <c r="J42" s="745"/>
      <c r="K42" s="746"/>
    </row>
    <row r="43" spans="1:15">
      <c r="B43" s="142"/>
      <c r="C43" s="842"/>
      <c r="D43" s="842"/>
      <c r="E43" s="1663"/>
      <c r="F43" s="842"/>
      <c r="G43" s="1187"/>
      <c r="H43" s="745"/>
      <c r="I43" s="745"/>
      <c r="J43" s="745"/>
      <c r="K43" s="746"/>
    </row>
    <row r="44" spans="1:15">
      <c r="B44" s="142"/>
      <c r="C44" s="842"/>
      <c r="D44" s="842"/>
      <c r="E44" s="1663"/>
      <c r="F44" s="842"/>
      <c r="G44" s="1187"/>
      <c r="H44" s="745"/>
      <c r="I44" s="745"/>
      <c r="J44" s="745"/>
      <c r="K44" s="746"/>
    </row>
    <row r="45" spans="1:15">
      <c r="B45" s="142"/>
      <c r="C45" s="842"/>
      <c r="D45" s="842"/>
      <c r="E45" s="1663"/>
      <c r="F45" s="842"/>
      <c r="G45" s="1187"/>
      <c r="H45" s="745"/>
      <c r="I45" s="745"/>
      <c r="J45" s="745"/>
      <c r="K45" s="746"/>
    </row>
    <row r="46" spans="1:15">
      <c r="B46" s="142"/>
      <c r="C46" s="842"/>
      <c r="D46" s="842"/>
      <c r="E46" s="1663"/>
      <c r="F46" s="842"/>
      <c r="G46" s="1187"/>
      <c r="H46" s="745"/>
      <c r="I46" s="745"/>
      <c r="J46" s="745"/>
      <c r="K46" s="746"/>
    </row>
    <row r="47" spans="1:15">
      <c r="B47" s="142"/>
      <c r="C47" s="842"/>
      <c r="D47" s="842"/>
      <c r="E47" s="1663"/>
      <c r="F47" s="842"/>
      <c r="G47" s="1187"/>
      <c r="H47" s="745"/>
      <c r="I47" s="745"/>
      <c r="J47" s="745"/>
      <c r="K47" s="746"/>
    </row>
    <row r="48" spans="1:15">
      <c r="B48" s="142"/>
      <c r="C48" s="842"/>
      <c r="D48" s="842"/>
      <c r="E48" s="1663"/>
      <c r="F48" s="842"/>
      <c r="G48" s="1187"/>
      <c r="H48" s="745"/>
      <c r="I48" s="745"/>
      <c r="J48" s="745"/>
      <c r="K48" s="746"/>
    </row>
    <row r="49" spans="2:11">
      <c r="B49" s="142"/>
      <c r="C49" s="842"/>
      <c r="D49" s="842"/>
      <c r="E49" s="1663"/>
      <c r="F49" s="842"/>
      <c r="G49" s="1187"/>
      <c r="H49" s="745"/>
      <c r="I49" s="745"/>
      <c r="J49" s="745"/>
      <c r="K49" s="746"/>
    </row>
    <row r="50" spans="2:11">
      <c r="B50" s="142"/>
      <c r="C50" s="842"/>
      <c r="D50" s="842"/>
      <c r="E50" s="1663"/>
      <c r="F50" s="842"/>
      <c r="G50" s="1187"/>
      <c r="H50" s="745"/>
      <c r="I50" s="745"/>
      <c r="J50" s="745"/>
      <c r="K50" s="746"/>
    </row>
    <row r="51" spans="2:11">
      <c r="B51" s="142"/>
      <c r="C51" s="842"/>
      <c r="D51" s="842"/>
      <c r="E51" s="1663"/>
      <c r="F51" s="842"/>
      <c r="G51" s="1187"/>
      <c r="H51" s="745"/>
      <c r="I51" s="745"/>
      <c r="J51" s="745"/>
      <c r="K51" s="746"/>
    </row>
    <row r="52" spans="2:11">
      <c r="B52" s="142"/>
      <c r="C52" s="842"/>
      <c r="D52" s="842"/>
      <c r="E52" s="1663"/>
      <c r="F52" s="842"/>
      <c r="G52" s="1187"/>
      <c r="H52" s="745"/>
      <c r="I52" s="745"/>
      <c r="J52" s="745"/>
      <c r="K52" s="746"/>
    </row>
    <row r="53" spans="2:11">
      <c r="B53" s="142"/>
      <c r="C53" s="842"/>
      <c r="D53" s="842"/>
      <c r="E53" s="1663"/>
      <c r="F53" s="842"/>
      <c r="G53" s="1187"/>
      <c r="H53" s="745"/>
      <c r="I53" s="745"/>
      <c r="J53" s="745"/>
      <c r="K53" s="746"/>
    </row>
    <row r="54" spans="2:11">
      <c r="B54" s="142"/>
      <c r="C54" s="842"/>
      <c r="D54" s="842"/>
      <c r="E54" s="1663"/>
      <c r="F54" s="842"/>
      <c r="G54" s="1187"/>
      <c r="H54" s="745"/>
      <c r="I54" s="745"/>
      <c r="J54" s="745"/>
      <c r="K54" s="746"/>
    </row>
    <row r="55" spans="2:11">
      <c r="B55" s="142"/>
      <c r="C55" s="842"/>
      <c r="D55" s="842"/>
      <c r="E55" s="1663"/>
      <c r="F55" s="842"/>
      <c r="G55" s="1187"/>
      <c r="H55" s="745"/>
      <c r="I55" s="745"/>
      <c r="J55" s="745"/>
      <c r="K55" s="746"/>
    </row>
    <row r="56" spans="2:11">
      <c r="B56" s="142"/>
      <c r="C56" s="842"/>
      <c r="D56" s="842"/>
      <c r="E56" s="1663"/>
      <c r="F56" s="842"/>
      <c r="G56" s="1187"/>
      <c r="H56" s="745"/>
      <c r="I56" s="745"/>
      <c r="J56" s="745"/>
      <c r="K56" s="746"/>
    </row>
    <row r="57" spans="2:11">
      <c r="B57" s="142"/>
      <c r="C57" s="842"/>
      <c r="D57" s="842"/>
      <c r="E57" s="1663"/>
      <c r="F57" s="842"/>
      <c r="G57" s="1187"/>
      <c r="H57" s="745"/>
      <c r="I57" s="745"/>
      <c r="J57" s="745"/>
      <c r="K57" s="746"/>
    </row>
    <row r="58" spans="2:11">
      <c r="B58" s="142"/>
      <c r="C58" s="842"/>
      <c r="D58" s="842"/>
      <c r="E58" s="1663"/>
      <c r="F58" s="842"/>
      <c r="G58" s="1187"/>
      <c r="H58" s="745"/>
      <c r="I58" s="745"/>
      <c r="J58" s="745"/>
      <c r="K58" s="746"/>
    </row>
    <row r="67" spans="2:2" ht="15.75" customHeight="1"/>
    <row r="68" spans="2:2" ht="13.5" customHeight="1">
      <c r="B68" s="42" t="s">
        <v>25</v>
      </c>
    </row>
  </sheetData>
  <sortState ref="A4:J32">
    <sortCondition descending="1" ref="C4:C32"/>
  </sortState>
  <mergeCells count="1">
    <mergeCell ref="B1:K1"/>
  </mergeCells>
  <printOptions horizontalCentered="1" verticalCentered="1"/>
  <pageMargins left="0.39370078740157483" right="0.39370078740157483" top="0.23622047244094491" bottom="0.23622047244094491" header="0.25" footer="0.31496062992125984"/>
  <pageSetup scale="45" orientation="landscape" r:id="rId1"/>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7">
    <tabColor rgb="FF00B0F0"/>
  </sheetPr>
  <dimension ref="A1:P59"/>
  <sheetViews>
    <sheetView showGridLines="0" view="pageBreakPreview" zoomScale="70" zoomScaleNormal="100" zoomScaleSheetLayoutView="70" workbookViewId="0">
      <pane ySplit="1" topLeftCell="A2" activePane="bottomLeft" state="frozen"/>
      <selection activeCell="M22" sqref="M22"/>
      <selection pane="bottomLeft" activeCell="O3" sqref="O1:Q1048576"/>
    </sheetView>
  </sheetViews>
  <sheetFormatPr baseColWidth="10" defaultColWidth="11.5703125" defaultRowHeight="15" customHeight="1"/>
  <cols>
    <col min="1" max="1" width="35.42578125" style="67" customWidth="1"/>
    <col min="2" max="2" width="17.5703125" style="67" customWidth="1"/>
    <col min="3" max="6" width="15.42578125" style="67" customWidth="1"/>
    <col min="7" max="7" width="16.85546875" style="67" bestFit="1" customWidth="1"/>
    <col min="8" max="8" width="16" style="67" customWidth="1"/>
    <col min="9" max="9" width="34.28515625" style="67" customWidth="1"/>
    <col min="10" max="10" width="27.140625" style="748" customWidth="1"/>
    <col min="11" max="12" width="23.42578125" style="748" customWidth="1"/>
    <col min="13" max="13" width="22.42578125" style="42" customWidth="1"/>
    <col min="14" max="14" width="16.42578125" style="67" customWidth="1"/>
    <col min="15" max="16384" width="11.5703125" style="67"/>
  </cols>
  <sheetData>
    <row r="1" spans="1:16" ht="86.25" customHeight="1">
      <c r="A1" s="2295"/>
      <c r="B1" s="2295"/>
      <c r="C1" s="2295"/>
      <c r="D1" s="2295"/>
      <c r="E1" s="2295"/>
      <c r="F1" s="2295"/>
      <c r="G1" s="2295"/>
      <c r="H1" s="2295"/>
      <c r="I1" s="2295"/>
      <c r="J1" s="2295"/>
      <c r="K1" s="2295"/>
      <c r="L1" s="2295"/>
      <c r="M1" s="2295"/>
      <c r="N1" s="2295"/>
    </row>
    <row r="2" spans="1:16" ht="7.5" customHeight="1">
      <c r="A2" s="2296" t="s">
        <v>25</v>
      </c>
      <c r="B2" s="2296"/>
      <c r="C2" s="2296"/>
      <c r="D2" s="2296"/>
      <c r="E2" s="2296"/>
      <c r="F2" s="2296"/>
      <c r="G2" s="2296"/>
      <c r="H2" s="2296"/>
      <c r="I2" s="2296"/>
      <c r="J2" s="2296"/>
      <c r="K2" s="2296"/>
      <c r="L2" s="2296"/>
      <c r="M2" s="2296"/>
      <c r="N2" s="2296"/>
      <c r="O2" s="748"/>
      <c r="P2" s="748"/>
    </row>
    <row r="3" spans="1:16" ht="55.5" customHeight="1">
      <c r="D3" s="81"/>
      <c r="E3" s="81"/>
      <c r="F3" s="82"/>
      <c r="G3" s="82"/>
      <c r="I3" s="273" t="s">
        <v>92</v>
      </c>
      <c r="J3" s="295" t="s">
        <v>930</v>
      </c>
      <c r="K3" s="295" t="s">
        <v>931</v>
      </c>
      <c r="L3" s="295" t="s">
        <v>932</v>
      </c>
      <c r="M3" s="247" t="s">
        <v>934</v>
      </c>
      <c r="N3" s="273" t="s">
        <v>29</v>
      </c>
      <c r="O3" s="748"/>
      <c r="P3" s="748"/>
    </row>
    <row r="4" spans="1:16" ht="17.25" customHeight="1">
      <c r="D4" s="81"/>
      <c r="E4" s="81"/>
      <c r="F4" s="82"/>
      <c r="G4" s="82"/>
      <c r="I4" s="1503" t="s">
        <v>868</v>
      </c>
      <c r="J4" s="1695">
        <v>1314385123.9300001</v>
      </c>
      <c r="K4" s="1695">
        <v>73684413.879999995</v>
      </c>
      <c r="L4" s="1695">
        <v>28361952.66</v>
      </c>
      <c r="M4" s="1696">
        <f>+L4+K4+J4</f>
        <v>1416431490.47</v>
      </c>
      <c r="N4" s="1697">
        <f>+M4/$M$24</f>
        <v>0.32240638723460396</v>
      </c>
      <c r="O4" s="748"/>
      <c r="P4" s="748"/>
    </row>
    <row r="5" spans="1:16" ht="17.25" customHeight="1">
      <c r="D5" s="81"/>
      <c r="E5" s="81"/>
      <c r="F5" s="82"/>
      <c r="G5" s="82"/>
      <c r="I5" s="1503" t="s">
        <v>95</v>
      </c>
      <c r="J5" s="1695">
        <v>998258812.41999996</v>
      </c>
      <c r="K5" s="1695">
        <v>54500320.159999996</v>
      </c>
      <c r="L5" s="1695">
        <v>21988216.239999998</v>
      </c>
      <c r="M5" s="1698">
        <f t="shared" ref="M5:M22" si="0">+L5+K5+J5</f>
        <v>1074747348.8199999</v>
      </c>
      <c r="N5" s="1697">
        <f>+M5/$M$24</f>
        <v>0.2446326647313154</v>
      </c>
      <c r="O5" s="748"/>
      <c r="P5" s="748"/>
    </row>
    <row r="6" spans="1:16" ht="17.25" customHeight="1">
      <c r="D6" s="14"/>
      <c r="E6" s="14"/>
      <c r="I6" s="1503" t="s">
        <v>393</v>
      </c>
      <c r="J6" s="1695">
        <v>603733706.72000003</v>
      </c>
      <c r="K6" s="1695">
        <v>36271378.079999998</v>
      </c>
      <c r="L6" s="1695">
        <v>13262974.41</v>
      </c>
      <c r="M6" s="1698">
        <f t="shared" si="0"/>
        <v>653268059.21000004</v>
      </c>
      <c r="N6" s="1697">
        <f>+M6/$M$24</f>
        <v>0.14869606915881989</v>
      </c>
      <c r="O6" s="748"/>
      <c r="P6" s="748"/>
    </row>
    <row r="7" spans="1:16" ht="17.25" customHeight="1">
      <c r="D7" s="81"/>
      <c r="E7" s="81"/>
      <c r="I7" s="1503" t="s">
        <v>94</v>
      </c>
      <c r="J7" s="1695">
        <v>355045001.14999998</v>
      </c>
      <c r="K7" s="1695">
        <v>26742059.870000001</v>
      </c>
      <c r="L7" s="1695">
        <v>7927690.2400000002</v>
      </c>
      <c r="M7" s="1698">
        <f>+L7+K7+J7</f>
        <v>389714751.25999999</v>
      </c>
      <c r="N7" s="1697">
        <f>+M7/$M$24</f>
        <v>8.8706390567521845E-2</v>
      </c>
      <c r="O7" s="748"/>
      <c r="P7" s="748"/>
    </row>
    <row r="8" spans="1:16" ht="17.25" customHeight="1">
      <c r="D8" s="55"/>
      <c r="E8" s="14"/>
      <c r="F8" s="12"/>
      <c r="I8" s="1503" t="s">
        <v>100</v>
      </c>
      <c r="J8" s="1695">
        <v>180321562.84</v>
      </c>
      <c r="K8" s="1695">
        <v>2011022.08</v>
      </c>
      <c r="L8" s="1695">
        <v>3717845.64</v>
      </c>
      <c r="M8" s="1698">
        <f t="shared" si="0"/>
        <v>186050430.56</v>
      </c>
      <c r="N8" s="1697">
        <f>+M8/$M$24</f>
        <v>4.2348569319359264E-2</v>
      </c>
      <c r="O8" s="748"/>
      <c r="P8" s="748"/>
    </row>
    <row r="9" spans="1:16" ht="17.25" customHeight="1">
      <c r="D9" s="81"/>
      <c r="E9" s="14"/>
      <c r="G9" s="81"/>
      <c r="I9" s="1503" t="s">
        <v>96</v>
      </c>
      <c r="J9" s="1695">
        <v>102164787.04000001</v>
      </c>
      <c r="K9" s="1695">
        <v>16827105.620000001</v>
      </c>
      <c r="L9" s="1695">
        <v>2605852.62</v>
      </c>
      <c r="M9" s="1698">
        <f t="shared" si="0"/>
        <v>121597745.28</v>
      </c>
      <c r="N9" s="1697">
        <f t="shared" ref="N9:N23" si="1">+M9/$M$24</f>
        <v>2.7677928664654152E-2</v>
      </c>
      <c r="O9" s="748"/>
      <c r="P9" s="748"/>
    </row>
    <row r="10" spans="1:16" ht="17.25" customHeight="1">
      <c r="D10" s="81"/>
      <c r="E10" s="14"/>
      <c r="F10" s="12"/>
      <c r="G10" s="125"/>
      <c r="I10" s="1503" t="s">
        <v>139</v>
      </c>
      <c r="J10" s="1695">
        <v>85275040.459999993</v>
      </c>
      <c r="K10" s="1695">
        <v>2421538.1800000002</v>
      </c>
      <c r="L10" s="1695">
        <v>1834737.43</v>
      </c>
      <c r="M10" s="1698">
        <f t="shared" si="0"/>
        <v>89531316.069999993</v>
      </c>
      <c r="N10" s="1697">
        <f t="shared" si="1"/>
        <v>2.0379007634820378E-2</v>
      </c>
      <c r="O10" s="748"/>
      <c r="P10" s="748"/>
    </row>
    <row r="11" spans="1:16" ht="17.25" customHeight="1">
      <c r="D11" s="81"/>
      <c r="E11" s="14"/>
      <c r="G11" s="126"/>
      <c r="I11" s="1503" t="s">
        <v>99</v>
      </c>
      <c r="J11" s="1695">
        <v>73755861.579999998</v>
      </c>
      <c r="K11" s="1695">
        <v>1323787.72</v>
      </c>
      <c r="L11" s="1695">
        <v>1566206.62</v>
      </c>
      <c r="M11" s="1698">
        <f t="shared" si="0"/>
        <v>76645855.920000002</v>
      </c>
      <c r="N11" s="1697">
        <f t="shared" si="1"/>
        <v>1.744603510295549E-2</v>
      </c>
      <c r="O11" s="748"/>
      <c r="P11" s="748"/>
    </row>
    <row r="12" spans="1:16" ht="17.25" customHeight="1">
      <c r="D12" s="81"/>
      <c r="E12" s="14"/>
      <c r="I12" s="1503" t="s">
        <v>102</v>
      </c>
      <c r="J12" s="1695">
        <v>62977644.68</v>
      </c>
      <c r="K12" s="1695">
        <v>686220.74</v>
      </c>
      <c r="L12" s="1695">
        <v>1283338.1299999999</v>
      </c>
      <c r="M12" s="1698">
        <f t="shared" si="0"/>
        <v>64947203.549999997</v>
      </c>
      <c r="N12" s="1697">
        <f t="shared" si="1"/>
        <v>1.4783202292825218E-2</v>
      </c>
      <c r="O12" s="748"/>
      <c r="P12" s="748"/>
    </row>
    <row r="13" spans="1:16" ht="17.25" customHeight="1">
      <c r="D13" s="81"/>
      <c r="E13" s="14"/>
      <c r="I13" s="1503" t="s">
        <v>93</v>
      </c>
      <c r="J13" s="1695">
        <v>29398664.059999999</v>
      </c>
      <c r="K13" s="1695">
        <v>209819.34</v>
      </c>
      <c r="L13" s="1695">
        <v>597528.73</v>
      </c>
      <c r="M13" s="1698">
        <f t="shared" si="0"/>
        <v>30206012.129999999</v>
      </c>
      <c r="N13" s="1697">
        <f t="shared" si="1"/>
        <v>6.8754551908235678E-3</v>
      </c>
      <c r="O13" s="748"/>
      <c r="P13" s="748"/>
    </row>
    <row r="14" spans="1:16" ht="17.25" customHeight="1">
      <c r="D14" s="81"/>
      <c r="E14" s="14"/>
      <c r="I14" s="1503" t="s">
        <v>173</v>
      </c>
      <c r="J14" s="1695">
        <v>44054570.619999997</v>
      </c>
      <c r="K14" s="1695">
        <v>468292.44</v>
      </c>
      <c r="L14" s="1695">
        <v>884903.84</v>
      </c>
      <c r="M14" s="1698">
        <f t="shared" si="0"/>
        <v>45407766.899999999</v>
      </c>
      <c r="N14" s="1697">
        <f t="shared" si="1"/>
        <v>1.0335659844559282E-2</v>
      </c>
      <c r="O14" s="748"/>
      <c r="P14" s="748"/>
    </row>
    <row r="15" spans="1:16" ht="17.25" customHeight="1">
      <c r="D15" s="81"/>
      <c r="E15" s="14"/>
      <c r="I15" s="1503" t="s">
        <v>185</v>
      </c>
      <c r="J15" s="1695">
        <v>48682883.420000002</v>
      </c>
      <c r="K15" s="1695">
        <v>167247.29999999999</v>
      </c>
      <c r="L15" s="1695">
        <v>971690.5</v>
      </c>
      <c r="M15" s="1698">
        <f t="shared" si="0"/>
        <v>49821821.219999999</v>
      </c>
      <c r="N15" s="1697">
        <f t="shared" si="1"/>
        <v>1.1340381439598288E-2</v>
      </c>
      <c r="O15" s="748"/>
      <c r="P15" s="748"/>
    </row>
    <row r="16" spans="1:16" ht="17.25" customHeight="1">
      <c r="D16" s="81"/>
      <c r="E16" s="14"/>
      <c r="F16" s="82"/>
      <c r="G16" s="82"/>
      <c r="I16" s="1503" t="s">
        <v>101</v>
      </c>
      <c r="J16" s="1695">
        <v>46016221.899999999</v>
      </c>
      <c r="K16" s="1695">
        <v>1300474.46</v>
      </c>
      <c r="L16" s="1695">
        <v>925270.74</v>
      </c>
      <c r="M16" s="1698">
        <f t="shared" si="0"/>
        <v>48241967.100000001</v>
      </c>
      <c r="N16" s="1697">
        <f t="shared" si="1"/>
        <v>1.0980776995180092E-2</v>
      </c>
      <c r="O16" s="748"/>
      <c r="P16" s="748"/>
    </row>
    <row r="17" spans="1:16" ht="17.25" customHeight="1">
      <c r="D17" s="81"/>
      <c r="E17" s="14"/>
      <c r="F17" s="82"/>
      <c r="G17" s="82"/>
      <c r="I17" s="1503" t="s">
        <v>935</v>
      </c>
      <c r="J17" s="1695">
        <v>35035998.039999999</v>
      </c>
      <c r="K17" s="1695">
        <v>343617.18</v>
      </c>
      <c r="L17" s="1695">
        <v>657007.18999999994</v>
      </c>
      <c r="M17" s="1698">
        <f t="shared" si="0"/>
        <v>36036622.409999996</v>
      </c>
      <c r="N17" s="1697">
        <f t="shared" si="1"/>
        <v>8.2026115046979348E-3</v>
      </c>
      <c r="O17" s="748"/>
      <c r="P17" s="748"/>
    </row>
    <row r="18" spans="1:16" ht="17.25" customHeight="1">
      <c r="D18" s="81"/>
      <c r="E18" s="14"/>
      <c r="F18" s="82"/>
      <c r="G18" s="82"/>
      <c r="I18" s="1503" t="s">
        <v>392</v>
      </c>
      <c r="J18" s="1695">
        <v>37768494.82</v>
      </c>
      <c r="K18" s="1695">
        <v>358821.48</v>
      </c>
      <c r="L18" s="1695">
        <v>789483.97</v>
      </c>
      <c r="M18" s="1698">
        <f t="shared" si="0"/>
        <v>38916800.270000003</v>
      </c>
      <c r="N18" s="1697">
        <f t="shared" si="1"/>
        <v>8.8581940335271774E-3</v>
      </c>
      <c r="O18" s="748"/>
      <c r="P18" s="748"/>
    </row>
    <row r="19" spans="1:16" ht="17.25" customHeight="1">
      <c r="D19" s="81"/>
      <c r="E19" s="14"/>
      <c r="F19" s="82"/>
      <c r="G19" s="82"/>
      <c r="I19" s="1503" t="s">
        <v>86</v>
      </c>
      <c r="J19" s="1695">
        <v>27512554.940000001</v>
      </c>
      <c r="K19" s="1695">
        <v>4477159.54</v>
      </c>
      <c r="L19" s="1695">
        <v>698578.57</v>
      </c>
      <c r="M19" s="1698">
        <f t="shared" si="0"/>
        <v>32688293.050000001</v>
      </c>
      <c r="N19" s="1697">
        <f t="shared" si="1"/>
        <v>7.4404689093854398E-3</v>
      </c>
      <c r="O19" s="748"/>
      <c r="P19" s="748"/>
    </row>
    <row r="20" spans="1:16" ht="17.25" customHeight="1">
      <c r="D20" s="81"/>
      <c r="E20" s="14"/>
      <c r="F20" s="82"/>
      <c r="G20" s="82"/>
      <c r="I20" s="1503" t="s">
        <v>98</v>
      </c>
      <c r="J20" s="1695">
        <v>17652093.440000001</v>
      </c>
      <c r="K20" s="1695">
        <v>1337978.3999999999</v>
      </c>
      <c r="L20" s="1695">
        <v>322624.90999999997</v>
      </c>
      <c r="M20" s="1698">
        <f t="shared" si="0"/>
        <v>19312696.75</v>
      </c>
      <c r="N20" s="1697">
        <f t="shared" si="1"/>
        <v>4.3959321921449865E-3</v>
      </c>
      <c r="O20" s="748"/>
      <c r="P20" s="748"/>
    </row>
    <row r="21" spans="1:16" ht="17.25" customHeight="1">
      <c r="D21" s="81"/>
      <c r="E21" s="14"/>
      <c r="F21" s="82"/>
      <c r="G21" s="82"/>
      <c r="I21" s="1503" t="s">
        <v>993</v>
      </c>
      <c r="J21" s="1695">
        <v>10167786.08</v>
      </c>
      <c r="K21" s="1695">
        <v>121634.4</v>
      </c>
      <c r="L21" s="1695">
        <v>199484.86</v>
      </c>
      <c r="M21" s="1698">
        <f t="shared" si="0"/>
        <v>10488905.34</v>
      </c>
      <c r="N21" s="1697">
        <f t="shared" si="1"/>
        <v>2.3874716846298254E-3</v>
      </c>
      <c r="O21" s="748"/>
      <c r="P21" s="748"/>
    </row>
    <row r="22" spans="1:16" ht="17.25" customHeight="1">
      <c r="D22" s="81"/>
      <c r="E22" s="14"/>
      <c r="F22" s="82"/>
      <c r="G22" s="82"/>
      <c r="I22" s="1503" t="s">
        <v>174</v>
      </c>
      <c r="J22" s="1695">
        <v>6127332.9000000004</v>
      </c>
      <c r="K22" s="1695">
        <v>1686663.68</v>
      </c>
      <c r="L22" s="1695">
        <v>170849.98</v>
      </c>
      <c r="M22" s="1698">
        <f t="shared" si="0"/>
        <v>7984846.5600000005</v>
      </c>
      <c r="N22" s="1697">
        <f t="shared" si="1"/>
        <v>1.81750091646016E-3</v>
      </c>
      <c r="O22" s="748"/>
      <c r="P22" s="748"/>
    </row>
    <row r="23" spans="1:16" ht="17.25" customHeight="1">
      <c r="D23" s="81"/>
      <c r="E23" s="14"/>
      <c r="F23" s="82"/>
      <c r="G23" s="82"/>
      <c r="I23" s="1503" t="s">
        <v>105</v>
      </c>
      <c r="J23" s="1695">
        <v>1118022.8600000001</v>
      </c>
      <c r="K23" s="1695">
        <v>125688.88</v>
      </c>
      <c r="L23" s="1695">
        <v>27240.51</v>
      </c>
      <c r="M23" s="1698">
        <f>+L23+K23+J23</f>
        <v>1270952.25</v>
      </c>
      <c r="N23" s="1697">
        <f t="shared" si="1"/>
        <v>2.8929258211720759E-4</v>
      </c>
      <c r="O23" s="748"/>
      <c r="P23" s="748"/>
    </row>
    <row r="24" spans="1:16" s="528" customFormat="1" ht="18" customHeight="1">
      <c r="D24" s="138"/>
      <c r="E24" s="168"/>
      <c r="F24" s="652"/>
      <c r="G24" s="652"/>
      <c r="I24" s="273" t="s">
        <v>17</v>
      </c>
      <c r="J24" s="1504">
        <f>SUM(J4:J23)</f>
        <v>4079452163.9000001</v>
      </c>
      <c r="K24" s="1504">
        <f>SUM(K4:K23)</f>
        <v>225065243.43000007</v>
      </c>
      <c r="L24" s="1504">
        <f>SUM(L4:L23)</f>
        <v>88793477.790000007</v>
      </c>
      <c r="M24" s="1504">
        <f>SUM(M4:M23)</f>
        <v>4393310885.1200018</v>
      </c>
      <c r="N24" s="1505">
        <f>SUM(N4:N23)</f>
        <v>0.99999999999999956</v>
      </c>
      <c r="O24" s="748"/>
      <c r="P24" s="748"/>
    </row>
    <row r="25" spans="1:16">
      <c r="D25" s="81"/>
      <c r="E25" s="14"/>
      <c r="F25" s="82"/>
      <c r="G25" s="82"/>
      <c r="I25" s="81"/>
      <c r="J25" s="745"/>
      <c r="K25" s="745"/>
      <c r="L25" s="745"/>
      <c r="M25" s="1108"/>
      <c r="N25" s="81"/>
      <c r="O25" s="748"/>
      <c r="P25" s="748"/>
    </row>
    <row r="26" spans="1:16" s="81" customFormat="1" ht="15" customHeight="1">
      <c r="A26" s="25"/>
      <c r="B26" s="67"/>
      <c r="C26" s="25"/>
      <c r="D26" s="26"/>
      <c r="E26" s="27"/>
      <c r="F26" s="82"/>
      <c r="G26" s="82"/>
      <c r="H26" s="82"/>
      <c r="I26" s="67"/>
      <c r="J26" s="748"/>
      <c r="K26" s="748"/>
      <c r="L26" s="748"/>
      <c r="M26" s="748"/>
      <c r="N26" s="67"/>
      <c r="O26" s="748"/>
      <c r="P26" s="748"/>
    </row>
    <row r="27" spans="1:16" ht="15" customHeight="1">
      <c r="O27" s="748"/>
      <c r="P27" s="748"/>
    </row>
    <row r="28" spans="1:16" ht="15" customHeight="1">
      <c r="O28" s="748"/>
      <c r="P28" s="748"/>
    </row>
    <row r="29" spans="1:16" ht="15" customHeight="1">
      <c r="O29" s="748"/>
      <c r="P29" s="748"/>
    </row>
    <row r="30" spans="1:16" ht="15" customHeight="1">
      <c r="O30" s="748"/>
      <c r="P30" s="748"/>
    </row>
    <row r="31" spans="1:16" ht="15" customHeight="1">
      <c r="O31" s="748"/>
      <c r="P31" s="748"/>
    </row>
    <row r="32" spans="1:16" ht="15" customHeight="1">
      <c r="O32" s="748"/>
      <c r="P32" s="748"/>
    </row>
    <row r="33" spans="9:16" ht="15" customHeight="1">
      <c r="O33" s="748"/>
      <c r="P33" s="748"/>
    </row>
    <row r="35" spans="9:16" ht="15" customHeight="1">
      <c r="I35" s="81"/>
      <c r="J35" s="745"/>
      <c r="K35" s="745"/>
      <c r="L35" s="745"/>
      <c r="M35" s="1108"/>
      <c r="N35" s="81"/>
    </row>
    <row r="45" spans="9:16" ht="15" customHeight="1">
      <c r="I45" s="82"/>
      <c r="J45" s="82"/>
      <c r="K45" s="82"/>
      <c r="L45" s="82"/>
      <c r="M45" s="1443"/>
      <c r="N45" s="82"/>
    </row>
    <row r="59" spans="1:1" ht="15" customHeight="1">
      <c r="A59" s="42" t="s">
        <v>25</v>
      </c>
    </row>
  </sheetData>
  <sortState ref="I4:N23">
    <sortCondition descending="1" ref="M4:M23"/>
  </sortState>
  <mergeCells count="2">
    <mergeCell ref="A1:N1"/>
    <mergeCell ref="A2:N2"/>
  </mergeCells>
  <conditionalFormatting sqref="J4:L23">
    <cfRule type="cellIs" dxfId="8" priority="1" operator="equal">
      <formula>0</formula>
    </cfRule>
  </conditionalFormatting>
  <printOptions horizontalCentered="1" verticalCentered="1"/>
  <pageMargins left="0.39370078740157499" right="0.39370078740157499" top="0.23622047244094499" bottom="0.23622047244094499" header="0.31496062992126" footer="0.31496062992126"/>
  <pageSetup scale="40" orientation="landscape" r:id="rId1"/>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6">
    <tabColor rgb="FF00B0F0"/>
    <pageSetUpPr fitToPage="1"/>
  </sheetPr>
  <dimension ref="A1:H51"/>
  <sheetViews>
    <sheetView showGridLines="0" view="pageBreakPreview" zoomScale="85" zoomScaleNormal="85" zoomScaleSheetLayoutView="85" workbookViewId="0">
      <selection activeCell="I1" sqref="I1:N1048576"/>
    </sheetView>
  </sheetViews>
  <sheetFormatPr baseColWidth="10" defaultColWidth="11.42578125" defaultRowHeight="15"/>
  <cols>
    <col min="1" max="1" width="66.5703125" style="66" customWidth="1"/>
    <col min="2" max="2" width="26.140625" style="66" customWidth="1"/>
    <col min="3" max="3" width="17.42578125" style="66" customWidth="1"/>
    <col min="4" max="4" width="27.5703125" style="66" customWidth="1"/>
    <col min="5" max="5" width="26" style="66" customWidth="1"/>
    <col min="6" max="6" width="23.140625" style="66" customWidth="1"/>
    <col min="7" max="7" width="25.140625" style="66" customWidth="1"/>
    <col min="8" max="8" width="17" style="66" customWidth="1"/>
    <col min="9" max="16384" width="11.42578125" style="66"/>
  </cols>
  <sheetData>
    <row r="1" spans="1:8" ht="79.5" customHeight="1">
      <c r="A1" s="2297"/>
      <c r="B1" s="2297"/>
      <c r="C1" s="2297"/>
      <c r="D1" s="2297"/>
      <c r="E1" s="2297"/>
      <c r="F1" s="2297"/>
      <c r="G1" s="2297"/>
      <c r="H1" s="2297"/>
    </row>
    <row r="2" spans="1:8" ht="9.75" customHeight="1"/>
    <row r="3" spans="1:8" s="1384" customFormat="1" ht="24.75" customHeight="1">
      <c r="A3" s="1379" t="s">
        <v>573</v>
      </c>
      <c r="B3" s="331" t="s">
        <v>182</v>
      </c>
      <c r="C3" s="331" t="s">
        <v>29</v>
      </c>
    </row>
    <row r="4" spans="1:8" s="1384" customFormat="1" ht="18.75">
      <c r="A4" s="426" t="s">
        <v>524</v>
      </c>
      <c r="B4" s="2036">
        <v>4497984633.75</v>
      </c>
      <c r="C4" s="663">
        <f>+B4/$B$9</f>
        <v>0.61878560486761691</v>
      </c>
    </row>
    <row r="5" spans="1:8" s="1384" customFormat="1" ht="18.75">
      <c r="A5" s="426" t="s">
        <v>523</v>
      </c>
      <c r="B5" s="2036">
        <v>2588250510</v>
      </c>
      <c r="C5" s="663">
        <f>+B5/$B$9</f>
        <v>0.35606439056329692</v>
      </c>
      <c r="D5" s="1385"/>
    </row>
    <row r="6" spans="1:8" s="1384" customFormat="1" ht="18.75">
      <c r="A6" s="426" t="s">
        <v>1000</v>
      </c>
      <c r="B6" s="2036">
        <v>54608288.649999999</v>
      </c>
      <c r="C6" s="663">
        <f>+B6/$B$9</f>
        <v>7.5124362741328518E-3</v>
      </c>
      <c r="D6" s="1385"/>
    </row>
    <row r="7" spans="1:8" s="1384" customFormat="1" ht="18.75">
      <c r="A7" s="426" t="s">
        <v>1001</v>
      </c>
      <c r="B7" s="2036">
        <v>35961510.479999997</v>
      </c>
      <c r="C7" s="663">
        <f>+B7/$B$9</f>
        <v>4.9472078778019114E-3</v>
      </c>
      <c r="D7" s="2034"/>
    </row>
    <row r="8" spans="1:8" s="1384" customFormat="1" ht="18.75">
      <c r="A8" s="426" t="s">
        <v>1002</v>
      </c>
      <c r="B8" s="2036">
        <v>92246887.620000005</v>
      </c>
      <c r="C8" s="663">
        <f>+B8/$B$9</f>
        <v>1.2690360417151523E-2</v>
      </c>
      <c r="D8" s="1385"/>
    </row>
    <row r="9" spans="1:8" s="1383" customFormat="1" ht="18.75">
      <c r="A9" s="331" t="s">
        <v>17</v>
      </c>
      <c r="B9" s="1380">
        <f>SUM(B4:B8)</f>
        <v>7269051830.499999</v>
      </c>
      <c r="C9" s="1381">
        <f>SUM(C4:C8)</f>
        <v>1</v>
      </c>
      <c r="D9" s="1382"/>
      <c r="E9" s="1384"/>
    </row>
    <row r="10" spans="1:8" ht="21">
      <c r="A10" s="1309" t="s">
        <v>925</v>
      </c>
      <c r="B10" s="98"/>
      <c r="C10" s="98"/>
      <c r="D10" s="98"/>
      <c r="E10" s="98"/>
      <c r="F10" s="98"/>
      <c r="G10" s="98"/>
      <c r="H10" s="98"/>
    </row>
    <row r="11" spans="1:8">
      <c r="B11" s="98"/>
      <c r="C11" s="98"/>
      <c r="D11" s="98"/>
      <c r="E11" s="98"/>
      <c r="F11" s="98"/>
      <c r="G11" s="98"/>
      <c r="H11" s="98"/>
    </row>
    <row r="12" spans="1:8">
      <c r="B12" s="98"/>
      <c r="C12" s="98"/>
      <c r="D12" s="98"/>
      <c r="E12" s="98"/>
      <c r="F12" s="98"/>
      <c r="G12" s="98"/>
      <c r="H12" s="98"/>
    </row>
    <row r="13" spans="1:8">
      <c r="B13" s="98"/>
      <c r="C13" s="98"/>
      <c r="D13" s="98"/>
      <c r="E13" s="98"/>
      <c r="F13" s="98"/>
      <c r="G13" s="98"/>
      <c r="H13" s="98"/>
    </row>
    <row r="14" spans="1:8">
      <c r="B14" s="98"/>
      <c r="C14" s="98"/>
      <c r="D14" s="98"/>
      <c r="E14" s="98"/>
      <c r="F14" s="98"/>
      <c r="G14" s="98"/>
      <c r="H14" s="98"/>
    </row>
    <row r="15" spans="1:8">
      <c r="B15" s="98"/>
      <c r="C15" s="98"/>
      <c r="D15" s="98"/>
      <c r="E15" s="98"/>
      <c r="F15" s="98"/>
      <c r="G15" s="98"/>
      <c r="H15" s="98"/>
    </row>
    <row r="16" spans="1:8">
      <c r="B16" s="98"/>
      <c r="C16" s="98"/>
      <c r="D16" s="98"/>
      <c r="E16" s="98"/>
      <c r="F16" s="98"/>
      <c r="G16" s="98"/>
      <c r="H16" s="98"/>
    </row>
    <row r="17" spans="2:8">
      <c r="B17" s="98"/>
      <c r="C17" s="98"/>
      <c r="D17" s="98"/>
      <c r="E17" s="98"/>
      <c r="F17" s="98"/>
      <c r="G17" s="98"/>
      <c r="H17" s="98"/>
    </row>
    <row r="18" spans="2:8">
      <c r="B18" s="98"/>
      <c r="C18" s="98"/>
      <c r="D18" s="98"/>
      <c r="E18" s="98"/>
      <c r="F18" s="98"/>
      <c r="G18" s="98"/>
      <c r="H18" s="98"/>
    </row>
    <row r="19" spans="2:8">
      <c r="B19" s="98"/>
      <c r="C19" s="98"/>
      <c r="D19" s="98"/>
      <c r="E19" s="98"/>
      <c r="F19" s="98"/>
      <c r="G19" s="98"/>
      <c r="H19" s="98"/>
    </row>
    <row r="20" spans="2:8">
      <c r="B20" s="98"/>
      <c r="C20" s="98"/>
      <c r="D20" s="98"/>
      <c r="E20" s="98"/>
      <c r="F20" s="98"/>
      <c r="G20" s="98"/>
      <c r="H20" s="98"/>
    </row>
    <row r="21" spans="2:8">
      <c r="B21" s="98"/>
      <c r="C21" s="98"/>
      <c r="D21" s="98"/>
      <c r="E21" s="98"/>
      <c r="F21" s="98"/>
      <c r="G21" s="98"/>
      <c r="H21" s="98"/>
    </row>
    <row r="22" spans="2:8">
      <c r="B22" s="98"/>
      <c r="C22" s="98"/>
      <c r="D22" s="98"/>
      <c r="E22" s="98"/>
      <c r="F22" s="98"/>
      <c r="G22" s="98"/>
      <c r="H22" s="98"/>
    </row>
    <row r="23" spans="2:8">
      <c r="B23" s="98"/>
      <c r="C23" s="98"/>
      <c r="D23" s="98"/>
      <c r="E23" s="98"/>
      <c r="F23" s="98"/>
      <c r="G23" s="98"/>
      <c r="H23" s="98"/>
    </row>
    <row r="24" spans="2:8">
      <c r="E24" s="98"/>
      <c r="F24" s="98"/>
      <c r="G24" s="98"/>
      <c r="H24" s="98"/>
    </row>
    <row r="25" spans="2:8">
      <c r="E25" s="98"/>
      <c r="F25" s="98"/>
      <c r="G25" s="98"/>
      <c r="H25" s="98"/>
    </row>
    <row r="26" spans="2:8">
      <c r="E26" s="98"/>
      <c r="F26" s="98"/>
      <c r="G26" s="98"/>
      <c r="H26" s="98"/>
    </row>
    <row r="27" spans="2:8">
      <c r="E27" s="98"/>
      <c r="F27" s="98"/>
      <c r="G27" s="98"/>
      <c r="H27" s="98"/>
    </row>
    <row r="28" spans="2:8">
      <c r="E28" s="98"/>
      <c r="F28" s="98"/>
      <c r="G28" s="98"/>
      <c r="H28" s="98"/>
    </row>
    <row r="29" spans="2:8">
      <c r="E29" s="98"/>
      <c r="F29" s="98"/>
      <c r="G29" s="98"/>
      <c r="H29" s="98"/>
    </row>
    <row r="30" spans="2:8">
      <c r="B30" s="98"/>
      <c r="C30" s="98"/>
      <c r="D30" s="98"/>
      <c r="E30" s="98"/>
      <c r="F30" s="98"/>
      <c r="G30" s="98"/>
      <c r="H30" s="98"/>
    </row>
    <row r="31" spans="2:8" ht="28.5">
      <c r="B31" s="98"/>
      <c r="C31" s="98"/>
      <c r="D31" s="99"/>
      <c r="E31" s="98"/>
      <c r="F31" s="98"/>
      <c r="G31" s="98"/>
      <c r="H31" s="98"/>
    </row>
    <row r="32" spans="2:8">
      <c r="B32" s="98"/>
      <c r="C32" s="98"/>
      <c r="D32" s="98"/>
      <c r="E32" s="98"/>
      <c r="F32" s="98"/>
      <c r="G32" s="98"/>
      <c r="H32" s="98"/>
    </row>
    <row r="33" spans="2:8">
      <c r="B33" s="98"/>
      <c r="F33" s="98"/>
      <c r="G33" s="98"/>
      <c r="H33" s="98"/>
    </row>
    <row r="34" spans="2:8">
      <c r="B34" s="98"/>
      <c r="F34" s="98"/>
      <c r="G34" s="98"/>
      <c r="H34" s="98"/>
    </row>
    <row r="35" spans="2:8">
      <c r="B35" s="98"/>
      <c r="F35" s="98"/>
      <c r="G35" s="98"/>
      <c r="H35" s="98"/>
    </row>
    <row r="36" spans="2:8">
      <c r="B36" s="98"/>
      <c r="F36" s="98"/>
      <c r="G36" s="98"/>
      <c r="H36" s="98"/>
    </row>
    <row r="37" spans="2:8">
      <c r="B37" s="98"/>
      <c r="F37" s="98"/>
      <c r="G37" s="98"/>
      <c r="H37" s="98"/>
    </row>
    <row r="38" spans="2:8">
      <c r="B38" s="98"/>
      <c r="F38" s="98"/>
      <c r="G38" s="98"/>
      <c r="H38" s="98"/>
    </row>
    <row r="39" spans="2:8">
      <c r="B39" s="98"/>
      <c r="F39" s="98"/>
      <c r="G39" s="98"/>
      <c r="H39" s="98"/>
    </row>
    <row r="40" spans="2:8">
      <c r="B40" s="98"/>
      <c r="C40" s="98"/>
      <c r="D40" s="98"/>
      <c r="E40" s="98"/>
    </row>
    <row r="41" spans="2:8">
      <c r="B41" s="98"/>
      <c r="C41" s="98"/>
      <c r="D41" s="98"/>
      <c r="E41" s="98"/>
    </row>
    <row r="42" spans="2:8">
      <c r="B42" s="98"/>
      <c r="C42" s="98"/>
      <c r="D42" s="98"/>
      <c r="E42" s="98"/>
    </row>
    <row r="43" spans="2:8">
      <c r="B43" s="98"/>
      <c r="C43" s="98"/>
      <c r="D43" s="98"/>
      <c r="E43" s="98"/>
    </row>
    <row r="44" spans="2:8">
      <c r="B44" s="98"/>
      <c r="C44" s="98"/>
      <c r="D44" s="98"/>
      <c r="E44" s="98"/>
    </row>
    <row r="45" spans="2:8">
      <c r="B45" s="98"/>
      <c r="C45" s="98"/>
      <c r="D45" s="98"/>
      <c r="E45" s="98"/>
    </row>
    <row r="46" spans="2:8">
      <c r="B46" s="98"/>
      <c r="C46" s="98"/>
      <c r="D46" s="98"/>
      <c r="E46" s="98"/>
    </row>
    <row r="47" spans="2:8">
      <c r="B47" s="98"/>
      <c r="C47" s="98"/>
      <c r="D47" s="98"/>
      <c r="E47" s="98"/>
    </row>
    <row r="48" spans="2:8">
      <c r="B48" s="98"/>
      <c r="C48" s="98"/>
      <c r="D48" s="98"/>
      <c r="E48" s="98"/>
    </row>
    <row r="49" spans="2:5">
      <c r="B49" s="98"/>
      <c r="C49" s="98"/>
      <c r="D49" s="98"/>
      <c r="E49" s="98"/>
    </row>
    <row r="50" spans="2:5">
      <c r="B50" s="98"/>
      <c r="C50" s="98"/>
      <c r="D50" s="98"/>
      <c r="E50" s="98"/>
    </row>
    <row r="51" spans="2:5">
      <c r="B51" s="98"/>
      <c r="C51" s="98"/>
      <c r="D51" s="98"/>
      <c r="E51" s="98"/>
    </row>
  </sheetData>
  <sortState ref="A4:B8">
    <sortCondition descending="1" ref="B4:B8"/>
  </sortState>
  <mergeCells count="1">
    <mergeCell ref="A1:H1"/>
  </mergeCells>
  <pageMargins left="0.70866141732283472" right="0.70866141732283472" top="0.74803149606299213" bottom="0.74803149606299213" header="0.31496062992125984" footer="0.31496062992125984"/>
  <pageSetup scale="53" orientation="landscape" r:id="rId1"/>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5">
    <tabColor rgb="FF00B0F0"/>
    <pageSetUpPr fitToPage="1"/>
  </sheetPr>
  <dimension ref="A1:M71"/>
  <sheetViews>
    <sheetView showGridLines="0" view="pageBreakPreview" zoomScale="70" zoomScaleNormal="85" zoomScaleSheetLayoutView="70" workbookViewId="0">
      <selection activeCell="L34" sqref="L34"/>
    </sheetView>
  </sheetViews>
  <sheetFormatPr baseColWidth="10" defaultColWidth="11.42578125" defaultRowHeight="15"/>
  <cols>
    <col min="1" max="1" width="51.5703125" style="66" customWidth="1"/>
    <col min="2" max="2" width="33.140625" style="66" customWidth="1"/>
    <col min="3" max="3" width="18.85546875" style="66" customWidth="1"/>
    <col min="4" max="4" width="19.5703125" style="66" customWidth="1"/>
    <col min="5" max="5" width="25.28515625" style="66" customWidth="1"/>
    <col min="6" max="6" width="30.5703125" style="66" customWidth="1"/>
    <col min="7" max="7" width="26.85546875" style="66" customWidth="1"/>
    <col min="8" max="8" width="18.7109375" style="66" customWidth="1"/>
    <col min="9" max="9" width="15.140625" style="66" bestFit="1" customWidth="1"/>
    <col min="10" max="16384" width="11.42578125" style="66"/>
  </cols>
  <sheetData>
    <row r="1" spans="1:12" ht="88.5" customHeight="1">
      <c r="A1" s="2298"/>
      <c r="B1" s="2298"/>
      <c r="C1" s="2298"/>
      <c r="D1" s="2298"/>
      <c r="E1" s="2298"/>
      <c r="F1" s="2298"/>
      <c r="G1" s="2298"/>
      <c r="H1"/>
      <c r="I1"/>
      <c r="J1"/>
      <c r="K1"/>
      <c r="L1"/>
    </row>
    <row r="2" spans="1:12" ht="21.75" customHeight="1">
      <c r="A2" s="1390" t="s">
        <v>155</v>
      </c>
      <c r="B2" s="1390" t="s">
        <v>182</v>
      </c>
      <c r="C2" s="1391" t="s">
        <v>29</v>
      </c>
      <c r="F2"/>
      <c r="G2"/>
    </row>
    <row r="3" spans="1:12" ht="20.25" customHeight="1">
      <c r="A3" s="1387" t="s">
        <v>30</v>
      </c>
      <c r="B3" s="1590">
        <f>+'IV.2.7.INV_SFS x Entidad'!B9</f>
        <v>7269051830.499999</v>
      </c>
      <c r="C3" s="1386">
        <f>+B3/$B$7</f>
        <v>0.80143563401539808</v>
      </c>
      <c r="F3" s="67"/>
      <c r="G3"/>
    </row>
    <row r="4" spans="1:12" s="749" customFormat="1" ht="20.25" customHeight="1">
      <c r="A4" s="1387" t="s">
        <v>979</v>
      </c>
      <c r="B4" s="1590">
        <v>11193967.01</v>
      </c>
      <c r="C4" s="1386">
        <f>+B4/$B$7</f>
        <v>1.2341697730321062E-3</v>
      </c>
      <c r="F4" s="748"/>
      <c r="G4" s="748"/>
    </row>
    <row r="5" spans="1:12" s="749" customFormat="1" ht="20.25" customHeight="1">
      <c r="A5" s="1387" t="s">
        <v>91</v>
      </c>
      <c r="B5" s="1590">
        <v>1680631834.5599999</v>
      </c>
      <c r="C5" s="1386">
        <f>+B5/$B$7</f>
        <v>0.18529490107988514</v>
      </c>
      <c r="F5" s="748"/>
      <c r="G5" s="748"/>
    </row>
    <row r="6" spans="1:12" s="749" customFormat="1" ht="20.25" customHeight="1">
      <c r="A6" s="1387" t="s">
        <v>954</v>
      </c>
      <c r="B6" s="1590">
        <f>41150995.24+4108036.66+44691213.32+19210341.6</f>
        <v>109160586.81999999</v>
      </c>
      <c r="C6" s="1386">
        <f>+B6/$B$7</f>
        <v>1.2035295131684592E-2</v>
      </c>
      <c r="F6" s="748"/>
      <c r="G6" s="748"/>
    </row>
    <row r="7" spans="1:12" ht="20.25" customHeight="1">
      <c r="A7" s="1389" t="s">
        <v>17</v>
      </c>
      <c r="B7" s="1392">
        <f>SUM(B3:B6)</f>
        <v>9070038218.8899994</v>
      </c>
      <c r="C7" s="1388">
        <f>SUM(C3:C6)</f>
        <v>0.99999999999999989</v>
      </c>
      <c r="F7"/>
      <c r="G7"/>
      <c r="I7" s="100"/>
    </row>
    <row r="8" spans="1:12">
      <c r="A8" s="98"/>
      <c r="B8" s="98"/>
      <c r="C8" s="98"/>
      <c r="D8" s="98"/>
      <c r="F8"/>
      <c r="G8"/>
    </row>
    <row r="9" spans="1:12">
      <c r="A9" s="98"/>
      <c r="B9" s="98"/>
      <c r="C9" s="98"/>
      <c r="D9" s="98"/>
      <c r="E9" s="98"/>
      <c r="F9"/>
      <c r="G9"/>
    </row>
    <row r="10" spans="1:12">
      <c r="B10" s="98"/>
      <c r="C10" s="98"/>
      <c r="D10" s="98"/>
      <c r="E10" s="98"/>
      <c r="F10"/>
      <c r="G10"/>
    </row>
    <row r="11" spans="1:12">
      <c r="B11" s="98"/>
      <c r="C11" s="98"/>
      <c r="D11" s="98"/>
      <c r="E11" s="98"/>
      <c r="F11"/>
      <c r="G11"/>
    </row>
    <row r="12" spans="1:12">
      <c r="B12" s="98"/>
      <c r="C12" s="98"/>
      <c r="D12" s="98"/>
      <c r="E12" s="98"/>
      <c r="F12"/>
      <c r="G12"/>
    </row>
    <row r="13" spans="1:12">
      <c r="B13" s="98"/>
      <c r="C13" s="98"/>
      <c r="D13" s="98"/>
      <c r="E13" s="98"/>
      <c r="F13"/>
      <c r="G13"/>
    </row>
    <row r="14" spans="1:12">
      <c r="B14" s="98"/>
      <c r="C14" s="98"/>
      <c r="D14" s="98"/>
      <c r="E14" s="98"/>
      <c r="F14"/>
      <c r="G14"/>
    </row>
    <row r="15" spans="1:12">
      <c r="B15" s="98"/>
      <c r="C15" s="98"/>
      <c r="D15" s="98"/>
      <c r="E15" s="98"/>
      <c r="F15" s="98"/>
      <c r="G15" s="98"/>
    </row>
    <row r="16" spans="1:12">
      <c r="B16" s="98"/>
      <c r="C16" s="98"/>
      <c r="D16" s="98"/>
      <c r="E16" s="98"/>
      <c r="F16" s="98"/>
      <c r="G16" s="98"/>
    </row>
    <row r="17" spans="2:13">
      <c r="B17" s="98"/>
      <c r="C17" s="98"/>
      <c r="D17" s="98"/>
      <c r="E17" s="98"/>
      <c r="F17" s="98"/>
      <c r="G17" s="98"/>
    </row>
    <row r="18" spans="2:13">
      <c r="B18" s="98"/>
      <c r="C18" s="98"/>
      <c r="D18" s="98"/>
      <c r="E18" s="98"/>
      <c r="F18" s="98"/>
      <c r="G18" s="98"/>
    </row>
    <row r="19" spans="2:13">
      <c r="B19" s="98"/>
      <c r="C19" s="98"/>
      <c r="D19" s="98"/>
      <c r="E19" s="98"/>
      <c r="F19" s="98"/>
      <c r="G19" s="98"/>
    </row>
    <row r="20" spans="2:13">
      <c r="B20" s="98"/>
      <c r="C20" s="98"/>
      <c r="D20" s="98"/>
      <c r="E20" s="98"/>
      <c r="F20" s="98"/>
      <c r="G20" s="98"/>
    </row>
    <row r="21" spans="2:13">
      <c r="B21" s="98"/>
      <c r="C21" s="98"/>
      <c r="D21" s="98"/>
      <c r="E21" s="98"/>
      <c r="F21" s="98"/>
      <c r="G21" s="98"/>
    </row>
    <row r="22" spans="2:13">
      <c r="B22" s="98"/>
      <c r="C22" s="98"/>
      <c r="D22" s="98"/>
      <c r="E22" s="98"/>
      <c r="F22" s="98"/>
      <c r="G22" s="98"/>
    </row>
    <row r="23" spans="2:13">
      <c r="B23" s="98"/>
      <c r="C23" s="98"/>
      <c r="D23" s="98"/>
      <c r="E23" s="98"/>
      <c r="F23" s="98"/>
      <c r="G23" s="98"/>
    </row>
    <row r="24" spans="2:13">
      <c r="B24" s="98"/>
      <c r="C24" s="98"/>
      <c r="D24" s="98"/>
      <c r="E24" s="98"/>
      <c r="F24" s="98"/>
      <c r="G24" s="98"/>
    </row>
    <row r="25" spans="2:13">
      <c r="B25" s="98"/>
      <c r="C25" s="98"/>
      <c r="D25" s="98"/>
      <c r="E25" s="98"/>
      <c r="F25" s="98"/>
      <c r="G25" s="98"/>
    </row>
    <row r="26" spans="2:13">
      <c r="B26" s="98"/>
      <c r="C26" s="98"/>
      <c r="D26" s="98"/>
      <c r="E26" s="98"/>
      <c r="F26" s="98"/>
      <c r="G26" s="98"/>
    </row>
    <row r="27" spans="2:13">
      <c r="E27" s="98"/>
      <c r="F27" s="98"/>
      <c r="G27" s="98"/>
      <c r="J27" s="98"/>
      <c r="K27" s="98"/>
      <c r="L27" s="98"/>
      <c r="M27" s="98"/>
    </row>
    <row r="28" spans="2:13">
      <c r="E28" s="98"/>
      <c r="F28" s="98"/>
      <c r="G28" s="98"/>
      <c r="J28" s="98"/>
      <c r="K28" s="98"/>
      <c r="L28" s="98"/>
      <c r="M28" s="98"/>
    </row>
    <row r="29" spans="2:13">
      <c r="E29" s="98"/>
      <c r="F29" s="98"/>
      <c r="G29" s="98"/>
      <c r="J29" s="98"/>
      <c r="K29" s="98"/>
      <c r="L29" s="98"/>
      <c r="M29" s="98"/>
    </row>
    <row r="30" spans="2:13">
      <c r="E30" s="98"/>
      <c r="F30" s="98"/>
      <c r="G30" s="98"/>
      <c r="J30" s="98"/>
      <c r="K30" s="98"/>
      <c r="L30" s="98"/>
      <c r="M30" s="98"/>
    </row>
    <row r="31" spans="2:13">
      <c r="E31" s="98"/>
      <c r="F31" s="98"/>
      <c r="G31" s="98"/>
      <c r="J31" s="98"/>
      <c r="K31" s="98"/>
      <c r="L31" s="98"/>
      <c r="M31" s="98"/>
    </row>
    <row r="32" spans="2:13">
      <c r="E32" s="98"/>
      <c r="F32" s="98"/>
      <c r="G32" s="98"/>
      <c r="J32" s="98"/>
      <c r="K32" s="98"/>
      <c r="L32" s="98"/>
      <c r="M32" s="98"/>
    </row>
    <row r="33" spans="2:10">
      <c r="B33" s="98"/>
      <c r="C33" s="98"/>
      <c r="D33" s="98"/>
      <c r="E33" s="98"/>
      <c r="F33" s="98"/>
      <c r="G33" s="98"/>
      <c r="J33" s="98"/>
    </row>
    <row r="34" spans="2:10" ht="28.5">
      <c r="B34" s="98"/>
      <c r="C34" s="98"/>
      <c r="D34" s="99"/>
      <c r="E34" s="98"/>
      <c r="F34" s="98"/>
      <c r="G34" s="98"/>
      <c r="J34" s="98"/>
    </row>
    <row r="35" spans="2:10">
      <c r="B35" s="98"/>
      <c r="C35" s="98"/>
      <c r="D35" s="98"/>
      <c r="E35" s="98"/>
      <c r="F35" s="98"/>
      <c r="G35" s="98"/>
      <c r="J35" s="98"/>
    </row>
    <row r="36" spans="2:10">
      <c r="B36" s="98"/>
      <c r="F36" s="98"/>
      <c r="G36" s="98"/>
      <c r="J36" s="98"/>
    </row>
    <row r="37" spans="2:10">
      <c r="B37" s="98"/>
      <c r="F37" s="98"/>
      <c r="G37" s="98"/>
      <c r="J37" s="98"/>
    </row>
    <row r="38" spans="2:10">
      <c r="B38" s="98"/>
      <c r="F38" s="98"/>
      <c r="G38" s="98"/>
    </row>
    <row r="39" spans="2:10">
      <c r="B39" s="98"/>
      <c r="F39" s="98"/>
      <c r="G39" s="98"/>
    </row>
    <row r="40" spans="2:10">
      <c r="B40" s="98"/>
      <c r="F40" s="98"/>
      <c r="G40" s="98"/>
    </row>
    <row r="41" spans="2:10">
      <c r="B41" s="98"/>
      <c r="C41" s="98"/>
      <c r="D41" s="98"/>
      <c r="E41" s="98"/>
    </row>
    <row r="42" spans="2:10">
      <c r="B42" s="98"/>
      <c r="C42" s="98"/>
      <c r="D42" s="98"/>
      <c r="E42" s="98"/>
    </row>
    <row r="43" spans="2:10">
      <c r="B43" s="98"/>
      <c r="C43" s="98"/>
      <c r="D43" s="98"/>
      <c r="E43" s="98"/>
    </row>
    <row r="44" spans="2:10">
      <c r="B44" s="98"/>
      <c r="C44" s="98"/>
      <c r="D44" s="98"/>
      <c r="E44" s="98"/>
    </row>
    <row r="45" spans="2:10">
      <c r="B45" s="98"/>
      <c r="C45" s="98"/>
      <c r="D45" s="98"/>
      <c r="E45" s="98"/>
    </row>
    <row r="46" spans="2:10">
      <c r="B46" s="98"/>
      <c r="C46" s="98"/>
      <c r="D46" s="98"/>
      <c r="E46" s="98"/>
    </row>
    <row r="47" spans="2:10">
      <c r="B47" s="98"/>
      <c r="C47" s="98"/>
      <c r="D47" s="98"/>
      <c r="E47" s="98"/>
    </row>
    <row r="48" spans="2:10">
      <c r="B48" s="98"/>
      <c r="C48" s="98"/>
      <c r="D48" s="98"/>
      <c r="E48" s="98"/>
    </row>
    <row r="49" spans="2:5">
      <c r="B49" s="98"/>
      <c r="C49" s="98"/>
      <c r="D49" s="98"/>
      <c r="E49" s="98"/>
    </row>
    <row r="50" spans="2:5">
      <c r="B50" s="98"/>
      <c r="C50" s="98"/>
      <c r="D50" s="98"/>
      <c r="E50" s="98"/>
    </row>
    <row r="51" spans="2:5">
      <c r="B51" s="98"/>
      <c r="C51" s="98"/>
      <c r="D51" s="98"/>
      <c r="E51" s="98"/>
    </row>
    <row r="52" spans="2:5">
      <c r="B52" s="98"/>
      <c r="C52" s="98"/>
      <c r="D52" s="98"/>
      <c r="E52" s="98"/>
    </row>
    <row r="53" spans="2:5">
      <c r="B53" s="98"/>
      <c r="C53" s="98"/>
      <c r="D53" s="98"/>
      <c r="E53" s="98"/>
    </row>
    <row r="54" spans="2:5">
      <c r="B54" s="98"/>
      <c r="C54" s="98"/>
      <c r="D54" s="98"/>
      <c r="E54" s="98"/>
    </row>
    <row r="55" spans="2:5">
      <c r="B55" s="98"/>
      <c r="C55" s="98"/>
      <c r="D55" s="98"/>
      <c r="E55" s="98"/>
    </row>
    <row r="56" spans="2:5">
      <c r="B56" s="98"/>
      <c r="C56" s="98"/>
      <c r="D56" s="98"/>
      <c r="E56" s="98"/>
    </row>
    <row r="57" spans="2:5">
      <c r="B57" s="98"/>
      <c r="C57" s="98"/>
      <c r="D57" s="98"/>
      <c r="E57" s="98"/>
    </row>
    <row r="58" spans="2:5">
      <c r="B58" s="98"/>
      <c r="C58" s="98"/>
      <c r="D58" s="98"/>
      <c r="E58" s="98"/>
    </row>
    <row r="59" spans="2:5">
      <c r="B59" s="98"/>
      <c r="C59" s="98"/>
      <c r="D59" s="98"/>
      <c r="E59" s="98"/>
    </row>
    <row r="60" spans="2:5">
      <c r="B60" s="98"/>
      <c r="C60" s="98"/>
      <c r="D60" s="98"/>
      <c r="E60" s="98"/>
    </row>
    <row r="61" spans="2:5">
      <c r="B61" s="98"/>
      <c r="C61" s="98"/>
      <c r="D61" s="98"/>
      <c r="E61" s="98"/>
    </row>
    <row r="62" spans="2:5">
      <c r="B62" s="98"/>
      <c r="C62" s="98"/>
      <c r="D62" s="98"/>
      <c r="E62" s="98"/>
    </row>
    <row r="63" spans="2:5">
      <c r="B63" s="98"/>
      <c r="C63" s="98"/>
      <c r="D63" s="98"/>
      <c r="E63" s="98"/>
    </row>
    <row r="64" spans="2:5">
      <c r="B64" s="98"/>
      <c r="C64" s="98"/>
      <c r="D64" s="98"/>
      <c r="E64" s="98"/>
    </row>
    <row r="65" spans="2:5">
      <c r="B65" s="98"/>
      <c r="C65" s="98"/>
      <c r="D65" s="98"/>
      <c r="E65" s="98"/>
    </row>
    <row r="66" spans="2:5">
      <c r="B66" s="98"/>
      <c r="C66" s="98"/>
      <c r="D66" s="98"/>
      <c r="E66" s="98"/>
    </row>
    <row r="67" spans="2:5">
      <c r="B67" s="98"/>
      <c r="C67" s="98"/>
      <c r="D67" s="98"/>
      <c r="E67" s="98"/>
    </row>
    <row r="68" spans="2:5">
      <c r="B68" s="98"/>
      <c r="C68" s="98"/>
      <c r="D68" s="98"/>
      <c r="E68" s="98"/>
    </row>
    <row r="69" spans="2:5">
      <c r="B69" s="98"/>
      <c r="C69" s="98"/>
      <c r="D69" s="98"/>
      <c r="E69" s="98"/>
    </row>
    <row r="70" spans="2:5">
      <c r="B70" s="98"/>
      <c r="C70" s="98"/>
      <c r="D70" s="98"/>
      <c r="E70" s="98"/>
    </row>
    <row r="71" spans="2:5">
      <c r="B71" s="98"/>
      <c r="C71" s="98"/>
      <c r="D71" s="98"/>
      <c r="E71" s="98"/>
    </row>
  </sheetData>
  <mergeCells count="1">
    <mergeCell ref="A1:G1"/>
  </mergeCells>
  <pageMargins left="0.70866141732283472" right="0.70866141732283472" top="0.74803149606299213" bottom="0.74803149606299213" header="0.31496062992125984" footer="0.31496062992125984"/>
  <pageSetup scale="59" orientation="landscape" r:id="rId1"/>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6">
    <tabColor rgb="FF00B0F0"/>
    <pageSetUpPr fitToPage="1"/>
  </sheetPr>
  <dimension ref="A1:N52"/>
  <sheetViews>
    <sheetView showGridLines="0" view="pageBreakPreview" zoomScale="55" zoomScaleNormal="70" zoomScaleSheetLayoutView="55" workbookViewId="0">
      <selection activeCell="Q41" sqref="Q41"/>
    </sheetView>
  </sheetViews>
  <sheetFormatPr baseColWidth="10" defaultColWidth="11.42578125" defaultRowHeight="15"/>
  <cols>
    <col min="1" max="1" width="25.5703125" style="48" customWidth="1"/>
    <col min="2" max="2" width="32.5703125" style="48" customWidth="1"/>
    <col min="3" max="3" width="33.140625" style="48" customWidth="1"/>
    <col min="4" max="4" width="32.28515625" style="48" customWidth="1"/>
    <col min="5" max="5" width="24.140625" style="48" bestFit="1" customWidth="1"/>
    <col min="6" max="6" width="23.140625" style="48" customWidth="1"/>
    <col min="7" max="7" width="22.5703125" style="48" customWidth="1"/>
    <col min="8" max="11" width="19.28515625" style="48" customWidth="1"/>
    <col min="12" max="12" width="16.5703125" style="48" customWidth="1"/>
    <col min="13" max="13" width="19.7109375" style="48" customWidth="1"/>
    <col min="14" max="14" width="18.28515625" style="48" bestFit="1" customWidth="1"/>
    <col min="15" max="16384" width="11.42578125" style="48"/>
  </cols>
  <sheetData>
    <row r="1" spans="1:14" customFormat="1" ht="97.5" customHeight="1">
      <c r="A1" s="2294"/>
      <c r="B1" s="2294"/>
      <c r="C1" s="2294"/>
      <c r="D1" s="2294"/>
      <c r="E1" s="2294"/>
      <c r="F1" s="2294"/>
      <c r="G1" s="2294"/>
      <c r="H1" s="2294"/>
      <c r="I1" s="2294"/>
      <c r="J1" s="2294"/>
      <c r="K1" s="2294"/>
      <c r="L1" s="2294"/>
    </row>
    <row r="2" spans="1:14" customFormat="1" ht="8.25" customHeight="1">
      <c r="A2" s="2299"/>
      <c r="B2" s="2299"/>
      <c r="C2" s="2299"/>
      <c r="D2" s="2299"/>
      <c r="E2" s="2299"/>
      <c r="F2" s="2299"/>
      <c r="G2" s="2299"/>
      <c r="H2" s="2299"/>
      <c r="I2" s="2299"/>
      <c r="J2" s="2299"/>
      <c r="K2" s="2299"/>
      <c r="L2" s="2299"/>
      <c r="M2" s="95"/>
      <c r="N2" s="95"/>
    </row>
    <row r="3" spans="1:14" customFormat="1" ht="50.25" customHeight="1">
      <c r="A3" s="2039" t="s">
        <v>0</v>
      </c>
      <c r="B3" s="2041" t="s">
        <v>619</v>
      </c>
      <c r="C3" s="2042" t="s">
        <v>574</v>
      </c>
      <c r="D3" s="1648" t="s">
        <v>140</v>
      </c>
      <c r="E3" s="16"/>
      <c r="F3" s="28"/>
      <c r="G3" s="28"/>
      <c r="H3" s="28"/>
      <c r="I3" s="28"/>
      <c r="J3" s="13"/>
      <c r="K3" s="13"/>
      <c r="L3" s="13"/>
      <c r="M3" s="97"/>
    </row>
    <row r="4" spans="1:14" s="67" customFormat="1" ht="18.75">
      <c r="A4" s="2040">
        <v>2003</v>
      </c>
      <c r="B4" s="2043">
        <f>+'IV.1.3. Ingr y egr SDSS'!C5</f>
        <v>50000000</v>
      </c>
      <c r="C4" s="2044">
        <f>+'IV.1.3. Ingr y egr SDSS'!I5</f>
        <v>50652652.469999999</v>
      </c>
      <c r="D4" s="2037">
        <f>B4-C4</f>
        <v>-652652.46999999881</v>
      </c>
      <c r="E4" s="81"/>
      <c r="F4" s="28"/>
      <c r="G4" s="28"/>
      <c r="H4" s="28"/>
      <c r="I4" s="28"/>
      <c r="J4" s="13"/>
      <c r="K4" s="13"/>
      <c r="L4" s="13"/>
      <c r="M4" s="97"/>
    </row>
    <row r="5" spans="1:14" s="67" customFormat="1" ht="18.75">
      <c r="A5" s="753">
        <v>2004</v>
      </c>
      <c r="B5" s="2045">
        <f>+'IV.1.3. Ingr y egr SDSS'!C6</f>
        <v>100013332.31999999</v>
      </c>
      <c r="C5" s="2046">
        <f>+'IV.1.3. Ingr y egr SDSS'!I6</f>
        <v>103813912.38</v>
      </c>
      <c r="D5" s="2038">
        <f>B5-C5</f>
        <v>-3800580.0600000024</v>
      </c>
      <c r="E5" s="745"/>
      <c r="F5" s="28"/>
      <c r="G5" s="28"/>
      <c r="H5" s="28"/>
      <c r="I5" s="28"/>
      <c r="J5" s="13"/>
      <c r="K5" s="13"/>
      <c r="L5" s="13"/>
      <c r="M5" s="97"/>
    </row>
    <row r="6" spans="1:14" customFormat="1" ht="18.75">
      <c r="A6" s="753">
        <v>2005</v>
      </c>
      <c r="B6" s="2045">
        <f>+'IV.1.3. Ingr y egr SDSS'!C7</f>
        <v>604604920.63</v>
      </c>
      <c r="C6" s="2046">
        <f>+'IV.1.3. Ingr y egr SDSS'!I7</f>
        <v>203608914.68000001</v>
      </c>
      <c r="D6" s="2038">
        <f t="shared" ref="D6:D15" si="0">B6-C6</f>
        <v>400996005.94999999</v>
      </c>
      <c r="E6" s="745"/>
      <c r="F6" s="28"/>
      <c r="G6" s="28"/>
      <c r="H6" s="28"/>
      <c r="I6" s="28"/>
      <c r="J6" s="13"/>
      <c r="K6" s="13"/>
      <c r="L6" s="13"/>
      <c r="M6" s="97"/>
    </row>
    <row r="7" spans="1:14" customFormat="1" ht="18.75">
      <c r="A7" s="753">
        <v>2006</v>
      </c>
      <c r="B7" s="2045">
        <f>+'IV.1.3. Ingr y egr SDSS'!C8</f>
        <v>724509996.65999997</v>
      </c>
      <c r="C7" s="2046">
        <f>+'IV.1.3. Ingr y egr SDSS'!I8</f>
        <v>816768960.5</v>
      </c>
      <c r="D7" s="2038">
        <f t="shared" si="0"/>
        <v>-92258963.840000033</v>
      </c>
      <c r="E7" s="745"/>
      <c r="F7" s="28"/>
      <c r="G7" s="28"/>
      <c r="H7" s="28"/>
      <c r="I7" s="28"/>
      <c r="J7" s="13"/>
      <c r="K7" s="13"/>
      <c r="L7" s="13"/>
      <c r="M7" s="97"/>
    </row>
    <row r="8" spans="1:14" customFormat="1" ht="18.75">
      <c r="A8" s="753">
        <v>2007</v>
      </c>
      <c r="B8" s="2045">
        <f>+'IV.1.3. Ingr y egr SDSS'!C9</f>
        <v>1566425499.9599998</v>
      </c>
      <c r="C8" s="2046">
        <f>+'IV.1.3. Ingr y egr SDSS'!I9</f>
        <v>1578880050.26</v>
      </c>
      <c r="D8" s="2038">
        <f t="shared" si="0"/>
        <v>-12454550.300000191</v>
      </c>
      <c r="E8" s="745"/>
      <c r="F8" s="28"/>
      <c r="G8" s="28"/>
      <c r="H8" s="28"/>
      <c r="I8" s="28"/>
      <c r="J8" s="13"/>
      <c r="K8" s="13"/>
      <c r="L8" s="13"/>
      <c r="M8" s="97"/>
    </row>
    <row r="9" spans="1:14" customFormat="1" ht="18.75">
      <c r="A9" s="753">
        <v>2008</v>
      </c>
      <c r="B9" s="2045">
        <f>+'IV.1.3. Ingr y egr SDSS'!C10</f>
        <v>2203369531</v>
      </c>
      <c r="C9" s="2046">
        <f>+'IV.1.3. Ingr y egr SDSS'!I10</f>
        <v>2556770326.0999999</v>
      </c>
      <c r="D9" s="2038">
        <f t="shared" si="0"/>
        <v>-353400795.0999999</v>
      </c>
      <c r="E9" s="745"/>
      <c r="F9" s="28"/>
      <c r="G9" s="28"/>
      <c r="H9" s="28"/>
      <c r="I9" s="28"/>
      <c r="J9" s="13"/>
      <c r="K9" s="13"/>
      <c r="L9" s="13"/>
      <c r="M9" s="97"/>
    </row>
    <row r="10" spans="1:14" customFormat="1" ht="18.75">
      <c r="A10" s="753">
        <v>2009</v>
      </c>
      <c r="B10" s="2045">
        <f>+'IV.1.3. Ingr y egr SDSS'!C11</f>
        <v>3190675855.0100002</v>
      </c>
      <c r="C10" s="2046">
        <f>+'IV.1.3. Ingr y egr SDSS'!I11</f>
        <v>2723337644.3600001</v>
      </c>
      <c r="D10" s="2038">
        <f t="shared" si="0"/>
        <v>467338210.6500001</v>
      </c>
      <c r="E10" s="745"/>
      <c r="F10" s="28"/>
      <c r="G10" s="28"/>
      <c r="H10" s="28"/>
      <c r="I10" s="28"/>
      <c r="J10" s="13"/>
      <c r="K10" s="13"/>
      <c r="L10" s="13"/>
      <c r="M10" s="97"/>
    </row>
    <row r="11" spans="1:14" customFormat="1" ht="18.75">
      <c r="A11" s="753">
        <v>2010</v>
      </c>
      <c r="B11" s="2045">
        <f>+'IV.1.3. Ingr y egr SDSS'!C12</f>
        <v>3736675849.46</v>
      </c>
      <c r="C11" s="2046">
        <f>+'IV.1.3. Ingr y egr SDSS'!I12</f>
        <v>3444380482.9799995</v>
      </c>
      <c r="D11" s="2038">
        <f t="shared" si="0"/>
        <v>292295366.4800005</v>
      </c>
      <c r="E11" s="745"/>
      <c r="F11" s="28"/>
      <c r="G11" s="28"/>
      <c r="H11" s="28"/>
      <c r="I11" s="28"/>
      <c r="J11" s="13"/>
      <c r="K11" s="13"/>
      <c r="L11" s="13"/>
      <c r="M11" s="97"/>
    </row>
    <row r="12" spans="1:14" s="67" customFormat="1" ht="18.75">
      <c r="A12" s="753">
        <v>2011</v>
      </c>
      <c r="B12" s="2045">
        <f>+'IV.1.3. Ingr y egr SDSS'!C13</f>
        <v>4134675852</v>
      </c>
      <c r="C12" s="2046">
        <f>+'IV.1.3. Ingr y egr SDSS'!I13</f>
        <v>4363872025.2399998</v>
      </c>
      <c r="D12" s="2038">
        <f t="shared" si="0"/>
        <v>-229196173.23999977</v>
      </c>
      <c r="E12" s="745"/>
      <c r="F12" s="28"/>
      <c r="G12" s="28"/>
      <c r="H12" s="28"/>
      <c r="I12" s="28"/>
      <c r="J12" s="13"/>
      <c r="K12" s="13"/>
      <c r="L12" s="13"/>
      <c r="M12" s="97"/>
    </row>
    <row r="13" spans="1:14" s="67" customFormat="1" ht="18.75">
      <c r="A13" s="753">
        <v>2012</v>
      </c>
      <c r="B13" s="2045">
        <f>+'IV.1.3. Ingr y egr SDSS'!C14</f>
        <v>4599999999.96</v>
      </c>
      <c r="C13" s="2046">
        <f>+'IV.1.3. Ingr y egr SDSS'!I14</f>
        <v>4742082647.7799997</v>
      </c>
      <c r="D13" s="2038">
        <f t="shared" si="0"/>
        <v>-142082647.81999969</v>
      </c>
      <c r="E13" s="745"/>
      <c r="F13" s="28"/>
      <c r="G13" s="28"/>
      <c r="H13" s="28"/>
      <c r="I13" s="28"/>
      <c r="J13" s="13"/>
      <c r="K13" s="13"/>
      <c r="L13" s="13"/>
      <c r="M13" s="97"/>
    </row>
    <row r="14" spans="1:14" s="67" customFormat="1" ht="18.75">
      <c r="A14" s="753">
        <v>2013</v>
      </c>
      <c r="B14" s="2045">
        <f>+'IV.1.3. Ingr y egr SDSS'!C15</f>
        <v>5302610000</v>
      </c>
      <c r="C14" s="2046">
        <f>+'IV.1.3. Ingr y egr SDSS'!I15</f>
        <v>5215203784.9399996</v>
      </c>
      <c r="D14" s="2038">
        <f t="shared" si="0"/>
        <v>87406215.06000042</v>
      </c>
      <c r="E14" s="745"/>
      <c r="F14" s="28"/>
      <c r="G14" s="28"/>
      <c r="H14" s="28"/>
      <c r="I14" s="28"/>
      <c r="J14" s="13"/>
      <c r="K14" s="13"/>
      <c r="L14" s="13"/>
      <c r="M14" s="97"/>
    </row>
    <row r="15" spans="1:14" s="67" customFormat="1" ht="18.75">
      <c r="A15" s="753">
        <v>2014</v>
      </c>
      <c r="B15" s="2045">
        <f>+'IV.1.3. Ingr y egr SDSS'!C16</f>
        <v>6839999499</v>
      </c>
      <c r="C15" s="2046">
        <f>+'IV.1.3. Ingr y egr SDSS'!I16</f>
        <v>7378610518.96</v>
      </c>
      <c r="D15" s="2038">
        <f t="shared" si="0"/>
        <v>-538611019.96000004</v>
      </c>
      <c r="E15" s="745"/>
      <c r="F15" s="28"/>
      <c r="G15" s="28"/>
      <c r="H15" s="28"/>
      <c r="I15" s="28"/>
      <c r="J15" s="13"/>
      <c r="K15" s="13"/>
      <c r="L15" s="13"/>
      <c r="M15" s="97"/>
    </row>
    <row r="16" spans="1:14" s="67" customFormat="1" ht="18.75">
      <c r="A16" s="753">
        <v>2015</v>
      </c>
      <c r="B16" s="2045">
        <f>+'IV.1.3. Ingr y egr SDSS'!C17</f>
        <v>6922811271.25</v>
      </c>
      <c r="C16" s="2046">
        <f>+'IV.1.3. Ingr y egr SDSS'!I17</f>
        <v>6892825210.3000002</v>
      </c>
      <c r="D16" s="2038">
        <f>B16-C16</f>
        <v>29986060.949999809</v>
      </c>
      <c r="E16" s="745"/>
      <c r="F16" s="28"/>
      <c r="G16" s="28"/>
      <c r="H16" s="28"/>
      <c r="I16" s="28"/>
      <c r="J16" s="13"/>
      <c r="K16" s="13"/>
      <c r="L16" s="13"/>
      <c r="M16" s="97"/>
    </row>
    <row r="17" spans="1:13" s="748" customFormat="1" ht="18.75">
      <c r="A17" s="753">
        <v>2016</v>
      </c>
      <c r="B17" s="2045">
        <f>+'IV.1.3. Ingr y egr SDSS'!C18</f>
        <v>8498167479</v>
      </c>
      <c r="C17" s="2046">
        <f>+'IV.1.3. Ingr y egr SDSS'!I18</f>
        <v>8178603831.1000004</v>
      </c>
      <c r="D17" s="2038">
        <f>B17-C17</f>
        <v>319563647.89999962</v>
      </c>
      <c r="E17" s="745"/>
      <c r="F17" s="28"/>
      <c r="G17" s="28"/>
      <c r="H17" s="28"/>
      <c r="I17" s="28"/>
      <c r="J17" s="13"/>
      <c r="K17" s="13"/>
      <c r="L17" s="13"/>
      <c r="M17" s="97"/>
    </row>
    <row r="18" spans="1:13" s="748" customFormat="1" ht="18.75">
      <c r="A18" s="753">
        <v>2017</v>
      </c>
      <c r="B18" s="2045">
        <f>+'IV.1.3. Ingr y egr SDSS'!C19</f>
        <v>8861365332.7000008</v>
      </c>
      <c r="C18" s="2046">
        <f>+'IV.1.3. Ingr y egr SDSS'!I19</f>
        <v>9002153750.7799988</v>
      </c>
      <c r="D18" s="2038">
        <f>B18-C18</f>
        <v>-140788418.07999802</v>
      </c>
      <c r="E18" s="745"/>
      <c r="F18" s="28"/>
      <c r="G18" s="28"/>
      <c r="H18" s="28"/>
      <c r="I18" s="28"/>
      <c r="J18" s="13"/>
      <c r="K18" s="13"/>
      <c r="L18" s="13"/>
      <c r="M18" s="97"/>
    </row>
    <row r="19" spans="1:13" s="748" customFormat="1" ht="24" customHeight="1">
      <c r="A19" s="753">
        <f>+'IV.1.3. Ingr y egr SDSS'!A20</f>
        <v>2018</v>
      </c>
      <c r="B19" s="2045">
        <f>+'IV.1.3. Ingr y egr SDSS'!C20</f>
        <v>9303031999.3699989</v>
      </c>
      <c r="C19" s="2046">
        <f>+'IV.1.3. Ingr y egr SDSS'!I20</f>
        <v>9656741344.960001</v>
      </c>
      <c r="D19" s="2038">
        <f>B19-C19</f>
        <v>-353709345.59000206</v>
      </c>
      <c r="E19" s="745"/>
      <c r="F19" s="28"/>
      <c r="G19" s="28"/>
      <c r="H19" s="28"/>
      <c r="I19" s="28"/>
      <c r="J19" s="13"/>
      <c r="K19" s="13"/>
      <c r="L19" s="13"/>
      <c r="M19" s="97"/>
    </row>
    <row r="20" spans="1:13" customFormat="1" ht="24.75" customHeight="1">
      <c r="A20" s="1188" t="s">
        <v>1040</v>
      </c>
      <c r="B20" s="2045">
        <f>+'IV.1.3. Ingr y egr SDSS'!C21</f>
        <v>778377666.66999996</v>
      </c>
      <c r="C20" s="2046">
        <f>+'IV.1.3. Ingr y egr SDSS'!I21</f>
        <v>856613569.65999997</v>
      </c>
      <c r="D20" s="2038">
        <f>B20-C20</f>
        <v>-78235902.99000001</v>
      </c>
      <c r="E20" s="745"/>
      <c r="F20" s="28"/>
      <c r="G20" s="28"/>
      <c r="H20" s="28"/>
      <c r="I20" s="28"/>
      <c r="J20" s="13"/>
      <c r="K20" s="13"/>
      <c r="L20" s="13"/>
      <c r="M20" s="97"/>
    </row>
    <row r="21" spans="1:13" customFormat="1" ht="18.75">
      <c r="A21" s="1649" t="s">
        <v>17</v>
      </c>
      <c r="B21" s="2047">
        <f>SUM(B4:B20)</f>
        <v>67417314084.98999</v>
      </c>
      <c r="C21" s="2048">
        <f>SUM(C4:C20)</f>
        <v>67764919627.449997</v>
      </c>
      <c r="D21" s="2049">
        <f>SUM(D4:D20)</f>
        <v>-347605542.45999932</v>
      </c>
      <c r="E21" s="633"/>
      <c r="F21" s="29"/>
      <c r="G21" s="29"/>
      <c r="H21" s="29"/>
      <c r="I21" s="29"/>
      <c r="J21" s="17"/>
      <c r="K21" s="17"/>
      <c r="L21" s="17"/>
    </row>
    <row r="22" spans="1:13" customFormat="1">
      <c r="A22" s="611"/>
      <c r="B22" s="611"/>
      <c r="C22" s="611"/>
      <c r="D22" s="170"/>
      <c r="E22" s="29"/>
      <c r="F22" s="29"/>
      <c r="G22" s="29"/>
      <c r="H22" s="29"/>
      <c r="I22" s="29"/>
      <c r="J22" s="17"/>
      <c r="K22" s="17"/>
      <c r="L22" s="17"/>
      <c r="M22" s="48"/>
    </row>
    <row r="23" spans="1:13" customFormat="1">
      <c r="C23" s="17"/>
      <c r="D23" s="17"/>
      <c r="E23" s="29"/>
      <c r="F23" s="17"/>
      <c r="G23" s="17"/>
      <c r="H23" s="17"/>
      <c r="I23" s="17"/>
      <c r="J23" s="17"/>
      <c r="K23" s="17"/>
      <c r="L23" s="17"/>
    </row>
    <row r="24" spans="1:13" customFormat="1">
      <c r="C24" s="17"/>
      <c r="D24" s="17"/>
      <c r="E24" s="17"/>
      <c r="F24" s="17"/>
      <c r="G24" s="17"/>
      <c r="H24" s="17"/>
      <c r="I24" s="17"/>
      <c r="J24" s="17"/>
      <c r="K24" s="17"/>
      <c r="L24" s="17"/>
    </row>
    <row r="25" spans="1:13" customFormat="1">
      <c r="C25" s="17"/>
      <c r="D25" s="17"/>
      <c r="E25" s="17"/>
      <c r="F25" s="17"/>
      <c r="G25" s="17"/>
      <c r="H25" s="17"/>
      <c r="I25" s="17"/>
      <c r="J25" s="17"/>
      <c r="K25" s="17"/>
      <c r="L25" s="17"/>
    </row>
    <row r="26" spans="1:13" customFormat="1">
      <c r="C26" s="17"/>
      <c r="D26" s="17"/>
      <c r="E26" s="17"/>
      <c r="F26" s="17"/>
      <c r="G26" s="17"/>
      <c r="H26" s="17"/>
      <c r="I26" s="17"/>
      <c r="J26" s="17"/>
      <c r="K26" s="17"/>
      <c r="L26" s="17"/>
    </row>
    <row r="27" spans="1:13" customFormat="1">
      <c r="C27" s="17"/>
      <c r="D27" s="17"/>
      <c r="E27" s="17"/>
      <c r="F27" s="17"/>
      <c r="G27" s="17"/>
      <c r="H27" s="17"/>
      <c r="I27" s="17"/>
      <c r="J27" s="17"/>
      <c r="K27" s="17"/>
      <c r="L27" s="17"/>
    </row>
    <row r="28" spans="1:13" customFormat="1">
      <c r="C28" s="17"/>
      <c r="D28" s="17"/>
      <c r="E28" s="17"/>
      <c r="F28" s="17"/>
      <c r="G28" s="17"/>
      <c r="H28" s="17"/>
      <c r="I28" s="17"/>
      <c r="J28" s="17"/>
      <c r="K28" s="17"/>
      <c r="L28" s="17"/>
    </row>
    <row r="29" spans="1:13" customFormat="1">
      <c r="C29" s="17"/>
      <c r="D29" s="17"/>
      <c r="E29" s="17"/>
      <c r="F29" s="17"/>
      <c r="G29" s="17"/>
      <c r="H29" s="17"/>
      <c r="I29" s="17"/>
      <c r="J29" s="17"/>
      <c r="K29" s="17"/>
      <c r="L29" s="17"/>
    </row>
    <row r="30" spans="1:13" customFormat="1">
      <c r="C30" s="17"/>
      <c r="D30" s="17"/>
      <c r="E30" s="17"/>
      <c r="F30" s="17"/>
      <c r="G30" s="17"/>
      <c r="H30" s="17"/>
      <c r="I30" s="17"/>
      <c r="J30" s="17"/>
      <c r="K30" s="17"/>
      <c r="L30" s="17"/>
    </row>
    <row r="31" spans="1:13" customFormat="1">
      <c r="C31" s="17"/>
      <c r="D31" s="17"/>
      <c r="E31" s="17"/>
      <c r="F31" s="17"/>
      <c r="G31" s="17"/>
      <c r="H31" s="17"/>
      <c r="I31" s="17"/>
      <c r="J31" s="17"/>
      <c r="K31" s="17"/>
      <c r="L31" s="17"/>
    </row>
    <row r="32" spans="1:13" customFormat="1">
      <c r="C32" s="17"/>
      <c r="D32" s="17"/>
      <c r="E32" s="17"/>
      <c r="F32" s="17"/>
      <c r="G32" s="17"/>
      <c r="H32" s="17"/>
      <c r="I32" s="17"/>
      <c r="J32" s="17"/>
      <c r="K32" s="17"/>
      <c r="L32" s="17"/>
    </row>
    <row r="33" spans="3:12" customFormat="1">
      <c r="C33" s="17"/>
      <c r="D33" s="17"/>
      <c r="E33" s="17"/>
      <c r="F33" s="17"/>
      <c r="G33" s="17"/>
      <c r="H33" s="17"/>
      <c r="I33" s="17"/>
      <c r="J33" s="17"/>
      <c r="K33" s="17"/>
      <c r="L33" s="17"/>
    </row>
    <row r="34" spans="3:12" customFormat="1">
      <c r="C34" s="17"/>
      <c r="D34" s="17"/>
      <c r="E34" s="17"/>
      <c r="F34" s="17"/>
      <c r="G34" s="17"/>
      <c r="H34" s="17"/>
      <c r="I34" s="17"/>
      <c r="J34" s="17"/>
      <c r="K34" s="17"/>
      <c r="L34" s="17"/>
    </row>
    <row r="35" spans="3:12" customFormat="1">
      <c r="C35" s="17"/>
      <c r="D35" s="17"/>
      <c r="E35" s="17"/>
    </row>
    <row r="36" spans="3:12" customFormat="1"/>
    <row r="37" spans="3:12" customFormat="1"/>
    <row r="38" spans="3:12" customFormat="1"/>
    <row r="39" spans="3:12" customFormat="1"/>
    <row r="40" spans="3:12" customFormat="1"/>
    <row r="41" spans="3:12" customFormat="1"/>
    <row r="42" spans="3:12" customFormat="1"/>
    <row r="43" spans="3:12" customFormat="1"/>
    <row r="44" spans="3:12" customFormat="1"/>
    <row r="45" spans="3:12" customFormat="1"/>
    <row r="46" spans="3:12" customFormat="1"/>
    <row r="47" spans="3:12" customFormat="1"/>
    <row r="48" spans="3:12" customFormat="1"/>
    <row r="49" spans="1:5" customFormat="1"/>
    <row r="50" spans="1:5" customFormat="1"/>
    <row r="51" spans="1:5" customFormat="1"/>
    <row r="52" spans="1:5">
      <c r="A52"/>
      <c r="B52"/>
      <c r="C52"/>
      <c r="D52"/>
      <c r="E52"/>
    </row>
  </sheetData>
  <mergeCells count="2">
    <mergeCell ref="A1:L1"/>
    <mergeCell ref="A2:L2"/>
  </mergeCells>
  <printOptions horizontalCentered="1" verticalCentered="1"/>
  <pageMargins left="0.39370078740157483" right="0.39370078740157483" top="0.23622047244094491" bottom="0.23622047244094491" header="0.31496062992125984" footer="0.31496062992125984"/>
  <pageSetup scale="45" orientation="landscape" r:id="rId1"/>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7">
    <tabColor rgb="FF00B0F0"/>
    <pageSetUpPr fitToPage="1"/>
  </sheetPr>
  <dimension ref="A1:L48"/>
  <sheetViews>
    <sheetView showGridLines="0" view="pageBreakPreview" zoomScale="55" zoomScaleNormal="100" zoomScaleSheetLayoutView="55" workbookViewId="0">
      <selection activeCell="O48" sqref="O48"/>
    </sheetView>
  </sheetViews>
  <sheetFormatPr baseColWidth="10" defaultColWidth="11.42578125" defaultRowHeight="15"/>
  <cols>
    <col min="1" max="1" width="20.5703125" style="46" customWidth="1"/>
    <col min="2" max="2" width="29.85546875" style="46" customWidth="1"/>
    <col min="3" max="3" width="31.28515625" style="48" customWidth="1"/>
    <col min="4" max="4" width="28.140625" style="46" customWidth="1"/>
    <col min="5" max="5" width="30.7109375" style="46" customWidth="1"/>
    <col min="6" max="6" width="29.28515625" style="46" customWidth="1"/>
    <col min="7" max="7" width="28.140625" style="46" customWidth="1"/>
    <col min="8" max="8" width="19.85546875" style="46" customWidth="1"/>
    <col min="9" max="9" width="31.7109375" style="46" customWidth="1"/>
    <col min="10" max="10" width="17.5703125" style="46" customWidth="1"/>
    <col min="11" max="11" width="14.5703125" style="46" customWidth="1"/>
    <col min="12" max="12" width="22.42578125" style="46" customWidth="1"/>
    <col min="13" max="13" width="16" style="46" bestFit="1" customWidth="1"/>
    <col min="14" max="16384" width="11.42578125" style="46"/>
  </cols>
  <sheetData>
    <row r="1" spans="1:12" customFormat="1" ht="111.75" customHeight="1">
      <c r="A1" s="2292"/>
      <c r="B1" s="2292"/>
      <c r="C1" s="2292"/>
      <c r="D1" s="2292"/>
      <c r="E1" s="2292"/>
      <c r="F1" s="2292"/>
      <c r="G1" s="2292"/>
      <c r="H1" s="2292"/>
      <c r="I1" s="2292"/>
      <c r="J1" s="2292"/>
      <c r="K1" s="2292"/>
      <c r="L1" s="2292"/>
    </row>
    <row r="2" spans="1:12" customFormat="1" ht="38.25" customHeight="1">
      <c r="A2" s="2051" t="s">
        <v>33</v>
      </c>
      <c r="B2" s="1827" t="s">
        <v>108</v>
      </c>
      <c r="C2" s="1828" t="s">
        <v>575</v>
      </c>
      <c r="D2" s="2052" t="s">
        <v>140</v>
      </c>
      <c r="E2" s="13"/>
      <c r="F2" s="13"/>
      <c r="G2" s="13"/>
      <c r="H2" s="13"/>
      <c r="I2" s="13"/>
      <c r="J2" s="13"/>
      <c r="K2" s="13"/>
      <c r="L2" s="13"/>
    </row>
    <row r="3" spans="1:12" s="67" customFormat="1" ht="23.25" customHeight="1">
      <c r="A3" s="2051" t="s">
        <v>957</v>
      </c>
      <c r="B3" s="2050">
        <v>740877666.66999996</v>
      </c>
      <c r="C3" s="2050">
        <v>788712477.44000006</v>
      </c>
      <c r="D3" s="1603">
        <f t="shared" ref="D3:D13" si="0">+B3-C3</f>
        <v>-47834810.7700001</v>
      </c>
      <c r="E3" s="17"/>
      <c r="F3" s="17"/>
      <c r="G3" s="17"/>
      <c r="H3" s="17"/>
      <c r="I3" s="17"/>
      <c r="J3" s="17"/>
      <c r="K3" s="17"/>
      <c r="L3" s="17"/>
    </row>
    <row r="4" spans="1:12" s="748" customFormat="1" ht="23.25" customHeight="1">
      <c r="A4" s="1028" t="s">
        <v>964</v>
      </c>
      <c r="B4" s="1829">
        <v>740877666.66999996</v>
      </c>
      <c r="C4" s="1829">
        <v>806194473.72000003</v>
      </c>
      <c r="D4" s="1603">
        <f t="shared" si="0"/>
        <v>-65316807.050000072</v>
      </c>
      <c r="E4" s="17"/>
      <c r="F4" s="17"/>
      <c r="G4" s="17"/>
      <c r="H4" s="17"/>
      <c r="I4" s="17"/>
      <c r="J4" s="17"/>
      <c r="K4" s="17"/>
      <c r="L4" s="17"/>
    </row>
    <row r="5" spans="1:12" s="748" customFormat="1" ht="23.25" customHeight="1">
      <c r="A5" s="1028" t="s">
        <v>978</v>
      </c>
      <c r="B5" s="1829">
        <v>740877666.66999996</v>
      </c>
      <c r="C5" s="1829">
        <v>800818570.86000001</v>
      </c>
      <c r="D5" s="1603">
        <f t="shared" si="0"/>
        <v>-59940904.190000057</v>
      </c>
      <c r="E5" s="17"/>
      <c r="F5" s="1261"/>
      <c r="G5" s="17"/>
      <c r="H5" s="17"/>
      <c r="I5" s="17"/>
      <c r="J5" s="17"/>
      <c r="K5" s="17"/>
      <c r="L5" s="17"/>
    </row>
    <row r="6" spans="1:12" s="748" customFormat="1" ht="23.25" customHeight="1">
      <c r="A6" s="1028" t="s">
        <v>981</v>
      </c>
      <c r="B6" s="1829">
        <v>778377666.66999996</v>
      </c>
      <c r="C6" s="1829">
        <v>806892271.38</v>
      </c>
      <c r="D6" s="1603">
        <f t="shared" si="0"/>
        <v>-28514604.710000038</v>
      </c>
      <c r="E6" s="17"/>
      <c r="F6" s="17"/>
      <c r="G6" s="17"/>
      <c r="H6" s="17"/>
      <c r="I6" s="17"/>
      <c r="J6" s="17"/>
      <c r="K6" s="17"/>
      <c r="L6" s="17"/>
    </row>
    <row r="7" spans="1:12" s="67" customFormat="1" ht="23.25" customHeight="1">
      <c r="A7" s="1028" t="s">
        <v>986</v>
      </c>
      <c r="B7" s="1829">
        <v>778377666.66999996</v>
      </c>
      <c r="C7" s="1829">
        <v>805964594.75999999</v>
      </c>
      <c r="D7" s="1603">
        <f t="shared" si="0"/>
        <v>-27586928.090000033</v>
      </c>
      <c r="E7" s="17"/>
      <c r="F7" s="17"/>
      <c r="G7" s="17"/>
      <c r="H7" s="17"/>
      <c r="I7" s="17"/>
      <c r="J7" s="17"/>
      <c r="K7" s="17"/>
      <c r="L7" s="17"/>
    </row>
    <row r="8" spans="1:12" customFormat="1" ht="23.25" customHeight="1">
      <c r="A8" s="1028" t="s">
        <v>989</v>
      </c>
      <c r="B8" s="1829">
        <v>778377666.66999996</v>
      </c>
      <c r="C8" s="1829">
        <v>808921428.36000001</v>
      </c>
      <c r="D8" s="1603">
        <f t="shared" si="0"/>
        <v>-30543761.690000057</v>
      </c>
      <c r="E8" s="17"/>
      <c r="F8" s="17"/>
      <c r="G8" s="17"/>
      <c r="H8" s="17"/>
      <c r="I8" s="17"/>
      <c r="J8" s="17"/>
      <c r="K8" s="17"/>
      <c r="L8" s="17"/>
    </row>
    <row r="9" spans="1:12" s="748" customFormat="1" ht="23.25" customHeight="1">
      <c r="A9" s="1028" t="s">
        <v>996</v>
      </c>
      <c r="B9" s="1829">
        <v>778377666.66999996</v>
      </c>
      <c r="C9" s="1829">
        <v>810034847.10000002</v>
      </c>
      <c r="D9" s="1603">
        <f t="shared" si="0"/>
        <v>-31657180.430000067</v>
      </c>
      <c r="E9" s="17"/>
      <c r="F9" s="17"/>
      <c r="G9" s="17"/>
      <c r="H9" s="17"/>
      <c r="I9" s="17"/>
      <c r="J9" s="17"/>
      <c r="K9" s="17"/>
      <c r="L9" s="17"/>
    </row>
    <row r="10" spans="1:12" customFormat="1" ht="23.25" customHeight="1">
      <c r="A10" s="1028" t="s">
        <v>1003</v>
      </c>
      <c r="B10" s="1829">
        <v>778377666.66999996</v>
      </c>
      <c r="C10" s="1829">
        <v>811687512.24000001</v>
      </c>
      <c r="D10" s="1603">
        <f t="shared" si="0"/>
        <v>-33309845.570000052</v>
      </c>
      <c r="E10" s="17"/>
      <c r="F10" s="17"/>
      <c r="G10" s="17"/>
      <c r="H10" s="17"/>
      <c r="I10" s="17"/>
      <c r="J10" s="17"/>
      <c r="K10" s="17"/>
      <c r="L10" s="17"/>
    </row>
    <row r="11" spans="1:12" s="748" customFormat="1" ht="23.25" customHeight="1">
      <c r="A11" s="1028" t="s">
        <v>1004</v>
      </c>
      <c r="B11" s="1829">
        <v>778377666.66999996</v>
      </c>
      <c r="C11" s="1829">
        <v>811250061.60000002</v>
      </c>
      <c r="D11" s="1603">
        <f t="shared" si="0"/>
        <v>-32872394.930000067</v>
      </c>
      <c r="E11" s="17"/>
      <c r="F11" s="17"/>
      <c r="G11" s="17"/>
      <c r="H11" s="17"/>
      <c r="I11" s="17"/>
      <c r="J11" s="17"/>
      <c r="K11" s="17"/>
      <c r="L11" s="17"/>
    </row>
    <row r="12" spans="1:12" s="748" customFormat="1" ht="23.25" customHeight="1">
      <c r="A12" s="1028" t="s">
        <v>1011</v>
      </c>
      <c r="B12" s="1829">
        <v>778377666.66999996</v>
      </c>
      <c r="C12" s="1829">
        <v>814735036.55999994</v>
      </c>
      <c r="D12" s="1603">
        <f t="shared" si="0"/>
        <v>-36357369.889999986</v>
      </c>
      <c r="E12" s="17"/>
      <c r="F12" s="17"/>
      <c r="G12" s="17"/>
      <c r="H12" s="17"/>
      <c r="I12" s="17"/>
      <c r="J12" s="17"/>
      <c r="K12" s="17"/>
      <c r="L12" s="17"/>
    </row>
    <row r="13" spans="1:12" s="748" customFormat="1" ht="23.25" customHeight="1">
      <c r="A13" s="1028" t="s">
        <v>1020</v>
      </c>
      <c r="B13" s="1829">
        <v>778377666.66999996</v>
      </c>
      <c r="C13" s="1829">
        <v>813152522.94000006</v>
      </c>
      <c r="D13" s="1603">
        <f t="shared" si="0"/>
        <v>-34774856.2700001</v>
      </c>
      <c r="E13" s="17"/>
      <c r="F13" s="17"/>
      <c r="G13" s="17"/>
      <c r="H13" s="17"/>
      <c r="I13" s="17"/>
      <c r="J13" s="17"/>
      <c r="K13" s="17"/>
      <c r="L13" s="17"/>
    </row>
    <row r="14" spans="1:12" s="748" customFormat="1" ht="23.25" customHeight="1">
      <c r="A14" s="1028" t="s">
        <v>1024</v>
      </c>
      <c r="B14" s="1829">
        <v>778377666.66999996</v>
      </c>
      <c r="C14" s="1829">
        <v>778377548</v>
      </c>
      <c r="D14" s="1603">
        <f>+B14-C14</f>
        <v>118.66999995708466</v>
      </c>
      <c r="E14" s="17"/>
      <c r="F14" s="17"/>
      <c r="G14" s="17"/>
      <c r="H14" s="17"/>
      <c r="I14" s="17"/>
      <c r="J14" s="17"/>
      <c r="K14" s="17"/>
      <c r="L14" s="17"/>
    </row>
    <row r="15" spans="1:12" customFormat="1" ht="23.25">
      <c r="A15" s="1029" t="s">
        <v>1039</v>
      </c>
      <c r="B15" s="1830">
        <v>778377666.66999996</v>
      </c>
      <c r="C15" s="1830">
        <v>856613569.65999997</v>
      </c>
      <c r="D15" s="1604">
        <f>+B15-C15</f>
        <v>-78235902.99000001</v>
      </c>
      <c r="E15" s="17"/>
      <c r="F15" s="17"/>
      <c r="G15" s="17"/>
      <c r="H15" s="17"/>
      <c r="I15" s="17"/>
      <c r="J15" s="17"/>
      <c r="K15" s="17"/>
      <c r="L15" s="17"/>
    </row>
    <row r="16" spans="1:12" customFormat="1" ht="17.25" customHeight="1">
      <c r="B16" s="59"/>
      <c r="C16" s="1605"/>
      <c r="D16" s="59"/>
      <c r="E16" s="17"/>
      <c r="F16" s="17"/>
      <c r="G16" s="17"/>
      <c r="H16" s="17"/>
      <c r="I16" s="17"/>
      <c r="J16" s="17"/>
      <c r="K16" s="17"/>
      <c r="L16" s="17"/>
    </row>
    <row r="17" spans="2:12" customFormat="1">
      <c r="B17" s="59"/>
      <c r="C17" s="1605"/>
      <c r="D17" s="59"/>
      <c r="E17" s="17"/>
      <c r="F17" s="17"/>
      <c r="G17" s="17"/>
      <c r="H17" s="17"/>
      <c r="I17" s="17"/>
      <c r="J17" s="17"/>
      <c r="K17" s="17"/>
      <c r="L17" s="17"/>
    </row>
    <row r="18" spans="2:12" customFormat="1">
      <c r="B18" s="59"/>
      <c r="C18" s="1605"/>
      <c r="D18" s="59"/>
      <c r="E18" s="17"/>
      <c r="F18" s="17"/>
      <c r="G18" s="17"/>
      <c r="H18" s="17"/>
      <c r="I18" s="17"/>
      <c r="J18" s="17"/>
      <c r="K18" s="17"/>
      <c r="L18" s="17"/>
    </row>
    <row r="19" spans="2:12" customFormat="1">
      <c r="B19" s="59"/>
      <c r="C19" s="1605"/>
      <c r="D19" s="59"/>
      <c r="E19" s="17"/>
      <c r="F19" s="17"/>
      <c r="G19" s="17"/>
      <c r="H19" s="17"/>
      <c r="I19" s="17"/>
      <c r="J19" s="17"/>
      <c r="K19" s="17"/>
      <c r="L19" s="17"/>
    </row>
    <row r="20" spans="2:12" customFormat="1">
      <c r="B20" s="59"/>
      <c r="C20" s="1605"/>
      <c r="D20" s="59"/>
      <c r="E20" s="17"/>
      <c r="F20" s="17"/>
      <c r="G20" s="17"/>
      <c r="H20" s="17"/>
      <c r="I20" s="17"/>
      <c r="J20" s="17"/>
      <c r="K20" s="17"/>
      <c r="L20" s="17"/>
    </row>
    <row r="21" spans="2:12" customFormat="1">
      <c r="B21" s="17"/>
      <c r="C21" s="1027"/>
      <c r="D21" s="17"/>
      <c r="E21" s="17"/>
      <c r="F21" s="17"/>
      <c r="G21" s="17"/>
      <c r="H21" s="17"/>
      <c r="I21" s="17"/>
      <c r="J21" s="17"/>
      <c r="K21" s="17"/>
      <c r="L21" s="17"/>
    </row>
    <row r="22" spans="2:12" customFormat="1">
      <c r="B22" s="17"/>
      <c r="C22" s="1027"/>
      <c r="D22" s="17"/>
      <c r="E22" s="17"/>
      <c r="F22" s="17"/>
      <c r="G22" s="17"/>
      <c r="H22" s="17"/>
      <c r="I22" s="17"/>
      <c r="J22" s="17"/>
      <c r="K22" s="17"/>
      <c r="L22" s="17"/>
    </row>
    <row r="23" spans="2:12" customFormat="1">
      <c r="B23" s="17"/>
      <c r="C23" s="1027"/>
      <c r="D23" s="17"/>
      <c r="E23" s="17"/>
      <c r="F23" s="17"/>
      <c r="G23" s="17"/>
      <c r="H23" s="17"/>
      <c r="I23" s="17"/>
      <c r="J23" s="17"/>
      <c r="K23" s="17"/>
      <c r="L23" s="17"/>
    </row>
    <row r="24" spans="2:12" customFormat="1">
      <c r="B24" s="17"/>
      <c r="C24" s="1027"/>
      <c r="D24" s="17"/>
      <c r="E24" s="17"/>
      <c r="F24" s="17"/>
      <c r="G24" s="17"/>
      <c r="H24" s="17"/>
      <c r="I24" s="17"/>
      <c r="J24" s="17"/>
      <c r="K24" s="17"/>
      <c r="L24" s="17"/>
    </row>
    <row r="25" spans="2:12" customFormat="1">
      <c r="B25" s="17"/>
      <c r="C25" s="1027"/>
      <c r="D25" s="17"/>
      <c r="E25" s="17"/>
      <c r="F25" s="17"/>
      <c r="G25" s="17"/>
      <c r="H25" s="17"/>
      <c r="I25" s="17"/>
      <c r="J25" s="17"/>
      <c r="K25" s="17"/>
      <c r="L25" s="17"/>
    </row>
    <row r="26" spans="2:12" customFormat="1">
      <c r="B26" s="17"/>
      <c r="C26" s="1027"/>
      <c r="D26" s="17"/>
    </row>
    <row r="27" spans="2:12" customFormat="1">
      <c r="B27" s="17"/>
      <c r="C27" s="1027"/>
      <c r="D27" s="17"/>
    </row>
    <row r="28" spans="2:12" customFormat="1">
      <c r="B28" s="17"/>
      <c r="C28" s="1027"/>
      <c r="D28" s="17"/>
    </row>
    <row r="29" spans="2:12" customFormat="1">
      <c r="C29" s="176"/>
    </row>
    <row r="30" spans="2:12" customFormat="1">
      <c r="C30" s="176"/>
    </row>
    <row r="31" spans="2:12" customFormat="1">
      <c r="C31" s="176"/>
    </row>
    <row r="32" spans="2:12" customFormat="1">
      <c r="C32" s="176"/>
    </row>
    <row r="33" spans="1:4" customFormat="1">
      <c r="C33" s="176"/>
    </row>
    <row r="34" spans="1:4" customFormat="1">
      <c r="C34" s="176"/>
    </row>
    <row r="35" spans="1:4" customFormat="1">
      <c r="C35" s="176"/>
    </row>
    <row r="36" spans="1:4" customFormat="1">
      <c r="C36" s="176"/>
    </row>
    <row r="37" spans="1:4" customFormat="1">
      <c r="C37" s="176"/>
    </row>
    <row r="38" spans="1:4" customFormat="1">
      <c r="C38" s="176"/>
    </row>
    <row r="39" spans="1:4" customFormat="1">
      <c r="C39" s="176"/>
    </row>
    <row r="40" spans="1:4" customFormat="1">
      <c r="C40" s="176"/>
    </row>
    <row r="41" spans="1:4" customFormat="1">
      <c r="C41" s="176"/>
    </row>
    <row r="42" spans="1:4" customFormat="1">
      <c r="C42" s="176"/>
    </row>
    <row r="43" spans="1:4" customFormat="1">
      <c r="C43" s="176"/>
    </row>
    <row r="44" spans="1:4" customFormat="1">
      <c r="C44" s="176"/>
    </row>
    <row r="45" spans="1:4" customFormat="1">
      <c r="C45" s="176"/>
    </row>
    <row r="46" spans="1:4">
      <c r="A46"/>
      <c r="B46"/>
      <c r="C46" s="176"/>
      <c r="D46"/>
    </row>
    <row r="47" spans="1:4">
      <c r="A47"/>
      <c r="B47"/>
      <c r="C47" s="176"/>
      <c r="D47"/>
    </row>
    <row r="48" spans="1:4">
      <c r="A48"/>
      <c r="B48"/>
      <c r="C48" s="176"/>
      <c r="D48"/>
    </row>
  </sheetData>
  <mergeCells count="1">
    <mergeCell ref="A1:L1"/>
  </mergeCells>
  <printOptions horizontalCentered="1" verticalCentered="1"/>
  <pageMargins left="0.4" right="0.4" top="0.25" bottom="0.25" header="0.31496062992126" footer="0.31496062992126"/>
  <pageSetup scale="42"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tabColor theme="9" tint="-0.499984740745262"/>
    <pageSetUpPr fitToPage="1"/>
  </sheetPr>
  <dimension ref="A5:A9"/>
  <sheetViews>
    <sheetView showGridLines="0" view="pageBreakPreview" zoomScale="85" zoomScaleNormal="100" zoomScaleSheetLayoutView="85" workbookViewId="0">
      <selection activeCell="R30" sqref="R30"/>
    </sheetView>
  </sheetViews>
  <sheetFormatPr baseColWidth="10" defaultColWidth="11.42578125" defaultRowHeight="15"/>
  <cols>
    <col min="1" max="6" width="11.42578125" style="67"/>
    <col min="7" max="7" width="13.42578125" style="67" customWidth="1"/>
    <col min="8" max="10" width="11.42578125" style="67"/>
    <col min="11" max="12" width="15.5703125" style="67" customWidth="1"/>
    <col min="13" max="13" width="13.140625" style="67" customWidth="1"/>
    <col min="14" max="16384" width="11.42578125" style="67"/>
  </cols>
  <sheetData>
    <row r="5" ht="20.25" customHeight="1"/>
    <row r="7" ht="24.75" customHeight="1"/>
    <row r="8" ht="12" customHeight="1"/>
    <row r="9" ht="16.5" customHeight="1"/>
  </sheetData>
  <pageMargins left="0.70866141732283472" right="0.70866141732283472" top="0.74803149606299213" bottom="0.74803149606299213" header="0.31496062992125984" footer="0.31496062992125984"/>
  <pageSetup scale="64" orientation="landscape"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8">
    <tabColor rgb="FF00B0F0"/>
    <pageSetUpPr fitToPage="1"/>
  </sheetPr>
  <dimension ref="A4:E17"/>
  <sheetViews>
    <sheetView showGridLines="0" view="pageBreakPreview" zoomScale="85" zoomScaleNormal="85" zoomScaleSheetLayoutView="85" workbookViewId="0">
      <selection activeCell="K1" sqref="K1:O1048576"/>
    </sheetView>
  </sheetViews>
  <sheetFormatPr baseColWidth="10" defaultRowHeight="15"/>
  <cols>
    <col min="1" max="1" width="19.7109375" style="67" customWidth="1"/>
    <col min="2" max="2" width="21.5703125" style="67" bestFit="1" customWidth="1"/>
    <col min="3" max="3" width="19.28515625" style="67" bestFit="1" customWidth="1"/>
    <col min="4" max="4" width="22" style="67" bestFit="1" customWidth="1"/>
    <col min="5" max="5" width="14.42578125" style="67" bestFit="1" customWidth="1"/>
    <col min="6" max="6" width="13.42578125" style="67" bestFit="1" customWidth="1"/>
    <col min="7" max="7" width="14.42578125" style="67" bestFit="1" customWidth="1"/>
    <col min="8" max="8" width="18.140625" style="67" customWidth="1"/>
    <col min="9" max="9" width="19.42578125" style="67" customWidth="1"/>
    <col min="10" max="16384" width="11.42578125" style="67"/>
  </cols>
  <sheetData>
    <row r="4" spans="1:5" ht="25.5" customHeight="1"/>
    <row r="5" spans="1:5" ht="8.25" customHeight="1">
      <c r="C5" s="748"/>
      <c r="D5" s="748"/>
    </row>
    <row r="6" spans="1:5" ht="19.5" customHeight="1">
      <c r="A6" s="251" t="s">
        <v>19</v>
      </c>
      <c r="B6" s="550" t="s">
        <v>604</v>
      </c>
      <c r="C6" s="748"/>
      <c r="D6" s="748"/>
    </row>
    <row r="7" spans="1:5" ht="15.75">
      <c r="A7" s="873" t="s">
        <v>605</v>
      </c>
      <c r="B7" s="874">
        <f>+'IV.1.3. Ingr y egr SDSS'!J12</f>
        <v>115952658.19999999</v>
      </c>
      <c r="C7" s="748"/>
      <c r="D7" s="748"/>
      <c r="E7" s="748"/>
    </row>
    <row r="8" spans="1:5" ht="15.75">
      <c r="A8" s="873">
        <v>2011</v>
      </c>
      <c r="B8" s="874">
        <f>+'IV.1.3. Ingr y egr SDSS'!J13</f>
        <v>291946073.39999998</v>
      </c>
      <c r="C8" s="748"/>
      <c r="D8" s="748"/>
      <c r="E8" s="748"/>
    </row>
    <row r="9" spans="1:5" ht="15.75">
      <c r="A9" s="873" t="s">
        <v>425</v>
      </c>
      <c r="B9" s="874">
        <f>+'IV.1.3. Ingr y egr SDSS'!J14</f>
        <v>331635794.92000002</v>
      </c>
      <c r="C9" s="748"/>
      <c r="D9" s="748"/>
      <c r="E9" s="748"/>
    </row>
    <row r="10" spans="1:5" ht="15.75">
      <c r="A10" s="873" t="s">
        <v>490</v>
      </c>
      <c r="B10" s="874">
        <f>+'IV.1.3. Ingr y egr SDSS'!J15</f>
        <v>333800248.55999994</v>
      </c>
      <c r="C10" s="748"/>
      <c r="D10" s="748"/>
      <c r="E10" s="748"/>
    </row>
    <row r="11" spans="1:5" ht="15.75">
      <c r="A11" s="873" t="s">
        <v>495</v>
      </c>
      <c r="B11" s="874">
        <f>+'IV.1.3. Ingr y egr SDSS'!J16</f>
        <v>329249337.19999999</v>
      </c>
      <c r="C11" s="748"/>
      <c r="D11" s="748"/>
      <c r="E11" s="748"/>
    </row>
    <row r="12" spans="1:5" ht="15.75">
      <c r="A12" s="873" t="s">
        <v>791</v>
      </c>
      <c r="B12" s="874">
        <f>+'IV.1.3. Ingr y egr SDSS'!J17</f>
        <v>335652778.95999998</v>
      </c>
      <c r="C12" s="748"/>
      <c r="D12" s="748"/>
      <c r="E12" s="748"/>
    </row>
    <row r="13" spans="1:5" s="748" customFormat="1" ht="15.75">
      <c r="A13" s="873" t="s">
        <v>883</v>
      </c>
      <c r="B13" s="874">
        <f>+'IV.1.3. Ingr y egr SDSS'!J18</f>
        <v>328531909.15999991</v>
      </c>
    </row>
    <row r="14" spans="1:5" s="748" customFormat="1" ht="15.75">
      <c r="A14" s="873" t="s">
        <v>909</v>
      </c>
      <c r="B14" s="874">
        <f>+'IV.1.3. Ingr y egr SDSS'!J19</f>
        <v>558973905.84000003</v>
      </c>
    </row>
    <row r="15" spans="1:5" s="748" customFormat="1" ht="15.75">
      <c r="A15" s="873" t="s">
        <v>980</v>
      </c>
      <c r="B15" s="874">
        <f>+'IV.1.3. Ingr y egr SDSS'!J20</f>
        <v>758411882.95999992</v>
      </c>
    </row>
    <row r="16" spans="1:5" s="748" customFormat="1" ht="15.75">
      <c r="A16" s="873" t="s">
        <v>1039</v>
      </c>
      <c r="B16" s="874">
        <f>+'IV.1.3. Ingr y egr SDSS'!J21</f>
        <v>64337622.079999998</v>
      </c>
    </row>
    <row r="17" spans="1:5" ht="15.75">
      <c r="A17" s="875" t="s">
        <v>17</v>
      </c>
      <c r="B17" s="876">
        <f>SUM(B7:B16)</f>
        <v>3448492211.2799997</v>
      </c>
      <c r="C17" s="748"/>
      <c r="D17" s="748"/>
      <c r="E17" s="748"/>
    </row>
  </sheetData>
  <pageMargins left="0.7" right="0.7" top="0.75" bottom="0.75" header="0.3" footer="0.3"/>
  <pageSetup scale="60" orientation="landscape" r:id="rId1"/>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9">
    <tabColor rgb="FF00B0F0"/>
    <pageSetUpPr fitToPage="1"/>
  </sheetPr>
  <dimension ref="A4:L23"/>
  <sheetViews>
    <sheetView showGridLines="0" view="pageBreakPreview" zoomScale="70" zoomScaleNormal="85" zoomScaleSheetLayoutView="70" workbookViewId="0">
      <selection activeCell="Q18" sqref="Q18"/>
    </sheetView>
  </sheetViews>
  <sheetFormatPr baseColWidth="10" defaultRowHeight="15"/>
  <cols>
    <col min="1" max="1" width="14.5703125" style="67" customWidth="1"/>
    <col min="2" max="2" width="19.140625" style="67" customWidth="1"/>
    <col min="3" max="3" width="18.28515625" style="67" customWidth="1"/>
    <col min="4" max="4" width="19.140625" style="67" customWidth="1"/>
    <col min="5" max="5" width="20.5703125" style="67" customWidth="1"/>
    <col min="6" max="6" width="22.28515625" style="67" customWidth="1"/>
    <col min="7" max="7" width="22.5703125" style="748" customWidth="1"/>
    <col min="8" max="8" width="22.42578125" style="748" customWidth="1"/>
    <col min="9" max="9" width="21.7109375" style="67" customWidth="1"/>
    <col min="10" max="10" width="23" style="67" customWidth="1"/>
    <col min="11" max="11" width="22" style="67" customWidth="1"/>
    <col min="12" max="12" width="17.140625" style="67" customWidth="1"/>
    <col min="13" max="16384" width="11.42578125" style="67"/>
  </cols>
  <sheetData>
    <row r="4" spans="1:12" ht="32.25" customHeight="1"/>
    <row r="5" spans="1:12" ht="15.75" customHeight="1">
      <c r="A5" s="528"/>
      <c r="B5" s="528"/>
      <c r="C5" s="528"/>
      <c r="D5" s="528"/>
      <c r="E5" s="528"/>
      <c r="F5" s="528"/>
      <c r="G5" s="528"/>
      <c r="H5" s="528"/>
      <c r="I5" s="528"/>
      <c r="J5" s="528"/>
    </row>
    <row r="6" spans="1:12" s="748" customFormat="1" ht="41.25" customHeight="1">
      <c r="A6" s="2305" t="s">
        <v>33</v>
      </c>
      <c r="B6" s="2302" t="s">
        <v>943</v>
      </c>
      <c r="C6" s="2302"/>
      <c r="D6" s="2302"/>
      <c r="E6" s="2303" t="s">
        <v>17</v>
      </c>
      <c r="F6" s="2302" t="s">
        <v>944</v>
      </c>
      <c r="G6" s="2302"/>
      <c r="H6" s="2302"/>
      <c r="I6" s="2303" t="s">
        <v>17</v>
      </c>
      <c r="J6" s="2300" t="s">
        <v>941</v>
      </c>
    </row>
    <row r="7" spans="1:12" s="528" customFormat="1" ht="43.5" customHeight="1">
      <c r="A7" s="2306"/>
      <c r="B7" s="2053" t="s">
        <v>93</v>
      </c>
      <c r="C7" s="2053" t="s">
        <v>96</v>
      </c>
      <c r="D7" s="2053" t="s">
        <v>606</v>
      </c>
      <c r="E7" s="2304"/>
      <c r="F7" s="2053" t="s">
        <v>945</v>
      </c>
      <c r="G7" s="2053" t="s">
        <v>968</v>
      </c>
      <c r="H7" s="2053" t="s">
        <v>969</v>
      </c>
      <c r="I7" s="2304"/>
      <c r="J7" s="2301"/>
    </row>
    <row r="8" spans="1:12" ht="15.75" customHeight="1">
      <c r="A8" s="2057" t="s">
        <v>957</v>
      </c>
      <c r="B8" s="2054">
        <v>8936251.2799999993</v>
      </c>
      <c r="C8" s="2054">
        <v>3496292.08</v>
      </c>
      <c r="D8" s="2054">
        <v>11793637.439999999</v>
      </c>
      <c r="E8" s="2058">
        <f t="shared" ref="E8:E19" si="0">+D8+C8+B8</f>
        <v>24226180.799999997</v>
      </c>
      <c r="F8" s="2055">
        <v>15335600</v>
      </c>
      <c r="G8" s="2055">
        <v>5641200</v>
      </c>
      <c r="H8" s="2055">
        <v>0</v>
      </c>
      <c r="I8" s="2059">
        <f t="shared" ref="I8:I19" si="1">+G8+F8+H8</f>
        <v>20976800</v>
      </c>
      <c r="J8" s="2056">
        <f t="shared" ref="J8:J19" si="2">+I8+E8</f>
        <v>45202980.799999997</v>
      </c>
    </row>
    <row r="9" spans="1:12" ht="15.75" customHeight="1">
      <c r="A9" s="1833" t="s">
        <v>964</v>
      </c>
      <c r="B9" s="1532">
        <v>8895126.9199999999</v>
      </c>
      <c r="C9" s="1532">
        <v>3482583.96</v>
      </c>
      <c r="D9" s="1532">
        <v>11735976.24</v>
      </c>
      <c r="E9" s="1534">
        <f t="shared" si="0"/>
        <v>24113687.119999997</v>
      </c>
      <c r="F9" s="1533">
        <v>15428700</v>
      </c>
      <c r="G9" s="1533">
        <v>5706000</v>
      </c>
      <c r="H9" s="1533">
        <v>14273000</v>
      </c>
      <c r="I9" s="1836">
        <f t="shared" si="1"/>
        <v>35407700</v>
      </c>
      <c r="J9" s="1831">
        <f t="shared" si="2"/>
        <v>59521387.119999997</v>
      </c>
      <c r="K9" s="217"/>
    </row>
    <row r="10" spans="1:12" ht="15.75" customHeight="1">
      <c r="A10" s="1833" t="s">
        <v>978</v>
      </c>
      <c r="B10" s="1532">
        <v>8753716.8399999999</v>
      </c>
      <c r="C10" s="1532">
        <v>3465268.44</v>
      </c>
      <c r="D10" s="1532">
        <v>11648843.76</v>
      </c>
      <c r="E10" s="1534">
        <f t="shared" si="0"/>
        <v>23867829.039999999</v>
      </c>
      <c r="F10" s="1533">
        <v>15348900</v>
      </c>
      <c r="G10" s="1533">
        <v>5803200</v>
      </c>
      <c r="H10" s="1533">
        <v>28847700</v>
      </c>
      <c r="I10" s="1836">
        <f t="shared" si="1"/>
        <v>49999800</v>
      </c>
      <c r="J10" s="1831">
        <f t="shared" si="2"/>
        <v>73867629.039999992</v>
      </c>
    </row>
    <row r="11" spans="1:12" ht="15.75" customHeight="1">
      <c r="A11" s="1833" t="s">
        <v>981</v>
      </c>
      <c r="B11" s="1532">
        <v>8723414.6799999997</v>
      </c>
      <c r="C11" s="1532">
        <v>3497013.56</v>
      </c>
      <c r="D11" s="1532">
        <v>11637311.52</v>
      </c>
      <c r="E11" s="1534">
        <f t="shared" si="0"/>
        <v>23857739.759999998</v>
      </c>
      <c r="F11" s="1533">
        <v>15402800</v>
      </c>
      <c r="G11" s="1533">
        <v>5967600</v>
      </c>
      <c r="H11" s="1533">
        <v>14529900</v>
      </c>
      <c r="I11" s="1836">
        <f t="shared" si="1"/>
        <v>35900300</v>
      </c>
      <c r="J11" s="1831">
        <f t="shared" si="2"/>
        <v>59758039.759999998</v>
      </c>
    </row>
    <row r="12" spans="1:12" ht="15.75" customHeight="1">
      <c r="A12" s="1833" t="s">
        <v>986</v>
      </c>
      <c r="B12" s="1532">
        <v>8657760</v>
      </c>
      <c r="C12" s="1532">
        <v>19707357.920000002</v>
      </c>
      <c r="D12" s="1532">
        <v>11582213.039999999</v>
      </c>
      <c r="E12" s="1534">
        <f t="shared" si="0"/>
        <v>39947330.960000001</v>
      </c>
      <c r="F12" s="1533">
        <v>15605100</v>
      </c>
      <c r="G12" s="1533">
        <v>6080400</v>
      </c>
      <c r="H12" s="1533">
        <v>14682500</v>
      </c>
      <c r="I12" s="1836">
        <f t="shared" si="1"/>
        <v>36368000</v>
      </c>
      <c r="J12" s="1831">
        <f t="shared" si="2"/>
        <v>76315330.960000008</v>
      </c>
    </row>
    <row r="13" spans="1:12" ht="15.75" customHeight="1">
      <c r="A13" s="1833" t="s">
        <v>989</v>
      </c>
      <c r="B13" s="1532">
        <v>8649102.2400000002</v>
      </c>
      <c r="C13" s="1532">
        <v>6186406.0800000001</v>
      </c>
      <c r="D13" s="1532">
        <v>11588619.84</v>
      </c>
      <c r="E13" s="1534">
        <f t="shared" si="0"/>
        <v>26424128.160000004</v>
      </c>
      <c r="F13" s="1533">
        <v>15642200</v>
      </c>
      <c r="G13" s="1533">
        <v>6128400</v>
      </c>
      <c r="H13" s="1533">
        <v>29722000</v>
      </c>
      <c r="I13" s="1836">
        <f t="shared" si="1"/>
        <v>51492600</v>
      </c>
      <c r="J13" s="1831">
        <f t="shared" si="2"/>
        <v>77916728.159999996</v>
      </c>
    </row>
    <row r="14" spans="1:12" ht="15.75" customHeight="1">
      <c r="A14" s="1833" t="s">
        <v>996</v>
      </c>
      <c r="B14" s="1532">
        <v>8567575</v>
      </c>
      <c r="C14" s="1532">
        <v>6210751.9199999999</v>
      </c>
      <c r="D14" s="1532">
        <v>11539928.16</v>
      </c>
      <c r="E14" s="1534">
        <f t="shared" si="0"/>
        <v>26318255.079999998</v>
      </c>
      <c r="F14" s="1533">
        <v>15688400</v>
      </c>
      <c r="G14" s="1533">
        <v>6156000</v>
      </c>
      <c r="H14" s="1533">
        <v>15117900</v>
      </c>
      <c r="I14" s="1836">
        <f t="shared" si="1"/>
        <v>36962300</v>
      </c>
      <c r="J14" s="1831">
        <f t="shared" si="2"/>
        <v>63280555.079999998</v>
      </c>
    </row>
    <row r="15" spans="1:12" ht="15.75" customHeight="1">
      <c r="A15" s="1833" t="s">
        <v>1003</v>
      </c>
      <c r="B15" s="1532">
        <v>8539437.2799999993</v>
      </c>
      <c r="C15" s="1532">
        <v>6200501.04</v>
      </c>
      <c r="D15" s="1532">
        <v>11491236.48</v>
      </c>
      <c r="E15" s="1534">
        <f t="shared" si="0"/>
        <v>26231174.799999997</v>
      </c>
      <c r="F15" s="1533">
        <v>0</v>
      </c>
      <c r="G15" s="1533">
        <v>6170400</v>
      </c>
      <c r="H15" s="1533">
        <v>15148000</v>
      </c>
      <c r="I15" s="1836">
        <f t="shared" si="1"/>
        <v>21318400</v>
      </c>
      <c r="J15" s="1831">
        <f t="shared" si="2"/>
        <v>47549574.799999997</v>
      </c>
      <c r="K15" s="748"/>
      <c r="L15" s="748"/>
    </row>
    <row r="16" spans="1:12" ht="15.75" customHeight="1">
      <c r="A16" s="1833" t="s">
        <v>1004</v>
      </c>
      <c r="B16" s="1532">
        <v>8503363.2799999993</v>
      </c>
      <c r="C16" s="1532">
        <v>6182562</v>
      </c>
      <c r="D16" s="1532">
        <v>11482266.960000001</v>
      </c>
      <c r="E16" s="1534">
        <f t="shared" si="0"/>
        <v>26168192.240000002</v>
      </c>
      <c r="F16" s="1533">
        <v>15712900</v>
      </c>
      <c r="G16" s="1533">
        <v>6206400</v>
      </c>
      <c r="H16" s="1533">
        <v>15326500</v>
      </c>
      <c r="I16" s="1836">
        <f t="shared" si="1"/>
        <v>37245800</v>
      </c>
      <c r="J16" s="1831">
        <f t="shared" si="2"/>
        <v>63413992.240000002</v>
      </c>
    </row>
    <row r="17" spans="1:12" ht="15.75" customHeight="1">
      <c r="A17" s="1833" t="s">
        <v>1011</v>
      </c>
      <c r="B17" s="1532">
        <v>8414621.2400000002</v>
      </c>
      <c r="C17" s="1532">
        <v>6206907.8399999999</v>
      </c>
      <c r="D17" s="1532">
        <v>11420761.68</v>
      </c>
      <c r="E17" s="1534">
        <f t="shared" si="0"/>
        <v>26042290.759999998</v>
      </c>
      <c r="F17" s="1533">
        <v>15915900</v>
      </c>
      <c r="G17" s="1533">
        <v>6222000</v>
      </c>
      <c r="H17" s="1533">
        <v>15476300</v>
      </c>
      <c r="I17" s="1836">
        <f t="shared" si="1"/>
        <v>37614200</v>
      </c>
      <c r="J17" s="1831">
        <f t="shared" si="2"/>
        <v>63656490.759999998</v>
      </c>
      <c r="K17" s="748"/>
      <c r="L17" s="748"/>
    </row>
    <row r="18" spans="1:12" ht="15.75" customHeight="1">
      <c r="A18" s="1833" t="s">
        <v>1020</v>
      </c>
      <c r="B18" s="1532">
        <v>8361953.2000000002</v>
      </c>
      <c r="C18" s="1532">
        <v>6224846.8799999999</v>
      </c>
      <c r="D18" s="1532">
        <v>11397697.199999999</v>
      </c>
      <c r="E18" s="1534">
        <f t="shared" si="0"/>
        <v>25984497.279999997</v>
      </c>
      <c r="F18" s="1533">
        <v>15953700</v>
      </c>
      <c r="G18" s="1533">
        <v>6265200</v>
      </c>
      <c r="H18" s="1533">
        <v>15547700</v>
      </c>
      <c r="I18" s="1836">
        <f t="shared" si="1"/>
        <v>37766600</v>
      </c>
      <c r="J18" s="1831">
        <f t="shared" si="2"/>
        <v>63751097.280000001</v>
      </c>
      <c r="K18" s="748"/>
      <c r="L18" s="748"/>
    </row>
    <row r="19" spans="1:12" s="748" customFormat="1" ht="15.75" customHeight="1">
      <c r="A19" s="1833" t="s">
        <v>1024</v>
      </c>
      <c r="B19" s="1532">
        <v>8328765.1200000001</v>
      </c>
      <c r="C19" s="1532">
        <v>6223565.5199999996</v>
      </c>
      <c r="D19" s="1532">
        <v>11387446.32</v>
      </c>
      <c r="E19" s="1534">
        <f t="shared" si="0"/>
        <v>25939776.960000001</v>
      </c>
      <c r="F19" s="1533">
        <v>16039100</v>
      </c>
      <c r="G19" s="1533">
        <v>6278400</v>
      </c>
      <c r="H19" s="1533">
        <v>15920800</v>
      </c>
      <c r="I19" s="1836">
        <f t="shared" si="1"/>
        <v>38238300</v>
      </c>
      <c r="J19" s="1831">
        <f t="shared" si="2"/>
        <v>64178076.960000001</v>
      </c>
    </row>
    <row r="20" spans="1:12" s="748" customFormat="1" ht="15.75" customHeight="1">
      <c r="A20" s="1834" t="s">
        <v>1039</v>
      </c>
      <c r="B20" s="1794">
        <v>8328765.1200000001</v>
      </c>
      <c r="C20" s="1794">
        <v>6223565.5199999996</v>
      </c>
      <c r="D20" s="1794">
        <v>11387446.32</v>
      </c>
      <c r="E20" s="1795">
        <f>+D20+C20+B20</f>
        <v>25939776.960000001</v>
      </c>
      <c r="F20" s="1796">
        <v>16039100</v>
      </c>
      <c r="G20" s="1796">
        <v>6278400</v>
      </c>
      <c r="H20" s="1796">
        <v>15920800</v>
      </c>
      <c r="I20" s="1837">
        <f>+G20+F20+H20</f>
        <v>38238300</v>
      </c>
      <c r="J20" s="1832">
        <f>+I20+E20</f>
        <v>64178076.960000001</v>
      </c>
      <c r="K20" s="67"/>
      <c r="L20" s="67"/>
    </row>
    <row r="21" spans="1:12" s="748" customFormat="1" ht="17.25" customHeight="1">
      <c r="A21" s="1835"/>
      <c r="F21" s="67"/>
      <c r="I21" s="67"/>
      <c r="J21" s="67"/>
      <c r="K21" s="67"/>
      <c r="L21" s="67"/>
    </row>
    <row r="23" spans="1:12" s="748" customFormat="1">
      <c r="A23" s="67"/>
      <c r="B23" s="67"/>
      <c r="C23" s="67"/>
      <c r="D23" s="67"/>
      <c r="E23" s="67"/>
      <c r="F23" s="67"/>
      <c r="I23" s="67"/>
      <c r="J23" s="67"/>
      <c r="K23" s="67"/>
      <c r="L23" s="67"/>
    </row>
  </sheetData>
  <mergeCells count="6">
    <mergeCell ref="J6:J7"/>
    <mergeCell ref="B6:D6"/>
    <mergeCell ref="F6:H6"/>
    <mergeCell ref="I6:I7"/>
    <mergeCell ref="A6:A7"/>
    <mergeCell ref="E6:E7"/>
  </mergeCells>
  <conditionalFormatting sqref="B20:J20 E8:E19 I8:J19">
    <cfRule type="cellIs" dxfId="7" priority="2" operator="equal">
      <formula>0</formula>
    </cfRule>
  </conditionalFormatting>
  <conditionalFormatting sqref="F19:H19">
    <cfRule type="cellIs" dxfId="6" priority="1" operator="equal">
      <formula>0</formula>
    </cfRule>
  </conditionalFormatting>
  <pageMargins left="0.7" right="0.7" top="0.75" bottom="0.75" header="0.3" footer="0.3"/>
  <pageSetup scale="50" orientation="landscape" r:id="rId1"/>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0">
    <tabColor rgb="FF00B0F0"/>
    <pageSetUpPr fitToPage="1"/>
  </sheetPr>
  <dimension ref="F5:I58"/>
  <sheetViews>
    <sheetView showGridLines="0" view="pageBreakPreview" zoomScale="69" zoomScaleNormal="100" zoomScaleSheetLayoutView="69" workbookViewId="0">
      <selection activeCell="W39" sqref="W39"/>
    </sheetView>
  </sheetViews>
  <sheetFormatPr baseColWidth="10" defaultRowHeight="15"/>
  <cols>
    <col min="3" max="3" width="18.85546875" customWidth="1"/>
    <col min="5" max="5" width="16.42578125" customWidth="1"/>
    <col min="6" max="6" width="18.140625" customWidth="1"/>
    <col min="8" max="8" width="23.7109375" customWidth="1"/>
    <col min="9" max="9" width="17.28515625" customWidth="1"/>
    <col min="10" max="10" width="20.85546875" customWidth="1"/>
    <col min="11" max="11" width="18.28515625" customWidth="1"/>
    <col min="12" max="12" width="22.28515625" customWidth="1"/>
  </cols>
  <sheetData>
    <row r="5" ht="21" customHeight="1"/>
    <row r="26" ht="24" customHeight="1"/>
    <row r="56" spans="6:9">
      <c r="F56" s="145"/>
      <c r="G56" s="217"/>
    </row>
    <row r="57" spans="6:9">
      <c r="I57" s="121"/>
    </row>
    <row r="58" spans="6:9">
      <c r="I58" s="217"/>
    </row>
  </sheetData>
  <pageMargins left="0.7" right="0.7" top="0.75" bottom="0.75" header="0.3" footer="0.3"/>
  <pageSetup scale="60" orientation="landscape" r:id="rId1"/>
  <rowBreaks count="1" manualBreakCount="1">
    <brk id="44" max="11" man="1"/>
  </rowBreaks>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1">
    <tabColor rgb="FF00B0F0"/>
    <pageSetUpPr fitToPage="1"/>
  </sheetPr>
  <dimension ref="A1:M47"/>
  <sheetViews>
    <sheetView showGridLines="0" view="pageBreakPreview" zoomScale="55" zoomScaleNormal="85" zoomScaleSheetLayoutView="55" workbookViewId="0">
      <selection activeCell="B21" sqref="B21"/>
    </sheetView>
  </sheetViews>
  <sheetFormatPr baseColWidth="10" defaultColWidth="11.42578125" defaultRowHeight="15"/>
  <cols>
    <col min="1" max="1" width="24.5703125" style="67" customWidth="1"/>
    <col min="2" max="2" width="34.140625" style="67" customWidth="1"/>
    <col min="3" max="3" width="34.42578125" style="67" customWidth="1"/>
    <col min="4" max="4" width="26.85546875" style="67" bestFit="1" customWidth="1"/>
    <col min="5" max="5" width="22" style="67" bestFit="1" customWidth="1"/>
    <col min="6" max="6" width="28.85546875" style="67" customWidth="1"/>
    <col min="7" max="7" width="22.85546875" style="67" customWidth="1"/>
    <col min="8" max="8" width="16.5703125" style="67" customWidth="1"/>
    <col min="9" max="9" width="19.42578125" style="67" customWidth="1"/>
    <col min="10" max="10" width="30.85546875" style="67" customWidth="1"/>
    <col min="11" max="11" width="15.85546875" style="67" customWidth="1"/>
    <col min="12" max="12" width="11.42578125" style="67"/>
    <col min="13" max="13" width="43.28515625" style="67" customWidth="1"/>
    <col min="14" max="16384" width="11.42578125" style="67"/>
  </cols>
  <sheetData>
    <row r="1" spans="1:12" ht="91.5" customHeight="1">
      <c r="A1" s="2292"/>
      <c r="B1" s="2292"/>
      <c r="C1" s="2292"/>
      <c r="D1" s="2292"/>
      <c r="E1" s="2292"/>
      <c r="F1" s="2292"/>
      <c r="G1" s="2292"/>
      <c r="H1" s="2292"/>
      <c r="I1" s="2292"/>
      <c r="J1" s="2292"/>
      <c r="K1" s="2292"/>
      <c r="L1" s="2292"/>
    </row>
    <row r="2" spans="1:12" ht="17.25" customHeight="1"/>
    <row r="3" spans="1:12" s="538" customFormat="1" ht="27.75" customHeight="1">
      <c r="A3" s="1310" t="s">
        <v>19</v>
      </c>
      <c r="B3" s="1311" t="s">
        <v>147</v>
      </c>
      <c r="C3" s="1312"/>
      <c r="D3" s="860"/>
      <c r="E3" s="860"/>
      <c r="F3" s="860"/>
      <c r="G3" s="860"/>
      <c r="H3" s="860"/>
      <c r="I3" s="860"/>
      <c r="J3" s="860"/>
      <c r="K3" s="860"/>
    </row>
    <row r="4" spans="1:12" s="538" customFormat="1" ht="18.75">
      <c r="A4" s="1313">
        <v>2003</v>
      </c>
      <c r="B4" s="1314">
        <v>1813713639.4200001</v>
      </c>
      <c r="C4" s="1315"/>
      <c r="D4" s="1316"/>
      <c r="E4" s="860"/>
      <c r="F4" s="860"/>
      <c r="G4" s="860"/>
      <c r="H4" s="860"/>
      <c r="I4" s="860"/>
      <c r="J4" s="860"/>
      <c r="K4" s="860"/>
    </row>
    <row r="5" spans="1:12" s="538" customFormat="1" ht="16.5" customHeight="1">
      <c r="A5" s="1313">
        <v>2004</v>
      </c>
      <c r="B5" s="1314">
        <v>6547406092.6800003</v>
      </c>
      <c r="C5" s="1315"/>
      <c r="D5" s="1316"/>
      <c r="E5" s="860"/>
      <c r="F5" s="860"/>
      <c r="G5" s="860"/>
      <c r="H5" s="860"/>
      <c r="I5" s="860"/>
      <c r="J5" s="860"/>
      <c r="K5" s="860"/>
    </row>
    <row r="6" spans="1:12" s="538" customFormat="1" ht="18.75">
      <c r="A6" s="1313">
        <v>2005</v>
      </c>
      <c r="B6" s="1314">
        <v>8393553851.0500002</v>
      </c>
      <c r="C6" s="1315"/>
      <c r="D6" s="1316"/>
      <c r="E6" s="860"/>
      <c r="F6" s="860"/>
      <c r="G6" s="860"/>
      <c r="H6" s="860"/>
      <c r="I6" s="860"/>
      <c r="J6" s="860"/>
      <c r="K6" s="860"/>
    </row>
    <row r="7" spans="1:12" s="538" customFormat="1" ht="18.75">
      <c r="A7" s="1313">
        <v>2006</v>
      </c>
      <c r="B7" s="1314">
        <v>9613650449.1000004</v>
      </c>
      <c r="C7" s="1317"/>
      <c r="D7" s="1316"/>
      <c r="E7" s="860"/>
      <c r="F7" s="1316"/>
      <c r="G7" s="860"/>
      <c r="H7" s="860"/>
      <c r="I7" s="860"/>
      <c r="J7" s="860"/>
      <c r="K7" s="860"/>
    </row>
    <row r="8" spans="1:12" s="538" customFormat="1" ht="18.75">
      <c r="A8" s="1313">
        <v>2007</v>
      </c>
      <c r="B8" s="1314">
        <v>14892605258.139999</v>
      </c>
      <c r="C8" s="1318"/>
      <c r="D8" s="1316"/>
      <c r="E8" s="860"/>
      <c r="F8" s="1316"/>
      <c r="G8" s="860"/>
      <c r="H8" s="860"/>
      <c r="I8" s="860"/>
      <c r="J8" s="860"/>
      <c r="K8" s="860"/>
    </row>
    <row r="9" spans="1:12" s="538" customFormat="1" ht="18.75">
      <c r="A9" s="1313">
        <v>2008</v>
      </c>
      <c r="B9" s="1314">
        <v>15887938438.049999</v>
      </c>
      <c r="C9" s="1318"/>
      <c r="D9" s="1316"/>
      <c r="E9" s="860"/>
      <c r="F9" s="1316"/>
      <c r="G9" s="1318"/>
      <c r="H9" s="860"/>
      <c r="I9" s="860"/>
      <c r="J9" s="860"/>
      <c r="K9" s="860"/>
    </row>
    <row r="10" spans="1:12" s="538" customFormat="1" ht="18.75">
      <c r="A10" s="1313">
        <v>2009</v>
      </c>
      <c r="B10" s="1314">
        <v>18789773765.599998</v>
      </c>
      <c r="C10" s="1318"/>
      <c r="D10" s="860"/>
      <c r="E10" s="860"/>
      <c r="F10" s="1316"/>
      <c r="G10" s="1318"/>
      <c r="H10" s="860"/>
      <c r="I10" s="860"/>
      <c r="J10" s="860"/>
      <c r="K10" s="860"/>
    </row>
    <row r="11" spans="1:12" s="538" customFormat="1" ht="18.75">
      <c r="A11" s="1313">
        <v>2010</v>
      </c>
      <c r="B11" s="1314">
        <v>23938490112.330002</v>
      </c>
      <c r="C11" s="1318"/>
      <c r="D11" s="1316"/>
      <c r="E11" s="860"/>
      <c r="F11" s="1316"/>
      <c r="G11" s="1318"/>
      <c r="H11" s="860"/>
      <c r="I11" s="860"/>
      <c r="J11" s="860"/>
      <c r="K11" s="860"/>
    </row>
    <row r="12" spans="1:12" s="538" customFormat="1" ht="18.75">
      <c r="A12" s="1313">
        <v>2011</v>
      </c>
      <c r="B12" s="1314">
        <v>23585106301.459999</v>
      </c>
      <c r="C12" s="1318"/>
      <c r="D12" s="860"/>
      <c r="E12" s="1312"/>
      <c r="F12" s="1316"/>
      <c r="G12" s="1318"/>
      <c r="H12" s="860"/>
      <c r="I12" s="860"/>
      <c r="J12" s="860"/>
      <c r="K12" s="860"/>
    </row>
    <row r="13" spans="1:12" s="538" customFormat="1" ht="18.75">
      <c r="A13" s="1313" t="s">
        <v>425</v>
      </c>
      <c r="B13" s="1314">
        <v>26400473552.349998</v>
      </c>
      <c r="C13" s="1318"/>
      <c r="D13" s="860"/>
      <c r="E13" s="1319"/>
      <c r="F13" s="1316"/>
      <c r="G13" s="1318"/>
      <c r="H13" s="860"/>
      <c r="I13" s="860"/>
      <c r="J13" s="860"/>
      <c r="K13" s="860"/>
    </row>
    <row r="14" spans="1:12" s="538" customFormat="1" ht="18.75">
      <c r="A14" s="1313" t="s">
        <v>490</v>
      </c>
      <c r="B14" s="1314">
        <v>29506184318.75</v>
      </c>
      <c r="C14" s="1318"/>
      <c r="D14" s="860"/>
      <c r="E14" s="860"/>
      <c r="F14" s="1316"/>
      <c r="G14" s="1318"/>
      <c r="H14" s="860"/>
      <c r="I14" s="860"/>
      <c r="J14" s="860"/>
      <c r="K14" s="860"/>
    </row>
    <row r="15" spans="1:12" s="538" customFormat="1" ht="18.75">
      <c r="A15" s="1313" t="s">
        <v>495</v>
      </c>
      <c r="B15" s="1314">
        <v>33591892120.470001</v>
      </c>
      <c r="C15" s="860"/>
      <c r="D15" s="860"/>
      <c r="E15" s="860"/>
      <c r="F15" s="1316"/>
      <c r="G15" s="1318"/>
      <c r="H15" s="860"/>
      <c r="I15" s="860"/>
      <c r="J15" s="860"/>
      <c r="K15" s="860"/>
    </row>
    <row r="16" spans="1:12" s="538" customFormat="1" ht="18.75">
      <c r="A16" s="1313" t="s">
        <v>791</v>
      </c>
      <c r="B16" s="1314">
        <v>38018208331.940002</v>
      </c>
      <c r="C16" s="1320"/>
      <c r="D16" s="860"/>
      <c r="E16" s="860"/>
      <c r="F16" s="1316"/>
      <c r="G16" s="1318"/>
      <c r="H16" s="860"/>
      <c r="I16" s="860"/>
      <c r="J16" s="860"/>
      <c r="K16" s="860"/>
    </row>
    <row r="17" spans="1:13" s="538" customFormat="1" ht="18.75">
      <c r="A17" s="1313" t="s">
        <v>883</v>
      </c>
      <c r="B17" s="1314">
        <v>42519520570.940002</v>
      </c>
      <c r="C17" s="1320"/>
      <c r="E17" s="860"/>
      <c r="F17" s="1316"/>
      <c r="G17" s="1318"/>
      <c r="H17" s="860"/>
      <c r="I17" s="860"/>
      <c r="J17" s="860"/>
      <c r="K17" s="860"/>
    </row>
    <row r="18" spans="1:13" s="538" customFormat="1" ht="18.75">
      <c r="A18" s="1313" t="s">
        <v>909</v>
      </c>
      <c r="B18" s="1314">
        <v>101100361577.35997</v>
      </c>
      <c r="C18" s="1320"/>
      <c r="D18" s="1316"/>
      <c r="E18" s="860"/>
      <c r="F18" s="1316"/>
      <c r="G18" s="1318"/>
    </row>
    <row r="19" spans="1:13" s="538" customFormat="1" ht="18.75">
      <c r="A19" s="1313" t="s">
        <v>980</v>
      </c>
      <c r="B19" s="1314">
        <v>53637242685.029984</v>
      </c>
      <c r="C19" s="1320"/>
      <c r="D19" s="1316"/>
      <c r="E19" s="860"/>
      <c r="F19" s="1316"/>
      <c r="G19" s="1318"/>
    </row>
    <row r="20" spans="1:13" s="538" customFormat="1" ht="18.75">
      <c r="A20" s="1313" t="s">
        <v>1039</v>
      </c>
      <c r="B20" s="1314">
        <v>4544706826.1899996</v>
      </c>
      <c r="C20" s="1320"/>
      <c r="D20" s="1316"/>
      <c r="E20" s="860"/>
      <c r="F20" s="1316"/>
      <c r="G20" s="1318"/>
    </row>
    <row r="21" spans="1:13" s="538" customFormat="1" ht="18.75">
      <c r="A21" s="1321" t="s">
        <v>17</v>
      </c>
      <c r="B21" s="1322">
        <f>SUM(B4:B20)</f>
        <v>452780827890.85999</v>
      </c>
      <c r="C21" s="534"/>
      <c r="E21" s="860"/>
      <c r="F21" s="1323"/>
      <c r="G21" s="1318"/>
      <c r="M21" s="1320"/>
    </row>
    <row r="22" spans="1:13">
      <c r="A22" s="1"/>
      <c r="B22" s="1"/>
      <c r="C22" s="1"/>
      <c r="E22" s="81"/>
      <c r="F22" s="1222"/>
      <c r="G22" s="1221"/>
    </row>
    <row r="23" spans="1:13">
      <c r="A23" s="1"/>
      <c r="B23" s="1"/>
      <c r="C23" s="1"/>
      <c r="D23" s="1"/>
      <c r="E23" s="1"/>
      <c r="F23" s="1222"/>
      <c r="G23" s="1221"/>
    </row>
    <row r="24" spans="1:13">
      <c r="A24" s="1"/>
      <c r="B24" s="1"/>
      <c r="C24" s="1"/>
      <c r="D24" s="1"/>
      <c r="E24" s="1"/>
      <c r="F24" s="1"/>
      <c r="G24" s="1221"/>
    </row>
    <row r="25" spans="1:13">
      <c r="A25" s="1"/>
      <c r="B25" s="1"/>
      <c r="C25" s="1"/>
      <c r="D25" s="1"/>
      <c r="E25" s="1"/>
      <c r="F25" s="1"/>
      <c r="G25" s="1"/>
    </row>
    <row r="26" spans="1:13">
      <c r="A26" s="1"/>
      <c r="B26" s="1"/>
      <c r="C26" s="1"/>
      <c r="D26" s="1"/>
      <c r="E26" s="1"/>
      <c r="F26" s="1"/>
      <c r="G26" s="1"/>
    </row>
    <row r="27" spans="1:13">
      <c r="A27" s="1"/>
      <c r="B27" s="1"/>
      <c r="C27" s="1"/>
      <c r="D27" s="1"/>
      <c r="E27" s="1"/>
      <c r="F27" s="1"/>
      <c r="G27" s="1"/>
    </row>
    <row r="28" spans="1:13">
      <c r="A28" s="1"/>
      <c r="B28" s="1"/>
      <c r="C28" s="1"/>
      <c r="D28" s="1"/>
      <c r="E28" s="1"/>
      <c r="F28" s="1"/>
      <c r="G28" s="1"/>
    </row>
    <row r="29" spans="1:13">
      <c r="A29" s="1"/>
      <c r="B29" s="1"/>
      <c r="C29" s="1"/>
      <c r="D29" s="1"/>
      <c r="E29" s="1"/>
      <c r="F29" s="1"/>
      <c r="G29" s="1"/>
    </row>
    <row r="30" spans="1:13">
      <c r="A30" s="1"/>
      <c r="B30" s="1"/>
      <c r="C30" s="1"/>
      <c r="D30" s="1"/>
      <c r="E30" s="1"/>
      <c r="F30" s="1"/>
      <c r="G30" s="1"/>
    </row>
    <row r="31" spans="1:13">
      <c r="A31" s="1"/>
      <c r="B31" s="1"/>
      <c r="C31" s="1"/>
      <c r="D31" s="1"/>
      <c r="E31" s="1"/>
      <c r="F31" s="1"/>
      <c r="G31" s="1"/>
    </row>
    <row r="32" spans="1:13">
      <c r="A32" s="1"/>
      <c r="B32" s="1"/>
      <c r="C32" s="1"/>
      <c r="D32" s="1"/>
      <c r="E32" s="1"/>
      <c r="F32" s="1"/>
      <c r="G32" s="1"/>
    </row>
    <row r="33" spans="1:7">
      <c r="A33" s="1"/>
      <c r="B33" s="1"/>
      <c r="C33" s="1"/>
      <c r="D33" s="1"/>
      <c r="E33" s="1"/>
      <c r="F33" s="1"/>
      <c r="G33" s="1"/>
    </row>
    <row r="34" spans="1:7">
      <c r="A34" s="1"/>
      <c r="B34" s="1"/>
      <c r="C34" s="1"/>
      <c r="D34" s="1"/>
      <c r="E34" s="1"/>
      <c r="F34" s="1"/>
      <c r="G34" s="1"/>
    </row>
    <row r="35" spans="1:7">
      <c r="A35" s="1"/>
      <c r="B35" s="1"/>
      <c r="C35" s="1"/>
      <c r="D35" s="1"/>
      <c r="E35" s="1"/>
      <c r="F35" s="1"/>
      <c r="G35" s="1"/>
    </row>
    <row r="36" spans="1:7">
      <c r="A36" s="1"/>
      <c r="B36" s="1"/>
      <c r="C36" s="1"/>
      <c r="D36" s="1"/>
      <c r="E36" s="1"/>
      <c r="F36" s="1"/>
      <c r="G36" s="1"/>
    </row>
    <row r="37" spans="1:7">
      <c r="A37" s="1"/>
      <c r="B37" s="1"/>
      <c r="C37" s="1"/>
      <c r="D37" s="1"/>
      <c r="E37" s="1"/>
      <c r="F37" s="1"/>
      <c r="G37" s="1"/>
    </row>
    <row r="38" spans="1:7">
      <c r="A38" s="1"/>
      <c r="B38" s="1"/>
      <c r="C38" s="1"/>
      <c r="D38" s="1"/>
      <c r="E38" s="1"/>
      <c r="F38" s="1"/>
      <c r="G38" s="1"/>
    </row>
    <row r="39" spans="1:7">
      <c r="A39" s="1"/>
      <c r="B39" s="1"/>
      <c r="C39" s="1"/>
      <c r="D39" s="1"/>
      <c r="E39" s="1"/>
      <c r="F39" s="1"/>
      <c r="G39" s="1"/>
    </row>
    <row r="40" spans="1:7">
      <c r="A40" s="1"/>
      <c r="B40" s="1"/>
      <c r="C40" s="1"/>
      <c r="D40" s="1"/>
      <c r="E40" s="1"/>
      <c r="F40" s="1"/>
      <c r="G40" s="1"/>
    </row>
    <row r="41" spans="1:7">
      <c r="A41" s="1"/>
      <c r="B41" s="1"/>
      <c r="C41" s="1"/>
      <c r="D41" s="1"/>
      <c r="E41" s="1"/>
      <c r="F41" s="1"/>
      <c r="G41" s="1"/>
    </row>
    <row r="42" spans="1:7">
      <c r="A42" s="1"/>
      <c r="B42" s="1"/>
      <c r="C42" s="1"/>
      <c r="D42" s="1"/>
      <c r="E42" s="1"/>
      <c r="F42" s="1"/>
      <c r="G42" s="1"/>
    </row>
    <row r="43" spans="1:7">
      <c r="A43" s="1"/>
      <c r="B43" s="1"/>
      <c r="C43" s="1"/>
      <c r="D43" s="1"/>
      <c r="E43" s="1"/>
      <c r="F43" s="1"/>
      <c r="G43" s="1"/>
    </row>
    <row r="44" spans="1:7">
      <c r="A44" s="1"/>
      <c r="B44" s="1"/>
      <c r="C44" s="1"/>
      <c r="D44" s="1"/>
      <c r="E44" s="1"/>
      <c r="F44" s="1"/>
      <c r="G44" s="1"/>
    </row>
    <row r="45" spans="1:7">
      <c r="A45" s="1"/>
      <c r="B45" s="1"/>
      <c r="C45" s="1"/>
      <c r="D45" s="1"/>
      <c r="E45" s="1"/>
      <c r="F45" s="1"/>
      <c r="G45" s="1"/>
    </row>
    <row r="46" spans="1:7">
      <c r="A46" s="1"/>
      <c r="B46" s="1"/>
      <c r="C46" s="1"/>
      <c r="D46" s="1"/>
      <c r="E46" s="1"/>
      <c r="F46" s="1"/>
      <c r="G46" s="1"/>
    </row>
    <row r="47" spans="1:7">
      <c r="A47" s="1"/>
      <c r="B47" s="1"/>
      <c r="F47" s="748"/>
    </row>
  </sheetData>
  <mergeCells count="1">
    <mergeCell ref="A1:L1"/>
  </mergeCells>
  <printOptions horizontalCentered="1"/>
  <pageMargins left="0.70866141732283472" right="0.70866141732283472" top="0.33" bottom="0.74803149606299213" header="0.31496062992125984" footer="0.31496062992125984"/>
  <pageSetup scale="42" orientation="landscape" r:id="rId1"/>
  <drawing r:id="rId2"/>
</worksheet>
</file>

<file path=xl/worksheets/sheet8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64">
    <tabColor rgb="FF00B0F0"/>
    <pageSetUpPr fitToPage="1"/>
  </sheetPr>
  <dimension ref="A1:L39"/>
  <sheetViews>
    <sheetView showGridLines="0" view="pageBreakPreview" zoomScale="85" zoomScaleNormal="70" zoomScaleSheetLayoutView="85" workbookViewId="0">
      <pane xSplit="1" ySplit="3" topLeftCell="B4" activePane="bottomRight" state="frozen"/>
      <selection pane="topRight" activeCell="B1" sqref="B1"/>
      <selection pane="bottomLeft" activeCell="A4" sqref="A4"/>
      <selection pane="bottomRight" activeCell="N19" sqref="N19"/>
    </sheetView>
  </sheetViews>
  <sheetFormatPr baseColWidth="10" defaultColWidth="11.5703125" defaultRowHeight="15"/>
  <cols>
    <col min="1" max="1" width="17.5703125" customWidth="1"/>
    <col min="2" max="2" width="17.28515625" style="748" customWidth="1"/>
    <col min="3" max="3" width="19.42578125" style="748" customWidth="1"/>
    <col min="4" max="5" width="19.42578125" customWidth="1"/>
    <col min="6" max="10" width="19.42578125" style="748" customWidth="1"/>
    <col min="11" max="11" width="21" customWidth="1"/>
    <col min="12" max="12" width="19.28515625" bestFit="1" customWidth="1"/>
  </cols>
  <sheetData>
    <row r="1" spans="1:12" ht="77.25" customHeight="1">
      <c r="A1" s="2292"/>
      <c r="B1" s="2292"/>
      <c r="C1" s="2292"/>
      <c r="D1" s="2292"/>
      <c r="E1" s="2292"/>
      <c r="F1" s="2292"/>
      <c r="G1" s="2292"/>
      <c r="H1" s="2292"/>
      <c r="I1" s="2292"/>
      <c r="J1" s="2292"/>
      <c r="K1" s="2292"/>
    </row>
    <row r="2" spans="1:12" s="67" customFormat="1" ht="5.25" customHeight="1">
      <c r="A2" s="229"/>
      <c r="B2" s="228"/>
      <c r="C2" s="228"/>
      <c r="D2" s="228"/>
      <c r="E2" s="228"/>
      <c r="F2" s="228"/>
      <c r="G2" s="228"/>
      <c r="H2" s="228"/>
      <c r="I2" s="228"/>
      <c r="J2" s="228"/>
    </row>
    <row r="3" spans="1:12" s="112" customFormat="1" ht="21" customHeight="1">
      <c r="A3" s="273" t="s">
        <v>155</v>
      </c>
      <c r="B3" s="290" t="s">
        <v>893</v>
      </c>
      <c r="C3" s="290" t="s">
        <v>894</v>
      </c>
      <c r="D3" s="1231" t="s">
        <v>895</v>
      </c>
      <c r="E3" s="1231" t="s">
        <v>896</v>
      </c>
      <c r="F3" s="1231" t="s">
        <v>897</v>
      </c>
      <c r="G3" s="1231" t="s">
        <v>898</v>
      </c>
      <c r="H3" s="1231" t="s">
        <v>899</v>
      </c>
      <c r="I3" s="1231" t="s">
        <v>1046</v>
      </c>
      <c r="J3" s="1231" t="s">
        <v>1047</v>
      </c>
      <c r="K3" s="1232" t="s">
        <v>17</v>
      </c>
    </row>
    <row r="4" spans="1:12" s="32" customFormat="1">
      <c r="A4" s="327" t="s">
        <v>63</v>
      </c>
      <c r="B4" s="1190">
        <v>5839419444.0776243</v>
      </c>
      <c r="C4" s="1190">
        <v>12859758360.700001</v>
      </c>
      <c r="D4" s="326">
        <v>20128712672.200001</v>
      </c>
      <c r="E4" s="326">
        <v>32962116298.629997</v>
      </c>
      <c r="F4" s="750">
        <v>38670787569.119995</v>
      </c>
      <c r="G4" s="750">
        <v>49336490530.479996</v>
      </c>
      <c r="H4" s="750">
        <v>63454952170.690002</v>
      </c>
      <c r="I4" s="750">
        <v>120882497972.31999</v>
      </c>
      <c r="J4" s="750">
        <v>3561765447.9400001</v>
      </c>
      <c r="K4" s="330">
        <f t="shared" ref="K4:K11" si="0">SUM(B4:J4)</f>
        <v>347696500466.15765</v>
      </c>
    </row>
    <row r="5" spans="1:12" s="32" customFormat="1">
      <c r="A5" s="327" t="s">
        <v>64</v>
      </c>
      <c r="B5" s="1190">
        <v>572745548.09000003</v>
      </c>
      <c r="C5" s="1190">
        <v>1272073927.7200003</v>
      </c>
      <c r="D5" s="750">
        <v>1428981451.9089999</v>
      </c>
      <c r="E5" s="750">
        <v>1727296672.25</v>
      </c>
      <c r="F5" s="750">
        <v>2077234459.25</v>
      </c>
      <c r="G5" s="750">
        <v>2280692521.3000002</v>
      </c>
      <c r="H5" s="750">
        <v>2300078766.1599998</v>
      </c>
      <c r="I5" s="750">
        <v>5443882888.29</v>
      </c>
      <c r="J5" s="750">
        <v>150007463.59</v>
      </c>
      <c r="K5" s="330">
        <f t="shared" si="0"/>
        <v>17252993698.559002</v>
      </c>
    </row>
    <row r="6" spans="1:12" s="32" customFormat="1">
      <c r="A6" s="327" t="s">
        <v>65</v>
      </c>
      <c r="B6" s="750">
        <v>0</v>
      </c>
      <c r="C6" s="750">
        <v>0</v>
      </c>
      <c r="D6" s="750">
        <v>3755460803.8300004</v>
      </c>
      <c r="E6" s="750">
        <v>404625934.49000001</v>
      </c>
      <c r="F6" s="750">
        <v>0</v>
      </c>
      <c r="G6" s="750">
        <v>0</v>
      </c>
      <c r="H6" s="750">
        <v>0</v>
      </c>
      <c r="I6" s="750">
        <v>0</v>
      </c>
      <c r="J6" s="750">
        <v>0</v>
      </c>
      <c r="K6" s="330">
        <f t="shared" si="0"/>
        <v>4160086738.3200006</v>
      </c>
    </row>
    <row r="7" spans="1:12" s="32" customFormat="1">
      <c r="A7" s="327" t="s">
        <v>66</v>
      </c>
      <c r="B7" s="1190">
        <v>935302171.8778621</v>
      </c>
      <c r="C7" s="1190">
        <v>1692166600.71</v>
      </c>
      <c r="D7" s="750">
        <v>2483746224.3299999</v>
      </c>
      <c r="E7" s="750">
        <v>3437969707.8699999</v>
      </c>
      <c r="F7" s="750">
        <v>4333222558.0100002</v>
      </c>
      <c r="G7" s="750">
        <v>5422692696.8099995</v>
      </c>
      <c r="H7" s="750">
        <v>7118103243.5200005</v>
      </c>
      <c r="I7" s="750">
        <v>13628387358.849998</v>
      </c>
      <c r="J7" s="750">
        <v>400415977.69999999</v>
      </c>
      <c r="K7" s="330">
        <f t="shared" si="0"/>
        <v>39452006539.677856</v>
      </c>
    </row>
    <row r="8" spans="1:12" s="32" customFormat="1" ht="15.75" customHeight="1">
      <c r="A8" s="327" t="s">
        <v>67</v>
      </c>
      <c r="B8" s="750">
        <v>0</v>
      </c>
      <c r="C8" s="1190">
        <v>94670678.88000001</v>
      </c>
      <c r="D8" s="750">
        <v>136954683.85000002</v>
      </c>
      <c r="E8" s="750">
        <v>162904511.99000001</v>
      </c>
      <c r="F8" s="750">
        <v>183917908.27000001</v>
      </c>
      <c r="G8" s="750">
        <v>183060302.36000001</v>
      </c>
      <c r="H8" s="750">
        <v>213460070.02999997</v>
      </c>
      <c r="I8" s="750">
        <v>534235013.23999995</v>
      </c>
      <c r="J8" s="750">
        <v>14060490.789999999</v>
      </c>
      <c r="K8" s="330">
        <f t="shared" si="0"/>
        <v>1523263659.4099998</v>
      </c>
    </row>
    <row r="9" spans="1:12" s="32" customFormat="1">
      <c r="A9" s="327" t="s">
        <v>68</v>
      </c>
      <c r="B9" s="1190">
        <v>509266716.06859702</v>
      </c>
      <c r="C9" s="1190">
        <v>1039139964.4908601</v>
      </c>
      <c r="D9" s="750">
        <v>1429744237.6700001</v>
      </c>
      <c r="E9" s="750">
        <v>2131047028.6600001</v>
      </c>
      <c r="F9" s="750">
        <v>2424110423.1100001</v>
      </c>
      <c r="G9" s="750">
        <v>3019884924.6999998</v>
      </c>
      <c r="H9" s="750">
        <v>3827695909.1799998</v>
      </c>
      <c r="I9" s="750">
        <v>7325824005.4099998</v>
      </c>
      <c r="J9" s="750">
        <v>215150256.69</v>
      </c>
      <c r="K9" s="330">
        <f t="shared" si="0"/>
        <v>21921863465.979454</v>
      </c>
    </row>
    <row r="10" spans="1:12" s="32" customFormat="1">
      <c r="A10" s="327" t="s">
        <v>69</v>
      </c>
      <c r="B10" s="1190">
        <v>100223440.70394999</v>
      </c>
      <c r="C10" s="1190">
        <v>209064847.75409999</v>
      </c>
      <c r="D10" s="750">
        <v>270721477.07050002</v>
      </c>
      <c r="E10" s="750">
        <v>320172115.23000002</v>
      </c>
      <c r="F10" s="750">
        <v>341527841.87</v>
      </c>
      <c r="G10" s="750">
        <v>424786435.99000001</v>
      </c>
      <c r="H10" s="750">
        <v>538605415.06999993</v>
      </c>
      <c r="I10" s="750">
        <v>1031051006.5699999</v>
      </c>
      <c r="J10" s="750">
        <v>30279866.579999998</v>
      </c>
      <c r="K10" s="330">
        <f t="shared" si="0"/>
        <v>3266432446.8385496</v>
      </c>
    </row>
    <row r="11" spans="1:12" s="32" customFormat="1">
      <c r="A11" s="327" t="s">
        <v>410</v>
      </c>
      <c r="B11" s="1190">
        <v>404162411.58196497</v>
      </c>
      <c r="C11" s="1190">
        <v>840329919.89999986</v>
      </c>
      <c r="D11" s="750">
        <v>1146222145.3295002</v>
      </c>
      <c r="E11" s="750">
        <v>1582131608.8099999</v>
      </c>
      <c r="F11" s="750">
        <v>1954779094.0799999</v>
      </c>
      <c r="G11" s="750">
        <v>2430469027.5699997</v>
      </c>
      <c r="H11" s="750">
        <v>3084833328.23</v>
      </c>
      <c r="I11" s="750">
        <v>5891726017.71</v>
      </c>
      <c r="J11" s="750">
        <v>173027322.90000001</v>
      </c>
      <c r="K11" s="330">
        <f t="shared" si="0"/>
        <v>17507680876.111465</v>
      </c>
    </row>
    <row r="12" spans="1:12" s="536" customFormat="1" ht="18.75" customHeight="1">
      <c r="A12" s="328" t="s">
        <v>17</v>
      </c>
      <c r="B12" s="1189">
        <f t="shared" ref="B12:J12" si="1">SUM(B4:B11)</f>
        <v>8361119732.3999977</v>
      </c>
      <c r="C12" s="1189">
        <f t="shared" si="1"/>
        <v>18007204300.154961</v>
      </c>
      <c r="D12" s="535">
        <f t="shared" si="1"/>
        <v>30780543696.189003</v>
      </c>
      <c r="E12" s="535">
        <f t="shared" si="1"/>
        <v>42728263877.93</v>
      </c>
      <c r="F12" s="535">
        <f t="shared" si="1"/>
        <v>49985579853.709999</v>
      </c>
      <c r="G12" s="535">
        <f t="shared" si="1"/>
        <v>63098076439.209991</v>
      </c>
      <c r="H12" s="535">
        <f t="shared" si="1"/>
        <v>80537728902.880005</v>
      </c>
      <c r="I12" s="535">
        <f t="shared" si="1"/>
        <v>154737604262.38998</v>
      </c>
      <c r="J12" s="535">
        <f t="shared" si="1"/>
        <v>4544706826.1899996</v>
      </c>
      <c r="K12" s="713">
        <f>SUM(K4:K11)</f>
        <v>452780827891.05396</v>
      </c>
      <c r="L12" s="32"/>
    </row>
    <row r="13" spans="1:12" s="32" customFormat="1" ht="12" customHeight="1">
      <c r="A13" s="94"/>
      <c r="B13" s="94"/>
      <c r="C13" s="94"/>
      <c r="D13" s="94"/>
      <c r="E13" s="94"/>
      <c r="F13" s="94"/>
      <c r="G13" s="94"/>
      <c r="H13" s="94"/>
      <c r="I13" s="748"/>
      <c r="J13" s="748"/>
      <c r="K13"/>
    </row>
    <row r="14" spans="1:12">
      <c r="A14" s="94"/>
      <c r="B14" s="94"/>
      <c r="C14" s="94"/>
      <c r="D14" s="94"/>
      <c r="E14" s="94"/>
      <c r="F14" s="94"/>
      <c r="G14" s="94"/>
      <c r="H14" s="94"/>
    </row>
    <row r="15" spans="1:12" ht="14.25" customHeight="1">
      <c r="A15" s="30"/>
      <c r="B15" s="83"/>
      <c r="C15" s="83"/>
      <c r="D15" s="83"/>
      <c r="E15" s="83"/>
      <c r="F15" s="83"/>
      <c r="G15" s="83"/>
      <c r="H15" s="133"/>
      <c r="I15" s="133"/>
      <c r="J15" s="133"/>
      <c r="L15" s="67"/>
    </row>
    <row r="16" spans="1:12" ht="14.25" customHeight="1">
      <c r="A16" s="30"/>
      <c r="B16" s="83"/>
      <c r="C16" s="83"/>
      <c r="D16" s="83"/>
      <c r="E16" s="83"/>
      <c r="F16" s="83"/>
      <c r="G16" s="83"/>
      <c r="H16" s="133"/>
      <c r="I16" s="133"/>
      <c r="J16" s="133"/>
      <c r="L16" s="67"/>
    </row>
    <row r="17" spans="1:12" ht="14.25" customHeight="1">
      <c r="A17" s="30"/>
      <c r="B17" s="83"/>
      <c r="C17" s="83"/>
      <c r="D17" s="83"/>
      <c r="E17" s="83"/>
      <c r="F17" s="83"/>
      <c r="G17" s="83"/>
      <c r="H17" s="83"/>
      <c r="L17" s="67"/>
    </row>
    <row r="18" spans="1:12" ht="14.25" customHeight="1">
      <c r="A18" s="30"/>
      <c r="B18" s="83"/>
      <c r="C18" s="83"/>
      <c r="D18" s="83"/>
      <c r="E18" s="83"/>
      <c r="F18" s="83"/>
      <c r="G18" s="83"/>
      <c r="H18" s="83"/>
      <c r="L18" s="67"/>
    </row>
    <row r="19" spans="1:12" ht="14.25" customHeight="1">
      <c r="A19" s="30"/>
      <c r="B19" s="83"/>
      <c r="C19" s="83"/>
      <c r="D19" s="83"/>
      <c r="E19" s="83"/>
      <c r="F19" s="83"/>
      <c r="G19" s="83"/>
      <c r="H19" s="83"/>
      <c r="L19" s="67"/>
    </row>
    <row r="20" spans="1:12" ht="14.25" customHeight="1">
      <c r="D20" s="748"/>
      <c r="E20" s="748"/>
      <c r="H20" s="83"/>
      <c r="I20" s="83"/>
      <c r="J20" s="83"/>
      <c r="K20" s="30"/>
      <c r="L20" s="67"/>
    </row>
    <row r="21" spans="1:12" ht="14.25" customHeight="1">
      <c r="D21" s="748"/>
      <c r="E21" s="748"/>
      <c r="L21" s="67"/>
    </row>
    <row r="22" spans="1:12" ht="14.25" customHeight="1">
      <c r="D22" s="748"/>
      <c r="E22" s="748"/>
      <c r="L22" s="67"/>
    </row>
    <row r="23" spans="1:12" ht="14.25" customHeight="1">
      <c r="D23" s="748"/>
      <c r="E23" s="748"/>
      <c r="L23" s="67"/>
    </row>
    <row r="24" spans="1:12" ht="14.25" customHeight="1">
      <c r="D24" s="748"/>
      <c r="E24" s="748"/>
      <c r="L24" s="67"/>
    </row>
    <row r="25" spans="1:12" ht="14.25" customHeight="1">
      <c r="D25" s="748"/>
      <c r="E25" s="748"/>
      <c r="L25" s="67"/>
    </row>
    <row r="26" spans="1:12" ht="14.25" customHeight="1">
      <c r="D26" s="748"/>
      <c r="E26" s="748"/>
      <c r="L26" s="67"/>
    </row>
    <row r="27" spans="1:12" ht="14.25" customHeight="1">
      <c r="D27" s="748"/>
      <c r="E27" s="748"/>
      <c r="L27" s="67"/>
    </row>
    <row r="28" spans="1:12" ht="14.25" customHeight="1">
      <c r="D28" s="748"/>
      <c r="E28" s="748"/>
      <c r="L28" s="67"/>
    </row>
    <row r="29" spans="1:12" ht="14.25" customHeight="1">
      <c r="D29" s="748"/>
      <c r="E29" s="748"/>
      <c r="L29" s="67"/>
    </row>
    <row r="30" spans="1:12" ht="14.25" customHeight="1">
      <c r="D30" s="748"/>
      <c r="E30" s="748"/>
      <c r="L30" s="67"/>
    </row>
    <row r="31" spans="1:12">
      <c r="D31" s="748"/>
      <c r="E31" s="748"/>
      <c r="L31" s="67"/>
    </row>
    <row r="32" spans="1:12">
      <c r="D32" s="748"/>
      <c r="E32" s="748"/>
      <c r="L32" s="67"/>
    </row>
    <row r="33" spans="12:12">
      <c r="L33" s="67"/>
    </row>
    <row r="34" spans="12:12">
      <c r="L34" s="67"/>
    </row>
    <row r="38" spans="12:12" ht="58.5" customHeight="1"/>
    <row r="39" spans="12:12" ht="51.75" customHeight="1"/>
  </sheetData>
  <mergeCells count="1">
    <mergeCell ref="A1:K1"/>
  </mergeCells>
  <printOptions horizontalCentered="1" verticalCentered="1"/>
  <pageMargins left="0.39370078740157483" right="0.39370078740157483" top="0.23622047244094491" bottom="0.23622047244094491" header="0.31496062992125984" footer="0.31496062992125984"/>
  <pageSetup scale="61" orientation="landscape" r:id="rId1"/>
  <drawing r:id="rId2"/>
  <legacyDrawing r:id="rId3"/>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2">
    <tabColor theme="9" tint="-0.249977111117893"/>
    <pageSetUpPr fitToPage="1"/>
  </sheetPr>
  <dimension ref="A1:M40"/>
  <sheetViews>
    <sheetView showGridLines="0" view="pageBreakPreview" zoomScale="85" zoomScaleNormal="100" zoomScaleSheetLayoutView="85" workbookViewId="0">
      <pane xSplit="1" ySplit="3" topLeftCell="B4" activePane="bottomRight" state="frozen"/>
      <selection pane="topRight" activeCell="B1" sqref="B1"/>
      <selection pane="bottomLeft" activeCell="A4" sqref="A4"/>
      <selection pane="bottomRight" activeCell="K31" sqref="K31"/>
    </sheetView>
  </sheetViews>
  <sheetFormatPr baseColWidth="10" defaultColWidth="11.42578125" defaultRowHeight="15"/>
  <cols>
    <col min="1" max="1" width="22.5703125" style="139" customWidth="1"/>
    <col min="2" max="2" width="20.42578125" style="1250" customWidth="1"/>
    <col min="3" max="6" width="22" style="1249" customWidth="1"/>
    <col min="7" max="8" width="20.140625" style="1249" customWidth="1"/>
    <col min="9" max="9" width="20.85546875" style="520" bestFit="1" customWidth="1"/>
    <col min="10" max="10" width="26.140625" style="139" customWidth="1"/>
    <col min="11" max="11" width="30.5703125" style="139" customWidth="1"/>
    <col min="12" max="12" width="19.7109375" style="139" customWidth="1"/>
    <col min="13" max="16384" width="11.42578125" style="139"/>
  </cols>
  <sheetData>
    <row r="1" spans="1:12" s="537" customFormat="1" ht="65.25" customHeight="1">
      <c r="A1" s="2307"/>
      <c r="B1" s="2307"/>
      <c r="C1" s="2307"/>
      <c r="D1" s="2308"/>
      <c r="E1" s="2308"/>
      <c r="F1" s="2308"/>
      <c r="G1" s="2308"/>
      <c r="H1" s="2308"/>
      <c r="I1" s="2308"/>
    </row>
    <row r="2" spans="1:12" ht="3" customHeight="1">
      <c r="A2" s="2309"/>
      <c r="B2" s="2309"/>
      <c r="C2" s="2309"/>
      <c r="D2" s="1248"/>
    </row>
    <row r="3" spans="1:12" s="1424" customFormat="1" ht="20.25" customHeight="1">
      <c r="A3" s="1797" t="s">
        <v>580</v>
      </c>
      <c r="B3" s="1797" t="s">
        <v>895</v>
      </c>
      <c r="C3" s="1797" t="s">
        <v>896</v>
      </c>
      <c r="D3" s="1797" t="s">
        <v>897</v>
      </c>
      <c r="E3" s="1797" t="s">
        <v>898</v>
      </c>
      <c r="F3" s="1797" t="s">
        <v>899</v>
      </c>
      <c r="G3" s="1797" t="s">
        <v>1046</v>
      </c>
      <c r="H3" s="1797" t="s">
        <v>1048</v>
      </c>
      <c r="I3" s="1125" t="s">
        <v>17</v>
      </c>
    </row>
    <row r="4" spans="1:12">
      <c r="A4" s="1699" t="s">
        <v>581</v>
      </c>
      <c r="B4" s="1542">
        <v>8467543082.1099987</v>
      </c>
      <c r="C4" s="1542">
        <v>11093159695.540001</v>
      </c>
      <c r="D4" s="1542">
        <v>14359915795.860001</v>
      </c>
      <c r="E4" s="1542">
        <v>17724090636.220001</v>
      </c>
      <c r="F4" s="1542">
        <v>21919315314.720001</v>
      </c>
      <c r="G4" s="1542">
        <v>41586265816.760002</v>
      </c>
      <c r="H4" s="1542">
        <v>1230670078.96</v>
      </c>
      <c r="I4" s="1543">
        <f t="shared" ref="I4:I18" si="0">SUM(B4:H4)</f>
        <v>116380960420.17003</v>
      </c>
      <c r="K4" s="731"/>
    </row>
    <row r="5" spans="1:12">
      <c r="A5" s="1699" t="s">
        <v>582</v>
      </c>
      <c r="B5" s="1542">
        <v>5720452719.8400002</v>
      </c>
      <c r="C5" s="1542">
        <v>8222502078</v>
      </c>
      <c r="D5" s="1542">
        <v>10658728879.73</v>
      </c>
      <c r="E5" s="1542">
        <v>13263535866.33</v>
      </c>
      <c r="F5" s="1542">
        <v>16597906367.349998</v>
      </c>
      <c r="G5" s="1542">
        <v>29991711210.050003</v>
      </c>
      <c r="H5" s="1542">
        <v>855840182.58000004</v>
      </c>
      <c r="I5" s="1543">
        <f t="shared" si="0"/>
        <v>85310677303.880005</v>
      </c>
      <c r="K5" s="731"/>
    </row>
    <row r="6" spans="1:12">
      <c r="A6" s="1699" t="s">
        <v>583</v>
      </c>
      <c r="B6" s="1542">
        <v>5130641135.9499998</v>
      </c>
      <c r="C6" s="1542">
        <v>6948201146.2199993</v>
      </c>
      <c r="D6" s="1542">
        <v>8640311523.9500008</v>
      </c>
      <c r="E6" s="1542">
        <v>10371858689.009998</v>
      </c>
      <c r="F6" s="1542">
        <v>12680636868.959999</v>
      </c>
      <c r="G6" s="1542">
        <v>24542735711.400002</v>
      </c>
      <c r="H6" s="1542">
        <v>720821741.71000004</v>
      </c>
      <c r="I6" s="1543">
        <f t="shared" si="0"/>
        <v>69035206817.199997</v>
      </c>
      <c r="K6" s="731"/>
    </row>
    <row r="7" spans="1:12">
      <c r="A7" s="1699" t="s">
        <v>584</v>
      </c>
      <c r="B7" s="1542">
        <v>4828471361.8299999</v>
      </c>
      <c r="C7" s="1542">
        <v>6616046706.3699999</v>
      </c>
      <c r="D7" s="1542">
        <v>8272036671.2399998</v>
      </c>
      <c r="E7" s="1542">
        <v>10290339964.349998</v>
      </c>
      <c r="F7" s="1542">
        <v>13177654899.83</v>
      </c>
      <c r="G7" s="1542">
        <v>25653649377.349998</v>
      </c>
      <c r="H7" s="1542">
        <v>746934606.13999999</v>
      </c>
      <c r="I7" s="1543">
        <f t="shared" si="0"/>
        <v>69585133587.110001</v>
      </c>
      <c r="K7" s="731"/>
    </row>
    <row r="8" spans="1:12">
      <c r="A8" s="1699" t="s">
        <v>585</v>
      </c>
      <c r="B8" s="1542">
        <v>3755463354.8299994</v>
      </c>
      <c r="C8" s="1542">
        <v>6607005957.6800003</v>
      </c>
      <c r="D8" s="1542">
        <v>4259299483.9399996</v>
      </c>
      <c r="E8" s="1542">
        <v>7256606188.7700005</v>
      </c>
      <c r="F8" s="1542">
        <v>11446082709.810001</v>
      </c>
      <c r="G8" s="1542">
        <v>22122616452.089996</v>
      </c>
      <c r="H8" s="1542">
        <v>671386168.90999997</v>
      </c>
      <c r="I8" s="1543">
        <f t="shared" si="0"/>
        <v>56118460316.029999</v>
      </c>
      <c r="K8" s="731"/>
      <c r="L8" s="140"/>
    </row>
    <row r="9" spans="1:12">
      <c r="A9" s="1699" t="s">
        <v>133</v>
      </c>
      <c r="B9" s="1542">
        <v>1523142771.3599997</v>
      </c>
      <c r="C9" s="1542">
        <v>1833190313.4000001</v>
      </c>
      <c r="D9" s="1542">
        <v>2201756622.2399998</v>
      </c>
      <c r="E9" s="1542">
        <v>2416614638.25</v>
      </c>
      <c r="F9" s="1542">
        <v>2438755113.1800003</v>
      </c>
      <c r="G9" s="1542">
        <v>5735081396.0499992</v>
      </c>
      <c r="H9" s="1542">
        <v>158228536.56999999</v>
      </c>
      <c r="I9" s="1543">
        <f t="shared" si="0"/>
        <v>16306769391.049999</v>
      </c>
      <c r="K9" s="731"/>
      <c r="L9" s="140"/>
    </row>
    <row r="10" spans="1:12">
      <c r="A10" s="1699" t="s">
        <v>586</v>
      </c>
      <c r="B10" s="1542">
        <v>268329160.79999948</v>
      </c>
      <c r="C10" s="1542">
        <v>332315130.31</v>
      </c>
      <c r="D10" s="1542">
        <v>397296950.48000002</v>
      </c>
      <c r="E10" s="1542">
        <v>430383269.98000002</v>
      </c>
      <c r="F10" s="1542">
        <v>527570772.45999998</v>
      </c>
      <c r="G10" s="1542">
        <v>1054067827.1099999</v>
      </c>
      <c r="H10" s="1542">
        <v>33649308.460000001</v>
      </c>
      <c r="I10" s="1543">
        <f t="shared" si="0"/>
        <v>3043612419.5999994</v>
      </c>
      <c r="K10" s="731"/>
      <c r="L10" s="140"/>
    </row>
    <row r="11" spans="1:12">
      <c r="A11" s="1699" t="s">
        <v>587</v>
      </c>
      <c r="B11" s="1542">
        <v>270718379.74999899</v>
      </c>
      <c r="C11" s="1542">
        <v>320172115.23000002</v>
      </c>
      <c r="D11" s="1542">
        <v>341527841.87</v>
      </c>
      <c r="E11" s="1542">
        <v>424786435.99000001</v>
      </c>
      <c r="F11" s="1542">
        <v>538605415.06999993</v>
      </c>
      <c r="G11" s="1542">
        <v>1031051006.5699999</v>
      </c>
      <c r="H11" s="1542">
        <v>30279866.579999998</v>
      </c>
      <c r="I11" s="1543">
        <f t="shared" si="0"/>
        <v>2957141061.059999</v>
      </c>
      <c r="J11" s="1542"/>
      <c r="K11" s="1542"/>
      <c r="L11" s="140"/>
    </row>
    <row r="12" spans="1:12">
      <c r="A12" s="1699" t="s">
        <v>588</v>
      </c>
      <c r="B12" s="1542">
        <v>245564434.42999899</v>
      </c>
      <c r="C12" s="1542">
        <v>293474653.62</v>
      </c>
      <c r="D12" s="1542">
        <v>326102689.31</v>
      </c>
      <c r="E12" s="1542">
        <v>413484493.33000004</v>
      </c>
      <c r="F12" s="1542">
        <v>623389562.01999998</v>
      </c>
      <c r="G12" s="1542">
        <v>1009648627.7900001</v>
      </c>
      <c r="H12" s="1542">
        <v>28798211.640000001</v>
      </c>
      <c r="I12" s="1543">
        <f t="shared" si="0"/>
        <v>2940462672.1399989</v>
      </c>
      <c r="J12" s="1750"/>
      <c r="K12" s="1542"/>
      <c r="L12" s="140"/>
    </row>
    <row r="13" spans="1:12">
      <c r="A13" s="1699" t="s">
        <v>589</v>
      </c>
      <c r="B13" s="1542">
        <v>252949614.6499995</v>
      </c>
      <c r="C13" s="1542">
        <v>299291569.37</v>
      </c>
      <c r="D13" s="1542">
        <v>344685486.81999999</v>
      </c>
      <c r="E13" s="1542">
        <v>323315954.62</v>
      </c>
      <c r="F13" s="1542">
        <v>356878921.99000001</v>
      </c>
      <c r="G13" s="1542">
        <v>542593730.49000001</v>
      </c>
      <c r="H13" s="1542">
        <v>15052665.16</v>
      </c>
      <c r="I13" s="1543">
        <f t="shared" si="0"/>
        <v>2134767943.0999997</v>
      </c>
      <c r="J13" s="1750"/>
      <c r="K13" s="1542"/>
      <c r="L13" s="140"/>
    </row>
    <row r="14" spans="1:12">
      <c r="A14" s="1699" t="s">
        <v>590</v>
      </c>
      <c r="B14" s="1542">
        <v>136957234.84999949</v>
      </c>
      <c r="C14" s="1542">
        <v>162904512.19</v>
      </c>
      <c r="D14" s="1542">
        <v>183917908.27000001</v>
      </c>
      <c r="E14" s="1542">
        <v>183060302.36000001</v>
      </c>
      <c r="F14" s="1542">
        <f>213460070.03</f>
        <v>213460070.03</v>
      </c>
      <c r="G14" s="1542">
        <v>534235013.23999995</v>
      </c>
      <c r="H14" s="1542">
        <v>14060490.789999999</v>
      </c>
      <c r="I14" s="1543">
        <f t="shared" si="0"/>
        <v>1428595531.7299993</v>
      </c>
      <c r="J14" s="1542"/>
      <c r="K14" s="1542"/>
      <c r="L14" s="140"/>
    </row>
    <row r="15" spans="1:12">
      <c r="A15" s="1699" t="s">
        <v>872</v>
      </c>
      <c r="B15" s="1542">
        <v>0</v>
      </c>
      <c r="C15" s="1542">
        <v>0</v>
      </c>
      <c r="D15" s="1542">
        <v>0</v>
      </c>
      <c r="E15" s="1542">
        <v>0</v>
      </c>
      <c r="F15" s="1542">
        <v>17472887.459999997</v>
      </c>
      <c r="G15" s="1542">
        <v>798684762.0200001</v>
      </c>
      <c r="H15" s="1542">
        <v>28591259.489999998</v>
      </c>
      <c r="I15" s="1543">
        <f t="shared" si="0"/>
        <v>844748908.97000015</v>
      </c>
      <c r="J15" s="1542"/>
      <c r="K15" s="1542"/>
      <c r="L15" s="140"/>
    </row>
    <row r="16" spans="1:12">
      <c r="A16" s="1699" t="s">
        <v>939</v>
      </c>
      <c r="B16" s="1542">
        <v>0</v>
      </c>
      <c r="C16" s="1542">
        <v>0</v>
      </c>
      <c r="D16" s="1542">
        <v>0</v>
      </c>
      <c r="E16" s="1542">
        <v>0</v>
      </c>
      <c r="F16" s="1542">
        <v>0</v>
      </c>
      <c r="G16" s="1542">
        <v>135263331.47</v>
      </c>
      <c r="H16" s="1542">
        <v>10393709.199999999</v>
      </c>
      <c r="I16" s="1543">
        <f t="shared" si="0"/>
        <v>145657040.66999999</v>
      </c>
      <c r="J16" s="1542"/>
      <c r="K16" s="1542"/>
      <c r="L16" s="140"/>
    </row>
    <row r="17" spans="1:13">
      <c r="A17" s="1699" t="s">
        <v>591</v>
      </c>
      <c r="B17" s="1542">
        <v>116692988.65000001</v>
      </c>
      <c r="C17" s="1542">
        <v>0</v>
      </c>
      <c r="D17" s="1542">
        <v>0</v>
      </c>
      <c r="E17" s="1542">
        <v>0</v>
      </c>
      <c r="F17" s="1542">
        <v>0</v>
      </c>
      <c r="G17" s="1542">
        <v>0</v>
      </c>
      <c r="H17" s="1542">
        <v>0</v>
      </c>
      <c r="I17" s="1543">
        <f t="shared" si="0"/>
        <v>116692988.65000001</v>
      </c>
      <c r="J17" s="1542"/>
      <c r="K17" s="1542"/>
      <c r="L17" s="140"/>
    </row>
    <row r="18" spans="1:13">
      <c r="A18" s="1699" t="s">
        <v>592</v>
      </c>
      <c r="B18" s="1542">
        <v>63617457.140000001</v>
      </c>
      <c r="C18" s="1542">
        <v>0</v>
      </c>
      <c r="D18" s="1542">
        <v>0</v>
      </c>
      <c r="E18" s="1542">
        <v>0</v>
      </c>
      <c r="F18" s="1542">
        <v>0</v>
      </c>
      <c r="G18" s="1542">
        <v>0</v>
      </c>
      <c r="H18" s="1542">
        <v>0</v>
      </c>
      <c r="I18" s="1543">
        <f t="shared" si="0"/>
        <v>63617457.140000001</v>
      </c>
      <c r="J18" s="1542"/>
      <c r="K18" s="1542"/>
      <c r="L18" s="140"/>
      <c r="M18" s="520"/>
    </row>
    <row r="19" spans="1:13" s="520" customFormat="1" ht="15" customHeight="1">
      <c r="A19" s="1700" t="s">
        <v>580</v>
      </c>
      <c r="B19" s="1701">
        <f t="shared" ref="B19:I19" si="1">SUM(B4:B18)</f>
        <v>30780543696.189991</v>
      </c>
      <c r="C19" s="1701">
        <f t="shared" si="1"/>
        <v>42728263877.930008</v>
      </c>
      <c r="D19" s="1701">
        <f t="shared" si="1"/>
        <v>49985579853.709999</v>
      </c>
      <c r="E19" s="1701">
        <f t="shared" si="1"/>
        <v>63098076439.209999</v>
      </c>
      <c r="F19" s="1701">
        <f t="shared" si="1"/>
        <v>80537728902.880035</v>
      </c>
      <c r="G19" s="1701">
        <f>SUM(G4:G18)</f>
        <v>154737604262.38995</v>
      </c>
      <c r="H19" s="1701">
        <f t="shared" si="1"/>
        <v>4544706826.1899996</v>
      </c>
      <c r="I19" s="1702">
        <f t="shared" si="1"/>
        <v>426412503858.49994</v>
      </c>
      <c r="J19" s="1542"/>
      <c r="K19" s="1542"/>
      <c r="L19" s="140"/>
      <c r="M19" s="139"/>
    </row>
    <row r="20" spans="1:13">
      <c r="A20" s="2310" t="s">
        <v>926</v>
      </c>
      <c r="B20" s="2310"/>
      <c r="C20" s="2310"/>
      <c r="D20" s="2310"/>
      <c r="E20" s="2310"/>
      <c r="F20" s="1182"/>
      <c r="J20" s="1749"/>
      <c r="K20" s="1749"/>
      <c r="L20" s="520"/>
    </row>
    <row r="21" spans="1:13">
      <c r="A21" s="1324" t="s">
        <v>927</v>
      </c>
      <c r="B21" s="1324"/>
      <c r="C21" s="1325"/>
      <c r="D21" s="1326"/>
      <c r="E21" s="1324"/>
      <c r="J21" s="1749"/>
      <c r="K21" s="1749"/>
    </row>
    <row r="22" spans="1:13">
      <c r="B22" s="1251"/>
      <c r="C22" s="1251"/>
      <c r="D22" s="1251"/>
      <c r="E22" s="1251"/>
      <c r="F22" s="1251"/>
      <c r="G22" s="1251"/>
      <c r="H22" s="1251"/>
      <c r="J22" s="1542"/>
      <c r="K22" s="1542"/>
    </row>
    <row r="23" spans="1:13">
      <c r="B23" s="1251"/>
      <c r="C23" s="1251"/>
      <c r="D23" s="1251"/>
      <c r="E23" s="1251"/>
      <c r="F23" s="1251"/>
      <c r="G23" s="1251"/>
      <c r="H23" s="1251"/>
      <c r="J23" s="1542"/>
      <c r="K23" s="1542"/>
    </row>
    <row r="24" spans="1:13">
      <c r="C24" s="1250"/>
      <c r="D24" s="1250"/>
      <c r="E24" s="1250"/>
      <c r="F24" s="1251"/>
      <c r="J24" s="1542"/>
      <c r="K24" s="1542"/>
    </row>
    <row r="25" spans="1:13">
      <c r="C25" s="1250"/>
      <c r="D25" s="1250"/>
      <c r="E25" s="1250"/>
      <c r="F25" s="1250"/>
      <c r="J25" s="1542"/>
      <c r="K25" s="1542"/>
    </row>
    <row r="26" spans="1:13">
      <c r="C26" s="1250"/>
      <c r="D26" s="1250"/>
      <c r="E26" s="1250"/>
      <c r="F26" s="1250"/>
      <c r="J26" s="1542"/>
      <c r="K26" s="1542"/>
    </row>
    <row r="27" spans="1:13">
      <c r="C27" s="1250"/>
      <c r="D27" s="1250"/>
      <c r="E27" s="1250"/>
      <c r="F27" s="1250"/>
      <c r="J27" s="1542"/>
      <c r="K27" s="1542"/>
    </row>
    <row r="28" spans="1:13">
      <c r="C28" s="1250"/>
      <c r="D28" s="1250"/>
      <c r="E28" s="1250"/>
      <c r="F28" s="1250"/>
      <c r="J28" s="1542"/>
      <c r="K28" s="1542"/>
    </row>
    <row r="29" spans="1:13">
      <c r="C29" s="1250"/>
      <c r="D29" s="1250"/>
      <c r="E29" s="1250"/>
      <c r="F29" s="1250"/>
      <c r="J29" s="1542"/>
      <c r="K29" s="1542"/>
    </row>
    <row r="30" spans="1:13">
      <c r="C30" s="1250"/>
      <c r="D30" s="1250"/>
      <c r="E30" s="1250"/>
      <c r="F30" s="1250"/>
      <c r="J30" s="1542"/>
      <c r="K30" s="1542"/>
    </row>
    <row r="31" spans="1:13">
      <c r="C31" s="1250"/>
      <c r="D31" s="1250"/>
      <c r="E31" s="1250"/>
      <c r="F31" s="1250"/>
      <c r="J31" s="1542"/>
      <c r="K31" s="1542"/>
    </row>
    <row r="32" spans="1:13">
      <c r="C32" s="1250"/>
      <c r="D32" s="1250"/>
      <c r="E32" s="1250"/>
      <c r="F32" s="1250"/>
      <c r="J32" s="1542"/>
      <c r="K32" s="1542"/>
    </row>
    <row r="33" spans="3:11">
      <c r="C33" s="1250"/>
      <c r="D33" s="1250"/>
      <c r="E33" s="1250"/>
      <c r="F33" s="1250"/>
      <c r="J33" s="1542"/>
      <c r="K33" s="1542"/>
    </row>
    <row r="34" spans="3:11">
      <c r="J34" s="1542"/>
      <c r="K34" s="1542"/>
    </row>
    <row r="35" spans="3:11">
      <c r="C35" s="1252"/>
      <c r="J35" s="1542"/>
      <c r="K35" s="1542"/>
    </row>
    <row r="36" spans="3:11">
      <c r="J36" s="1542">
        <f>SUM(J25:J35)</f>
        <v>0</v>
      </c>
      <c r="K36" s="1542"/>
    </row>
    <row r="37" spans="3:11">
      <c r="J37" s="1542"/>
      <c r="K37" s="1542"/>
    </row>
    <row r="38" spans="3:11">
      <c r="J38" s="1542"/>
      <c r="K38" s="1542"/>
    </row>
    <row r="39" spans="3:11">
      <c r="J39" s="1542"/>
      <c r="K39" s="1542"/>
    </row>
    <row r="40" spans="3:11">
      <c r="J40" s="1542"/>
      <c r="K40" s="1542"/>
    </row>
  </sheetData>
  <mergeCells count="3">
    <mergeCell ref="A1:I1"/>
    <mergeCell ref="A2:C2"/>
    <mergeCell ref="A20:E20"/>
  </mergeCells>
  <pageMargins left="0.7" right="0.7" top="0.75" bottom="0.75" header="0.3" footer="0.3"/>
  <pageSetup scale="46" orientation="landscape" r:id="rId1"/>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3">
    <tabColor rgb="FF00B0F0"/>
  </sheetPr>
  <dimension ref="A1:N154"/>
  <sheetViews>
    <sheetView showGridLines="0" view="pageBreakPreview" zoomScale="79" zoomScaleNormal="100" zoomScaleSheetLayoutView="79" workbookViewId="0">
      <pane ySplit="1" topLeftCell="A2" activePane="bottomLeft" state="frozen"/>
      <selection pane="bottomLeft" activeCell="P19" sqref="P19"/>
    </sheetView>
  </sheetViews>
  <sheetFormatPr baseColWidth="10" defaultColWidth="11.42578125" defaultRowHeight="22.5" customHeight="1"/>
  <cols>
    <col min="1" max="1" width="16.7109375" style="71" customWidth="1"/>
    <col min="2" max="2" width="23.140625" style="903" customWidth="1"/>
    <col min="3" max="3" width="16.7109375" style="903" customWidth="1"/>
    <col min="4" max="4" width="18.28515625" style="903" customWidth="1"/>
    <col min="5" max="5" width="15.7109375" style="903" customWidth="1"/>
    <col min="6" max="6" width="24.7109375" style="71" bestFit="1" customWidth="1"/>
    <col min="7" max="7" width="22.42578125" style="71" customWidth="1"/>
    <col min="8" max="8" width="21" style="71" customWidth="1"/>
    <col min="9" max="9" width="18.140625" style="71" customWidth="1"/>
    <col min="10" max="10" width="18" style="71" customWidth="1"/>
    <col min="11" max="11" width="2.140625" style="71" customWidth="1"/>
    <col min="12" max="12" width="18.28515625" style="71" customWidth="1"/>
    <col min="13" max="13" width="11.85546875" style="71" bestFit="1" customWidth="1"/>
    <col min="14" max="16384" width="11.42578125" style="71"/>
  </cols>
  <sheetData>
    <row r="1" spans="1:14" ht="78.75" customHeight="1">
      <c r="A1" s="2311"/>
      <c r="B1" s="2311"/>
      <c r="C1" s="2311"/>
      <c r="D1" s="2311"/>
      <c r="E1" s="2311"/>
      <c r="F1" s="2311"/>
      <c r="G1" s="2311"/>
      <c r="H1" s="2311"/>
      <c r="I1" s="2311"/>
      <c r="J1" s="2311"/>
      <c r="K1" s="2311"/>
    </row>
    <row r="2" spans="1:14" ht="4.5" customHeight="1">
      <c r="A2" s="2312"/>
      <c r="B2" s="2312"/>
      <c r="C2" s="2312"/>
      <c r="D2" s="2312"/>
      <c r="E2" s="2312"/>
      <c r="F2" s="2312"/>
      <c r="G2" s="2312"/>
      <c r="H2" s="2312"/>
      <c r="I2" s="2312"/>
      <c r="J2" s="2312"/>
      <c r="K2" s="102"/>
    </row>
    <row r="3" spans="1:14" ht="49.5" customHeight="1">
      <c r="A3" s="334" t="s">
        <v>32</v>
      </c>
      <c r="B3" s="2060" t="s">
        <v>888</v>
      </c>
      <c r="C3" s="2060" t="s">
        <v>887</v>
      </c>
      <c r="D3" s="2060" t="s">
        <v>837</v>
      </c>
      <c r="E3" s="2061" t="s">
        <v>188</v>
      </c>
    </row>
    <row r="4" spans="1:14" ht="16.5" customHeight="1">
      <c r="A4" s="909">
        <v>2005</v>
      </c>
      <c r="B4" s="2062">
        <v>23031.69</v>
      </c>
      <c r="C4" s="2063"/>
      <c r="D4" s="2064">
        <v>1020002</v>
      </c>
      <c r="E4" s="2065">
        <f t="shared" ref="E4:E11" si="0">B4/D4</f>
        <v>2.2580043960698116E-2</v>
      </c>
    </row>
    <row r="5" spans="1:14" ht="16.5" customHeight="1">
      <c r="A5" s="909">
        <v>2006</v>
      </c>
      <c r="B5" s="1229">
        <v>33521.17</v>
      </c>
      <c r="C5" s="1228">
        <f>B5/B4-1</f>
        <v>0.45543683507376143</v>
      </c>
      <c r="D5" s="1227">
        <v>1189801.8999999999</v>
      </c>
      <c r="E5" s="1226">
        <f t="shared" si="0"/>
        <v>2.817374051932511E-2</v>
      </c>
      <c r="N5" s="40"/>
    </row>
    <row r="6" spans="1:14" ht="16.5" customHeight="1">
      <c r="A6" s="909">
        <v>2007</v>
      </c>
      <c r="B6" s="1229">
        <v>48918.54</v>
      </c>
      <c r="C6" s="1228">
        <f t="shared" ref="C6:C13" si="1">B6/B5-1</f>
        <v>0.45933271422208732</v>
      </c>
      <c r="D6" s="1227">
        <v>1364210.3</v>
      </c>
      <c r="E6" s="1226">
        <f t="shared" si="0"/>
        <v>3.5858503633933857E-2</v>
      </c>
      <c r="N6" s="40"/>
    </row>
    <row r="7" spans="1:14" ht="16.5" customHeight="1">
      <c r="A7" s="909">
        <v>2008</v>
      </c>
      <c r="B7" s="1229">
        <v>68371.91</v>
      </c>
      <c r="C7" s="1228">
        <f t="shared" si="1"/>
        <v>0.39766865486991243</v>
      </c>
      <c r="D7" s="1227">
        <v>1576162.8</v>
      </c>
      <c r="E7" s="1226">
        <f t="shared" si="0"/>
        <v>4.3378710625577514E-2</v>
      </c>
      <c r="H7" s="144"/>
      <c r="N7" s="40"/>
    </row>
    <row r="8" spans="1:14" ht="16.5" customHeight="1">
      <c r="A8" s="909">
        <v>2009</v>
      </c>
      <c r="B8" s="1229">
        <v>94318.74</v>
      </c>
      <c r="C8" s="1228">
        <f t="shared" si="1"/>
        <v>0.37949546824127034</v>
      </c>
      <c r="D8" s="1227">
        <v>1678762.6</v>
      </c>
      <c r="E8" s="1226">
        <f>B8/D8</f>
        <v>5.6183488957878856E-2</v>
      </c>
      <c r="N8" s="40"/>
    </row>
    <row r="9" spans="1:14" ht="16.5" customHeight="1">
      <c r="A9" s="909">
        <v>2010</v>
      </c>
      <c r="B9" s="1229">
        <v>120339.19</v>
      </c>
      <c r="C9" s="1228">
        <f t="shared" si="1"/>
        <v>0.27587783721453452</v>
      </c>
      <c r="D9" s="1227">
        <v>1901896.7</v>
      </c>
      <c r="E9" s="1226">
        <f t="shared" si="0"/>
        <v>6.3273252432689955E-2</v>
      </c>
      <c r="I9" s="72"/>
      <c r="J9" s="72"/>
      <c r="K9" s="72"/>
      <c r="M9" s="854"/>
      <c r="N9" s="40"/>
    </row>
    <row r="10" spans="1:14" s="67" customFormat="1" ht="16.5" customHeight="1">
      <c r="A10" s="909">
        <v>2011</v>
      </c>
      <c r="B10" s="1229">
        <v>154672.16</v>
      </c>
      <c r="C10" s="1228">
        <f t="shared" si="1"/>
        <v>0.28530165443194355</v>
      </c>
      <c r="D10" s="1227">
        <v>2119301.7999999998</v>
      </c>
      <c r="E10" s="1226">
        <f t="shared" si="0"/>
        <v>7.2982602100370983E-2</v>
      </c>
      <c r="F10" s="103"/>
      <c r="G10" s="40"/>
      <c r="H10" s="71"/>
      <c r="L10" s="71"/>
      <c r="M10" s="854"/>
      <c r="N10" s="40"/>
    </row>
    <row r="11" spans="1:14" s="67" customFormat="1" ht="16.5" customHeight="1">
      <c r="A11" s="909">
        <v>2012</v>
      </c>
      <c r="B11" s="1229">
        <v>198249.65</v>
      </c>
      <c r="C11" s="1228">
        <f t="shared" si="1"/>
        <v>0.28174100626770837</v>
      </c>
      <c r="D11" s="1227">
        <v>2316783.7000000002</v>
      </c>
      <c r="E11" s="1226">
        <f t="shared" si="0"/>
        <v>8.5571065611347308E-2</v>
      </c>
      <c r="F11" s="103"/>
      <c r="H11" s="71"/>
      <c r="L11" s="71"/>
      <c r="M11" s="854"/>
      <c r="N11" s="40"/>
    </row>
    <row r="12" spans="1:14" s="67" customFormat="1" ht="16.5" customHeight="1">
      <c r="A12" s="909">
        <v>2013</v>
      </c>
      <c r="B12" s="1229">
        <v>248516.38566900001</v>
      </c>
      <c r="C12" s="1228">
        <f t="shared" si="1"/>
        <v>0.25355270825951015</v>
      </c>
      <c r="D12" s="1227">
        <v>2534067.7999999998</v>
      </c>
      <c r="E12" s="1226">
        <f>B12/D12</f>
        <v>9.8070140691973604E-2</v>
      </c>
      <c r="F12" s="103"/>
      <c r="H12" s="71"/>
      <c r="L12" s="71"/>
      <c r="M12" s="854"/>
      <c r="N12" s="40"/>
    </row>
    <row r="13" spans="1:14" s="67" customFormat="1" ht="16.5" customHeight="1">
      <c r="A13" s="909">
        <v>2014</v>
      </c>
      <c r="B13" s="1229">
        <v>305297.32352799998</v>
      </c>
      <c r="C13" s="1228">
        <f t="shared" si="1"/>
        <v>0.2284796541932117</v>
      </c>
      <c r="D13" s="1227">
        <v>2786229.7038019407</v>
      </c>
      <c r="E13" s="1226">
        <f>B13/D13</f>
        <v>0.10957363748990527</v>
      </c>
      <c r="F13" s="103"/>
      <c r="H13" s="71"/>
      <c r="L13" s="71"/>
      <c r="M13" s="854"/>
      <c r="N13" s="40"/>
    </row>
    <row r="14" spans="1:14" s="748" customFormat="1" ht="16.5" customHeight="1">
      <c r="A14" s="909">
        <v>2015</v>
      </c>
      <c r="B14" s="1229">
        <v>367708.87092800002</v>
      </c>
      <c r="C14" s="1228">
        <f>B14/B13-1</f>
        <v>0.20442874073960238</v>
      </c>
      <c r="D14" s="1227">
        <f>3068138700000/1000000</f>
        <v>3068138.7</v>
      </c>
      <c r="E14" s="1226">
        <f>B14/D14</f>
        <v>0.1198475384857927</v>
      </c>
      <c r="F14" s="103"/>
      <c r="H14" s="71"/>
      <c r="L14" s="71"/>
      <c r="M14" s="854"/>
      <c r="N14" s="40"/>
    </row>
    <row r="15" spans="1:14" s="748" customFormat="1" ht="16.5" customHeight="1">
      <c r="A15" s="909">
        <v>2016</v>
      </c>
      <c r="B15" s="1229">
        <v>436929.96823200001</v>
      </c>
      <c r="C15" s="1228">
        <v>0.18824973444155502</v>
      </c>
      <c r="D15" s="1227">
        <v>3298427</v>
      </c>
      <c r="E15" s="1226">
        <v>0.13300480292241038</v>
      </c>
      <c r="F15" s="1227"/>
      <c r="H15" s="71"/>
      <c r="L15" s="71"/>
      <c r="M15" s="854"/>
      <c r="N15" s="40"/>
    </row>
    <row r="16" spans="1:14" s="67" customFormat="1" ht="16.5" customHeight="1">
      <c r="A16" s="909">
        <v>2017</v>
      </c>
      <c r="B16" s="1229">
        <f>520077015573/1000000</f>
        <v>520077.01557300001</v>
      </c>
      <c r="C16" s="1228">
        <f>B16/B13-1</f>
        <v>0.70350990818726178</v>
      </c>
      <c r="D16" s="1227">
        <v>3613147</v>
      </c>
      <c r="E16" s="1226">
        <f>B16/D16</f>
        <v>0.14394017613260685</v>
      </c>
      <c r="F16" s="1227"/>
      <c r="H16" s="71"/>
      <c r="M16" s="612"/>
      <c r="N16" s="40"/>
    </row>
    <row r="17" spans="1:14" s="748" customFormat="1" ht="16.5" customHeight="1">
      <c r="A17" s="909">
        <v>2018</v>
      </c>
      <c r="B17" s="1229">
        <v>599976.12957899994</v>
      </c>
      <c r="C17" s="1228">
        <f>B17/B14-1</f>
        <v>0.63166074308955</v>
      </c>
      <c r="D17" s="1227">
        <f>4025092382609.74/1000000</f>
        <v>4025092.3826097404</v>
      </c>
      <c r="E17" s="1226">
        <f>B17/D17</f>
        <v>0.149058971210493</v>
      </c>
      <c r="F17" s="1227"/>
      <c r="H17" s="71"/>
      <c r="M17" s="612"/>
      <c r="N17" s="40"/>
    </row>
    <row r="18" spans="1:14" ht="15.75">
      <c r="A18" s="992" t="s">
        <v>1040</v>
      </c>
      <c r="B18" s="1268">
        <f>609006045221/1000000</f>
        <v>609006.04522099998</v>
      </c>
      <c r="C18" s="1225">
        <f>B18/B14-1</f>
        <v>0.65621798485315197</v>
      </c>
      <c r="D18" s="1224">
        <f>4025092382609.74/1000000</f>
        <v>4025092.3826097404</v>
      </c>
      <c r="E18" s="1223">
        <f>B18/D18</f>
        <v>0.15130237702175175</v>
      </c>
      <c r="F18" s="103"/>
      <c r="G18" s="67"/>
      <c r="I18" s="67"/>
      <c r="L18" s="40"/>
      <c r="N18" s="40"/>
    </row>
    <row r="19" spans="1:14" ht="34.5" customHeight="1">
      <c r="A19" s="2313" t="s">
        <v>962</v>
      </c>
      <c r="B19" s="2314"/>
      <c r="C19" s="2314"/>
      <c r="D19" s="2314"/>
      <c r="E19" s="2314"/>
      <c r="F19" s="103"/>
      <c r="L19" s="40"/>
    </row>
    <row r="20" spans="1:14" ht="22.5" customHeight="1">
      <c r="K20" s="73"/>
      <c r="L20" s="40"/>
    </row>
    <row r="21" spans="1:14" ht="22.5" customHeight="1">
      <c r="K21" s="74"/>
      <c r="L21" s="40"/>
    </row>
    <row r="22" spans="1:14" ht="22.5" customHeight="1">
      <c r="L22" s="40"/>
    </row>
    <row r="23" spans="1:14" ht="22.5" customHeight="1">
      <c r="L23" s="40"/>
    </row>
    <row r="24" spans="1:14" ht="22.5" customHeight="1">
      <c r="L24" s="40"/>
    </row>
    <row r="25" spans="1:14" ht="22.5" customHeight="1">
      <c r="L25" s="40"/>
    </row>
    <row r="26" spans="1:14" ht="22.5" customHeight="1">
      <c r="L26" s="40"/>
    </row>
    <row r="27" spans="1:14" ht="22.5" customHeight="1">
      <c r="L27" s="40"/>
    </row>
    <row r="28" spans="1:14" ht="22.5" customHeight="1">
      <c r="L28" s="40"/>
    </row>
    <row r="29" spans="1:14" ht="22.5" customHeight="1">
      <c r="L29" s="40"/>
    </row>
    <row r="30" spans="1:14" ht="22.5" customHeight="1">
      <c r="L30" s="40"/>
    </row>
    <row r="31" spans="1:14" ht="22.5" customHeight="1">
      <c r="L31" s="40"/>
    </row>
    <row r="32" spans="1:14" ht="22.5" customHeight="1">
      <c r="L32" s="40"/>
    </row>
    <row r="33" spans="12:12" ht="22.5" customHeight="1">
      <c r="L33" s="40"/>
    </row>
    <row r="34" spans="12:12" ht="22.5" customHeight="1">
      <c r="L34" s="40"/>
    </row>
    <row r="35" spans="12:12" ht="22.5" customHeight="1">
      <c r="L35" s="40"/>
    </row>
    <row r="36" spans="12:12" ht="22.5" customHeight="1">
      <c r="L36" s="40"/>
    </row>
    <row r="37" spans="12:12" ht="22.5" customHeight="1">
      <c r="L37" s="40"/>
    </row>
    <row r="38" spans="12:12" ht="22.5" customHeight="1">
      <c r="L38" s="40"/>
    </row>
    <row r="39" spans="12:12" ht="22.5" customHeight="1">
      <c r="L39" s="40"/>
    </row>
    <row r="40" spans="12:12" ht="22.5" customHeight="1">
      <c r="L40" s="40"/>
    </row>
    <row r="41" spans="12:12" ht="22.5" customHeight="1">
      <c r="L41" s="40"/>
    </row>
    <row r="42" spans="12:12" ht="22.5" customHeight="1">
      <c r="L42" s="40"/>
    </row>
    <row r="43" spans="12:12" ht="22.5" customHeight="1">
      <c r="L43" s="40"/>
    </row>
    <row r="44" spans="12:12" ht="22.5" customHeight="1">
      <c r="L44" s="40"/>
    </row>
    <row r="45" spans="12:12" ht="22.5" customHeight="1">
      <c r="L45" s="40"/>
    </row>
    <row r="46" spans="12:12" ht="22.5" customHeight="1">
      <c r="L46" s="40"/>
    </row>
    <row r="47" spans="12:12" ht="22.5" customHeight="1">
      <c r="L47" s="40"/>
    </row>
    <row r="48" spans="12:12" ht="22.5" customHeight="1">
      <c r="L48" s="40"/>
    </row>
    <row r="49" spans="12:12" ht="22.5" customHeight="1">
      <c r="L49" s="40"/>
    </row>
    <row r="50" spans="12:12" ht="22.5" customHeight="1">
      <c r="L50" s="40"/>
    </row>
    <row r="51" spans="12:12" ht="22.5" customHeight="1">
      <c r="L51" s="40"/>
    </row>
    <row r="52" spans="12:12" ht="22.5" customHeight="1">
      <c r="L52" s="40"/>
    </row>
    <row r="53" spans="12:12" ht="22.5" customHeight="1">
      <c r="L53" s="40"/>
    </row>
    <row r="54" spans="12:12" ht="22.5" customHeight="1">
      <c r="L54" s="40"/>
    </row>
    <row r="55" spans="12:12" ht="22.5" customHeight="1">
      <c r="L55" s="40"/>
    </row>
    <row r="56" spans="12:12" ht="22.5" customHeight="1">
      <c r="L56" s="40"/>
    </row>
    <row r="57" spans="12:12" ht="22.5" customHeight="1">
      <c r="L57" s="40" t="e">
        <f>+(#REF!-#REF!)/#REF!</f>
        <v>#REF!</v>
      </c>
    </row>
    <row r="58" spans="12:12" ht="22.5" customHeight="1">
      <c r="L58" s="40" t="e">
        <f>+(#REF!-#REF!)/#REF!</f>
        <v>#REF!</v>
      </c>
    </row>
    <row r="59" spans="12:12" ht="22.5" customHeight="1">
      <c r="L59" s="40" t="e">
        <f>+(#REF!-#REF!)/#REF!</f>
        <v>#REF!</v>
      </c>
    </row>
    <row r="60" spans="12:12" ht="22.5" customHeight="1">
      <c r="L60" s="40" t="e">
        <f>+(#REF!-#REF!)/#REF!</f>
        <v>#REF!</v>
      </c>
    </row>
    <row r="61" spans="12:12" ht="22.5" customHeight="1">
      <c r="L61" s="40" t="e">
        <f>+(#REF!-#REF!)/#REF!</f>
        <v>#REF!</v>
      </c>
    </row>
    <row r="62" spans="12:12" ht="22.5" customHeight="1">
      <c r="L62" s="40" t="e">
        <f>+(#REF!-#REF!)/#REF!</f>
        <v>#REF!</v>
      </c>
    </row>
    <row r="63" spans="12:12" ht="22.5" customHeight="1">
      <c r="L63" s="40" t="e">
        <f>+(#REF!-#REF!)/#REF!</f>
        <v>#REF!</v>
      </c>
    </row>
    <row r="64" spans="12:12" ht="22.5" customHeight="1">
      <c r="L64" s="40" t="e">
        <f>+(#REF!-#REF!)/#REF!</f>
        <v>#REF!</v>
      </c>
    </row>
    <row r="65" spans="12:12" ht="22.5" customHeight="1">
      <c r="L65" s="40" t="e">
        <f>+(#REF!-#REF!)/#REF!</f>
        <v>#REF!</v>
      </c>
    </row>
    <row r="66" spans="12:12" ht="22.5" customHeight="1">
      <c r="L66" s="40" t="e">
        <f>+(#REF!-#REF!)/#REF!</f>
        <v>#REF!</v>
      </c>
    </row>
    <row r="67" spans="12:12" ht="22.5" customHeight="1">
      <c r="L67" s="40" t="e">
        <f>+(#REF!-#REF!)/#REF!</f>
        <v>#REF!</v>
      </c>
    </row>
    <row r="68" spans="12:12" ht="22.5" customHeight="1">
      <c r="L68" s="40" t="e">
        <f>+(#REF!-#REF!)/#REF!</f>
        <v>#REF!</v>
      </c>
    </row>
    <row r="69" spans="12:12" ht="22.5" customHeight="1">
      <c r="L69" s="40" t="e">
        <f>+(#REF!-#REF!)/#REF!</f>
        <v>#REF!</v>
      </c>
    </row>
    <row r="70" spans="12:12" ht="22.5" customHeight="1">
      <c r="L70" s="40" t="e">
        <f>+(#REF!-#REF!)/#REF!</f>
        <v>#REF!</v>
      </c>
    </row>
    <row r="71" spans="12:12" ht="22.5" customHeight="1">
      <c r="L71" s="40" t="e">
        <f>+(#REF!-#REF!)/#REF!</f>
        <v>#REF!</v>
      </c>
    </row>
    <row r="72" spans="12:12" ht="22.5" customHeight="1">
      <c r="L72" s="40" t="e">
        <f>+(#REF!-#REF!)/#REF!</f>
        <v>#REF!</v>
      </c>
    </row>
    <row r="73" spans="12:12" ht="22.5" customHeight="1">
      <c r="L73" s="40" t="e">
        <f>+(#REF!-#REF!)/#REF!</f>
        <v>#REF!</v>
      </c>
    </row>
    <row r="74" spans="12:12" ht="22.5" customHeight="1">
      <c r="L74" s="40" t="e">
        <f>+(#REF!-#REF!)/#REF!</f>
        <v>#REF!</v>
      </c>
    </row>
    <row r="75" spans="12:12" ht="22.5" customHeight="1">
      <c r="L75" s="40" t="e">
        <f>+(#REF!-#REF!)/#REF!</f>
        <v>#REF!</v>
      </c>
    </row>
    <row r="76" spans="12:12" ht="22.5" customHeight="1">
      <c r="L76" s="40" t="e">
        <f>+(#REF!-#REF!)/#REF!</f>
        <v>#REF!</v>
      </c>
    </row>
    <row r="77" spans="12:12" ht="22.5" customHeight="1">
      <c r="L77" s="40" t="e">
        <f>+(#REF!-#REF!)/#REF!</f>
        <v>#REF!</v>
      </c>
    </row>
    <row r="78" spans="12:12" ht="22.5" customHeight="1">
      <c r="L78" s="40" t="e">
        <f>+(#REF!-#REF!)/#REF!</f>
        <v>#REF!</v>
      </c>
    </row>
    <row r="79" spans="12:12" ht="22.5" customHeight="1">
      <c r="L79" s="40" t="e">
        <f>+(#REF!-#REF!)/#REF!</f>
        <v>#REF!</v>
      </c>
    </row>
    <row r="80" spans="12:12" ht="22.5" customHeight="1">
      <c r="L80" s="40" t="e">
        <f>+(#REF!-#REF!)/#REF!</f>
        <v>#REF!</v>
      </c>
    </row>
    <row r="81" spans="12:12" ht="22.5" customHeight="1">
      <c r="L81" s="40" t="e">
        <f>+(#REF!-#REF!)/#REF!</f>
        <v>#REF!</v>
      </c>
    </row>
    <row r="82" spans="12:12" ht="22.5" customHeight="1">
      <c r="L82" s="40" t="e">
        <f>+(#REF!-#REF!)/#REF!</f>
        <v>#REF!</v>
      </c>
    </row>
    <row r="83" spans="12:12" ht="22.5" customHeight="1">
      <c r="L83" s="40" t="e">
        <f>+(#REF!-#REF!)/#REF!</f>
        <v>#REF!</v>
      </c>
    </row>
    <row r="84" spans="12:12" ht="22.5" customHeight="1">
      <c r="L84" s="40" t="e">
        <f>+(#REF!-#REF!)/#REF!</f>
        <v>#REF!</v>
      </c>
    </row>
    <row r="85" spans="12:12" ht="22.5" customHeight="1">
      <c r="L85" s="40" t="e">
        <f>+(#REF!-#REF!)/#REF!</f>
        <v>#REF!</v>
      </c>
    </row>
    <row r="86" spans="12:12" ht="22.5" customHeight="1">
      <c r="L86" s="40" t="e">
        <f>+(#REF!-#REF!)/#REF!</f>
        <v>#REF!</v>
      </c>
    </row>
    <row r="87" spans="12:12" ht="22.5" customHeight="1">
      <c r="L87" s="40" t="e">
        <f>+(#REF!-#REF!)/#REF!</f>
        <v>#REF!</v>
      </c>
    </row>
    <row r="88" spans="12:12" ht="22.5" customHeight="1">
      <c r="L88" s="40" t="e">
        <f>+(#REF!-#REF!)/#REF!</f>
        <v>#REF!</v>
      </c>
    </row>
    <row r="89" spans="12:12" ht="22.5" customHeight="1">
      <c r="L89" s="40" t="e">
        <f>+(#REF!-#REF!)/#REF!</f>
        <v>#REF!</v>
      </c>
    </row>
    <row r="90" spans="12:12" ht="22.5" customHeight="1">
      <c r="L90" s="40" t="e">
        <f>+(#REF!-#REF!)/#REF!</f>
        <v>#REF!</v>
      </c>
    </row>
    <row r="91" spans="12:12" ht="22.5" customHeight="1">
      <c r="L91" s="40" t="e">
        <f>+(#REF!-#REF!)/#REF!</f>
        <v>#REF!</v>
      </c>
    </row>
    <row r="92" spans="12:12" ht="22.5" customHeight="1">
      <c r="L92" s="40" t="e">
        <f>+(#REF!-#REF!)/#REF!</f>
        <v>#REF!</v>
      </c>
    </row>
    <row r="93" spans="12:12" ht="22.5" customHeight="1">
      <c r="L93" s="40" t="e">
        <f>+(#REF!-#REF!)/#REF!</f>
        <v>#REF!</v>
      </c>
    </row>
    <row r="94" spans="12:12" ht="22.5" customHeight="1">
      <c r="L94" s="40" t="e">
        <f>+(#REF!-#REF!)/#REF!</f>
        <v>#REF!</v>
      </c>
    </row>
    <row r="95" spans="12:12" ht="22.5" customHeight="1">
      <c r="L95" s="40" t="e">
        <f>+(#REF!-#REF!)/#REF!</f>
        <v>#REF!</v>
      </c>
    </row>
    <row r="96" spans="12:12" ht="22.5" customHeight="1">
      <c r="L96" s="40" t="e">
        <f>+(#REF!-#REF!)/#REF!</f>
        <v>#REF!</v>
      </c>
    </row>
    <row r="97" spans="12:12" ht="22.5" customHeight="1">
      <c r="L97" s="40" t="e">
        <f>+(#REF!-#REF!)/#REF!</f>
        <v>#REF!</v>
      </c>
    </row>
    <row r="98" spans="12:12" ht="22.5" customHeight="1">
      <c r="L98" s="40" t="e">
        <f>+(#REF!-#REF!)/#REF!</f>
        <v>#REF!</v>
      </c>
    </row>
    <row r="99" spans="12:12" ht="22.5" customHeight="1">
      <c r="L99" s="40" t="e">
        <f>+(#REF!-#REF!)/#REF!</f>
        <v>#REF!</v>
      </c>
    </row>
    <row r="100" spans="12:12" ht="22.5" customHeight="1">
      <c r="L100" s="40" t="e">
        <f>+(#REF!-#REF!)/#REF!</f>
        <v>#REF!</v>
      </c>
    </row>
    <row r="101" spans="12:12" ht="22.5" customHeight="1">
      <c r="L101" s="40" t="e">
        <f>+(#REF!-#REF!)/#REF!</f>
        <v>#REF!</v>
      </c>
    </row>
    <row r="102" spans="12:12" ht="22.5" customHeight="1">
      <c r="L102" s="40" t="e">
        <f>+(#REF!-#REF!)/#REF!</f>
        <v>#REF!</v>
      </c>
    </row>
    <row r="103" spans="12:12" ht="22.5" customHeight="1">
      <c r="L103" s="40" t="e">
        <f>+(#REF!-#REF!)/#REF!</f>
        <v>#REF!</v>
      </c>
    </row>
    <row r="104" spans="12:12" ht="22.5" customHeight="1">
      <c r="L104" s="40" t="e">
        <f>+(#REF!-#REF!)/#REF!</f>
        <v>#REF!</v>
      </c>
    </row>
    <row r="105" spans="12:12" ht="22.5" customHeight="1">
      <c r="L105" s="40" t="e">
        <f>+(#REF!-#REF!)/#REF!</f>
        <v>#REF!</v>
      </c>
    </row>
    <row r="106" spans="12:12" ht="22.5" customHeight="1">
      <c r="L106" s="40" t="e">
        <f>+(#REF!-#REF!)/#REF!</f>
        <v>#REF!</v>
      </c>
    </row>
    <row r="107" spans="12:12" ht="22.5" customHeight="1">
      <c r="L107" s="40" t="e">
        <f>+(#REF!-#REF!)/#REF!</f>
        <v>#REF!</v>
      </c>
    </row>
    <row r="108" spans="12:12" ht="22.5" customHeight="1">
      <c r="L108" s="40" t="e">
        <f>+(#REF!-#REF!)/#REF!</f>
        <v>#REF!</v>
      </c>
    </row>
    <row r="109" spans="12:12" ht="22.5" customHeight="1">
      <c r="L109" s="40" t="e">
        <f>+(#REF!-#REF!)/#REF!</f>
        <v>#REF!</v>
      </c>
    </row>
    <row r="110" spans="12:12" ht="22.5" customHeight="1">
      <c r="L110" s="40" t="e">
        <f>+(#REF!-#REF!)/#REF!</f>
        <v>#REF!</v>
      </c>
    </row>
    <row r="111" spans="12:12" ht="22.5" customHeight="1">
      <c r="L111" s="40" t="e">
        <f>+(#REF!-#REF!)/#REF!</f>
        <v>#REF!</v>
      </c>
    </row>
    <row r="112" spans="12:12" ht="22.5" customHeight="1">
      <c r="L112" s="40" t="e">
        <f>+(#REF!-#REF!)/#REF!</f>
        <v>#REF!</v>
      </c>
    </row>
    <row r="113" spans="12:12" ht="22.5" customHeight="1">
      <c r="L113" s="40" t="e">
        <f>+(#REF!-#REF!)/#REF!</f>
        <v>#REF!</v>
      </c>
    </row>
    <row r="114" spans="12:12" ht="22.5" customHeight="1">
      <c r="L114" s="40" t="e">
        <f>+(#REF!-#REF!)/#REF!</f>
        <v>#REF!</v>
      </c>
    </row>
    <row r="115" spans="12:12" ht="22.5" customHeight="1">
      <c r="L115" s="40" t="e">
        <f>+(#REF!-#REF!)/#REF!</f>
        <v>#REF!</v>
      </c>
    </row>
    <row r="116" spans="12:12" ht="22.5" customHeight="1">
      <c r="L116" s="40" t="e">
        <f>+(#REF!-#REF!)/#REF!</f>
        <v>#REF!</v>
      </c>
    </row>
    <row r="117" spans="12:12" ht="22.5" customHeight="1">
      <c r="L117" s="40" t="e">
        <f>+(#REF!-#REF!)/#REF!</f>
        <v>#REF!</v>
      </c>
    </row>
    <row r="118" spans="12:12" ht="22.5" customHeight="1">
      <c r="L118" s="40" t="e">
        <f>+(#REF!-#REF!)/#REF!</f>
        <v>#REF!</v>
      </c>
    </row>
    <row r="119" spans="12:12" ht="22.5" customHeight="1">
      <c r="L119" s="40" t="e">
        <f>+(#REF!-#REF!)/#REF!</f>
        <v>#REF!</v>
      </c>
    </row>
    <row r="120" spans="12:12" ht="22.5" customHeight="1">
      <c r="L120" s="40" t="e">
        <f>+(#REF!-#REF!)/#REF!</f>
        <v>#REF!</v>
      </c>
    </row>
    <row r="121" spans="12:12" ht="22.5" customHeight="1">
      <c r="L121" s="40" t="e">
        <f>+(#REF!-#REF!)/#REF!</f>
        <v>#REF!</v>
      </c>
    </row>
    <row r="122" spans="12:12" ht="22.5" customHeight="1">
      <c r="L122" s="40" t="e">
        <f>+(#REF!-#REF!)/#REF!</f>
        <v>#REF!</v>
      </c>
    </row>
    <row r="123" spans="12:12" ht="22.5" customHeight="1">
      <c r="L123" s="40" t="e">
        <f>+(#REF!-#REF!)/#REF!</f>
        <v>#REF!</v>
      </c>
    </row>
    <row r="124" spans="12:12" ht="22.5" customHeight="1">
      <c r="L124" s="40" t="e">
        <f>+(#REF!-#REF!)/#REF!</f>
        <v>#REF!</v>
      </c>
    </row>
    <row r="125" spans="12:12" ht="22.5" customHeight="1">
      <c r="L125" s="40" t="e">
        <f>+(#REF!-#REF!)/#REF!</f>
        <v>#REF!</v>
      </c>
    </row>
    <row r="126" spans="12:12" ht="22.5" customHeight="1">
      <c r="L126" s="40" t="e">
        <f>+(#REF!-#REF!)/#REF!</f>
        <v>#REF!</v>
      </c>
    </row>
    <row r="127" spans="12:12" ht="22.5" customHeight="1">
      <c r="L127" s="40" t="e">
        <f>+(#REF!-#REF!)/#REF!</f>
        <v>#REF!</v>
      </c>
    </row>
    <row r="128" spans="12:12" ht="22.5" customHeight="1">
      <c r="L128" s="40" t="e">
        <f>+(#REF!-#REF!)/#REF!</f>
        <v>#REF!</v>
      </c>
    </row>
    <row r="129" spans="12:12" ht="22.5" customHeight="1">
      <c r="L129" s="40" t="e">
        <f>+(#REF!-#REF!)/#REF!</f>
        <v>#REF!</v>
      </c>
    </row>
    <row r="130" spans="12:12" ht="22.5" customHeight="1">
      <c r="L130" s="40" t="e">
        <f>+(#REF!-#REF!)/#REF!</f>
        <v>#REF!</v>
      </c>
    </row>
    <row r="131" spans="12:12" ht="22.5" customHeight="1">
      <c r="L131" s="40" t="e">
        <f>+(#REF!-#REF!)/#REF!</f>
        <v>#REF!</v>
      </c>
    </row>
    <row r="132" spans="12:12" ht="22.5" customHeight="1">
      <c r="L132" s="40" t="e">
        <f>+(#REF!-#REF!)/#REF!</f>
        <v>#REF!</v>
      </c>
    </row>
    <row r="133" spans="12:12" ht="22.5" customHeight="1">
      <c r="L133" s="40" t="e">
        <f>+(#REF!-#REF!)/#REF!</f>
        <v>#REF!</v>
      </c>
    </row>
    <row r="134" spans="12:12" ht="22.5" customHeight="1">
      <c r="L134" s="40" t="e">
        <f>+(#REF!-#REF!)/#REF!</f>
        <v>#REF!</v>
      </c>
    </row>
    <row r="135" spans="12:12" ht="22.5" customHeight="1">
      <c r="L135" s="40" t="e">
        <f>+(#REF!-#REF!)/#REF!</f>
        <v>#REF!</v>
      </c>
    </row>
    <row r="136" spans="12:12" ht="22.5" customHeight="1">
      <c r="L136" s="40" t="e">
        <f>+(#REF!-#REF!)/#REF!</f>
        <v>#REF!</v>
      </c>
    </row>
    <row r="137" spans="12:12" ht="22.5" customHeight="1">
      <c r="L137" s="40" t="e">
        <f>+(#REF!-#REF!)/#REF!</f>
        <v>#REF!</v>
      </c>
    </row>
    <row r="138" spans="12:12" ht="22.5" customHeight="1">
      <c r="L138" s="40" t="e">
        <f>+(#REF!-#REF!)/#REF!</f>
        <v>#REF!</v>
      </c>
    </row>
    <row r="139" spans="12:12" ht="22.5" customHeight="1">
      <c r="L139" s="40" t="e">
        <f>+(#REF!-#REF!)/#REF!</f>
        <v>#REF!</v>
      </c>
    </row>
    <row r="140" spans="12:12" ht="22.5" customHeight="1">
      <c r="L140" s="40" t="e">
        <f>+(#REF!-#REF!)/#REF!</f>
        <v>#REF!</v>
      </c>
    </row>
    <row r="141" spans="12:12" ht="22.5" customHeight="1">
      <c r="L141" s="40" t="e">
        <f>+(#REF!-#REF!)/#REF!</f>
        <v>#REF!</v>
      </c>
    </row>
    <row r="142" spans="12:12" ht="22.5" customHeight="1">
      <c r="L142" s="40" t="e">
        <f>+(#REF!-#REF!)/#REF!</f>
        <v>#REF!</v>
      </c>
    </row>
    <row r="143" spans="12:12" ht="22.5" customHeight="1">
      <c r="L143" s="40" t="e">
        <f>+(#REF!-#REF!)/#REF!</f>
        <v>#REF!</v>
      </c>
    </row>
    <row r="144" spans="12:12" ht="22.5" customHeight="1">
      <c r="L144" s="40" t="e">
        <f>+(#REF!-#REF!)/#REF!</f>
        <v>#REF!</v>
      </c>
    </row>
    <row r="145" spans="12:12" ht="22.5" customHeight="1">
      <c r="L145" s="40" t="e">
        <f>+(#REF!-#REF!)/#REF!</f>
        <v>#REF!</v>
      </c>
    </row>
    <row r="146" spans="12:12" ht="22.5" customHeight="1">
      <c r="L146" s="40" t="e">
        <f>+(#REF!-#REF!)/#REF!</f>
        <v>#REF!</v>
      </c>
    </row>
    <row r="147" spans="12:12" ht="22.5" customHeight="1">
      <c r="L147" s="40" t="e">
        <f>+(#REF!-#REF!)/#REF!</f>
        <v>#REF!</v>
      </c>
    </row>
    <row r="148" spans="12:12" ht="22.5" customHeight="1">
      <c r="L148" s="40" t="e">
        <f>+(#REF!-#REF!)/#REF!</f>
        <v>#REF!</v>
      </c>
    </row>
    <row r="149" spans="12:12" ht="22.5" customHeight="1">
      <c r="L149" s="40" t="e">
        <f>+(#REF!-#REF!)/#REF!</f>
        <v>#REF!</v>
      </c>
    </row>
    <row r="150" spans="12:12" ht="22.5" customHeight="1">
      <c r="L150" s="40" t="e">
        <f>+(#REF!-#REF!)/#REF!</f>
        <v>#REF!</v>
      </c>
    </row>
    <row r="151" spans="12:12" ht="22.5" customHeight="1">
      <c r="L151" s="40" t="e">
        <f>+(#REF!-#REF!)/#REF!</f>
        <v>#REF!</v>
      </c>
    </row>
    <row r="152" spans="12:12" ht="22.5" customHeight="1">
      <c r="L152" s="40" t="e">
        <f>+(#REF!-#REF!)/#REF!</f>
        <v>#REF!</v>
      </c>
    </row>
    <row r="153" spans="12:12" ht="22.5" customHeight="1">
      <c r="L153" s="40" t="e">
        <f>+(#REF!-#REF!)/#REF!</f>
        <v>#REF!</v>
      </c>
    </row>
    <row r="154" spans="12:12" ht="22.5" customHeight="1">
      <c r="L154" s="40" t="e">
        <f>AVERAGE(L9:L153)</f>
        <v>#REF!</v>
      </c>
    </row>
  </sheetData>
  <mergeCells count="3">
    <mergeCell ref="A1:K1"/>
    <mergeCell ref="A2:J2"/>
    <mergeCell ref="A19:E19"/>
  </mergeCells>
  <printOptions horizontalCentered="1" verticalCentered="1"/>
  <pageMargins left="0.39370078740157483" right="0.39370078740157483" top="0.23622047244094491" bottom="0.23622047244094491" header="0.31496062992125984" footer="0.31496062992125984"/>
  <pageSetup scale="65" orientation="landscape" r:id="rId1"/>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4">
    <tabColor theme="9" tint="-0.249977111117893"/>
    <pageSetUpPr fitToPage="1"/>
  </sheetPr>
  <dimension ref="A1:G20"/>
  <sheetViews>
    <sheetView showGridLines="0" view="pageBreakPreview" zoomScale="70" zoomScaleNormal="100" zoomScaleSheetLayoutView="70" workbookViewId="0">
      <selection activeCell="K25" sqref="K25"/>
    </sheetView>
  </sheetViews>
  <sheetFormatPr baseColWidth="10" defaultColWidth="11.42578125" defaultRowHeight="15"/>
  <cols>
    <col min="1" max="1" width="45.28515625" style="335" customWidth="1"/>
    <col min="2" max="2" width="29.42578125" style="335" customWidth="1"/>
    <col min="3" max="3" width="22.140625" style="335" customWidth="1"/>
    <col min="4" max="4" width="24.28515625" style="335" customWidth="1"/>
    <col min="5" max="5" width="38.7109375" style="335" customWidth="1"/>
    <col min="6" max="6" width="24.85546875" style="335" customWidth="1"/>
    <col min="7" max="7" width="17.140625" style="335" customWidth="1"/>
    <col min="8" max="16384" width="11.42578125" style="335"/>
  </cols>
  <sheetData>
    <row r="1" spans="1:7" ht="78.75" customHeight="1">
      <c r="A1" s="2235"/>
      <c r="B1" s="2235"/>
      <c r="C1" s="2235"/>
      <c r="D1" s="2235"/>
      <c r="E1" s="2235"/>
      <c r="F1" s="2235"/>
      <c r="G1" s="2235"/>
    </row>
    <row r="2" spans="1:7" ht="29.25" customHeight="1"/>
    <row r="3" spans="1:7" ht="24" customHeight="1">
      <c r="A3" s="339" t="s">
        <v>518</v>
      </c>
      <c r="B3" s="340" t="s">
        <v>875</v>
      </c>
      <c r="C3" s="339" t="s">
        <v>519</v>
      </c>
      <c r="D3" s="880"/>
      <c r="E3" s="880"/>
      <c r="F3" s="880"/>
      <c r="G3" s="880"/>
    </row>
    <row r="4" spans="1:7" ht="15.75">
      <c r="A4" s="341" t="s">
        <v>520</v>
      </c>
      <c r="B4" s="1681">
        <v>240982596622.53998</v>
      </c>
      <c r="C4" s="1682">
        <f t="shared" ref="C4:C12" si="0">B4/$B$13</f>
        <v>0.44662985136534328</v>
      </c>
      <c r="D4" s="880"/>
      <c r="E4" s="880"/>
      <c r="F4" s="880"/>
      <c r="G4" s="880"/>
    </row>
    <row r="5" spans="1:7" ht="15.75">
      <c r="A5" s="341" t="s">
        <v>522</v>
      </c>
      <c r="B5" s="1681">
        <v>162325193019.47</v>
      </c>
      <c r="C5" s="1682">
        <f t="shared" si="0"/>
        <v>0.3008486000534506</v>
      </c>
      <c r="D5" s="880"/>
      <c r="E5" s="880"/>
      <c r="F5" s="880"/>
      <c r="G5" s="880"/>
    </row>
    <row r="6" spans="1:7" ht="15.75">
      <c r="A6" s="341" t="s">
        <v>869</v>
      </c>
      <c r="B6" s="1681">
        <v>85410008424.309998</v>
      </c>
      <c r="C6" s="1682">
        <f t="shared" si="0"/>
        <v>0.15829632472345223</v>
      </c>
      <c r="D6" s="922"/>
      <c r="E6" s="922"/>
      <c r="F6" s="922"/>
      <c r="G6" s="922"/>
    </row>
    <row r="7" spans="1:7" ht="15.75">
      <c r="A7" s="341" t="s">
        <v>190</v>
      </c>
      <c r="B7" s="1681">
        <v>25806811719.209999</v>
      </c>
      <c r="C7" s="1682">
        <f t="shared" si="0"/>
        <v>4.7829563810443579E-2</v>
      </c>
      <c r="D7" s="880"/>
      <c r="E7" s="880"/>
      <c r="F7" s="880"/>
      <c r="G7" s="880"/>
    </row>
    <row r="8" spans="1:7" ht="15.75">
      <c r="A8" s="341" t="s">
        <v>920</v>
      </c>
      <c r="B8" s="1681">
        <v>13546596877.549999</v>
      </c>
      <c r="C8" s="1682">
        <f t="shared" si="0"/>
        <v>2.5106852672034292E-2</v>
      </c>
      <c r="D8" s="880"/>
      <c r="E8" s="880"/>
      <c r="F8" s="880"/>
      <c r="G8" s="880"/>
    </row>
    <row r="9" spans="1:7" ht="15.75">
      <c r="A9" s="341" t="s">
        <v>919</v>
      </c>
      <c r="B9" s="1681">
        <v>9578823351.2999992</v>
      </c>
      <c r="C9" s="1682">
        <f t="shared" si="0"/>
        <v>1.7753101301116295E-2</v>
      </c>
      <c r="D9" s="880"/>
      <c r="E9" s="880"/>
      <c r="F9" s="880"/>
      <c r="G9" s="880"/>
    </row>
    <row r="10" spans="1:7" ht="15.75">
      <c r="A10" s="341" t="s">
        <v>521</v>
      </c>
      <c r="B10" s="1681">
        <v>698347201.75000012</v>
      </c>
      <c r="C10" s="1682">
        <f t="shared" si="0"/>
        <v>1.294295568603034E-3</v>
      </c>
      <c r="D10" s="40"/>
      <c r="E10" s="40"/>
      <c r="F10" s="133" t="s">
        <v>25</v>
      </c>
      <c r="G10" s="40"/>
    </row>
    <row r="11" spans="1:7" ht="15.75">
      <c r="A11" s="341" t="s">
        <v>870</v>
      </c>
      <c r="B11" s="1681">
        <v>187113841.19999999</v>
      </c>
      <c r="C11" s="1682">
        <f t="shared" si="0"/>
        <v>3.4679113037550271E-4</v>
      </c>
      <c r="D11" s="40"/>
      <c r="E11" s="40"/>
      <c r="F11" s="40"/>
      <c r="G11" s="40"/>
    </row>
    <row r="12" spans="1:7" ht="15.75">
      <c r="A12" s="341" t="s">
        <v>128</v>
      </c>
      <c r="B12" s="1681">
        <v>1022256562.6699219</v>
      </c>
      <c r="C12" s="1682">
        <f t="shared" si="0"/>
        <v>1.8946193751810925E-3</v>
      </c>
      <c r="D12" s="40"/>
      <c r="E12" s="880"/>
      <c r="F12" s="880"/>
    </row>
    <row r="13" spans="1:7" s="1331" customFormat="1" ht="15.75">
      <c r="A13" s="339" t="s">
        <v>17</v>
      </c>
      <c r="B13" s="1680">
        <f>SUM(B4:B12)</f>
        <v>539557747619.99994</v>
      </c>
      <c r="C13" s="593">
        <f>SUM(C4:C12)</f>
        <v>0.99999999999999989</v>
      </c>
      <c r="D13" s="880"/>
      <c r="E13" s="880"/>
    </row>
    <row r="14" spans="1:7">
      <c r="A14" s="1327" t="s">
        <v>1033</v>
      </c>
      <c r="B14" s="1328"/>
      <c r="C14" s="1329"/>
      <c r="D14" s="1330"/>
      <c r="E14" s="1331"/>
    </row>
    <row r="20" ht="15" customHeight="1"/>
  </sheetData>
  <sortState ref="A4:C12">
    <sortCondition descending="1" ref="B4:B12"/>
  </sortState>
  <mergeCells count="1">
    <mergeCell ref="A1:G1"/>
  </mergeCells>
  <printOptions horizontalCentered="1" verticalCentered="1"/>
  <pageMargins left="0.4" right="0.4" top="0.25" bottom="0.25" header="0.3" footer="0.3"/>
  <pageSetup scale="61" orientation="landscape" r:id="rId1"/>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5">
    <tabColor theme="9" tint="-0.249977111117893"/>
  </sheetPr>
  <dimension ref="A1:H29"/>
  <sheetViews>
    <sheetView showGridLines="0" view="pageBreakPreview" zoomScale="85" zoomScaleNormal="100" zoomScaleSheetLayoutView="85" workbookViewId="0">
      <selection activeCell="L19" sqref="L19"/>
    </sheetView>
  </sheetViews>
  <sheetFormatPr baseColWidth="10" defaultColWidth="11.42578125" defaultRowHeight="15"/>
  <cols>
    <col min="1" max="1" width="26.5703125" style="139" customWidth="1"/>
    <col min="2" max="2" width="23.28515625" style="139" customWidth="1"/>
    <col min="3" max="3" width="15" style="139" customWidth="1"/>
    <col min="4" max="4" width="27.85546875" style="139" customWidth="1"/>
    <col min="5" max="5" width="24.85546875" style="139" customWidth="1"/>
    <col min="6" max="6" width="23.42578125" style="139" customWidth="1"/>
    <col min="7" max="7" width="21" style="139" customWidth="1"/>
    <col min="8" max="8" width="20.28515625" style="139" customWidth="1"/>
    <col min="9" max="16384" width="11.42578125" style="139"/>
  </cols>
  <sheetData>
    <row r="1" spans="1:8" ht="75" customHeight="1">
      <c r="A1" s="2315"/>
      <c r="B1" s="2316"/>
      <c r="C1" s="2316"/>
      <c r="D1" s="2316"/>
      <c r="E1" s="2316"/>
      <c r="F1" s="2316"/>
      <c r="G1" s="2316"/>
      <c r="H1" s="2316"/>
    </row>
    <row r="2" spans="1:8" ht="18" customHeight="1">
      <c r="A2" s="2309"/>
      <c r="B2" s="2309"/>
      <c r="C2" s="2309"/>
    </row>
    <row r="3" spans="1:8" s="1126" customFormat="1" ht="21.75" customHeight="1">
      <c r="A3" s="1125" t="s">
        <v>390</v>
      </c>
      <c r="B3" s="1129" t="s">
        <v>876</v>
      </c>
      <c r="C3" s="1125" t="s">
        <v>29</v>
      </c>
    </row>
    <row r="4" spans="1:8" ht="15" customHeight="1">
      <c r="A4" s="342" t="s">
        <v>1015</v>
      </c>
      <c r="B4" s="1127">
        <v>162325193006.69</v>
      </c>
      <c r="C4" s="1072">
        <f t="shared" ref="C4:C10" si="0">+B4/$B$11</f>
        <v>0.3008486000297646</v>
      </c>
      <c r="D4" s="751"/>
      <c r="E4" s="751"/>
      <c r="F4" s="751"/>
      <c r="G4" s="751"/>
      <c r="H4" s="751"/>
    </row>
    <row r="5" spans="1:8" ht="15" customHeight="1">
      <c r="A5" s="342" t="s">
        <v>982</v>
      </c>
      <c r="B5" s="1127">
        <v>129244969411.39</v>
      </c>
      <c r="C5" s="1072">
        <f t="shared" si="0"/>
        <v>0.23953871477426128</v>
      </c>
      <c r="D5" s="751"/>
      <c r="E5" s="751"/>
      <c r="F5" s="751"/>
      <c r="G5" s="751"/>
      <c r="H5" s="751"/>
    </row>
    <row r="6" spans="1:8">
      <c r="A6" s="342" t="s">
        <v>1016</v>
      </c>
      <c r="B6" s="1127">
        <v>111524792015.64</v>
      </c>
      <c r="C6" s="1072">
        <f t="shared" si="0"/>
        <v>0.20669667428107205</v>
      </c>
      <c r="D6" s="751"/>
      <c r="E6" s="901"/>
      <c r="F6" s="901"/>
      <c r="G6" s="901"/>
      <c r="H6" s="901"/>
    </row>
    <row r="7" spans="1:8" ht="15.75" customHeight="1">
      <c r="A7" s="342" t="s">
        <v>396</v>
      </c>
      <c r="B7" s="1127">
        <v>60679958232.370003</v>
      </c>
      <c r="C7" s="1072">
        <f t="shared" si="0"/>
        <v>0.11246239814001471</v>
      </c>
      <c r="D7" s="751"/>
      <c r="E7" s="752"/>
      <c r="F7" s="752"/>
      <c r="G7" s="752"/>
      <c r="H7" s="752"/>
    </row>
    <row r="8" spans="1:8" ht="15.75" customHeight="1">
      <c r="A8" s="342" t="s">
        <v>391</v>
      </c>
      <c r="B8" s="1127">
        <v>40584858459.149841</v>
      </c>
      <c r="C8" s="1072">
        <f t="shared" si="0"/>
        <v>7.5218748388231796E-2</v>
      </c>
      <c r="D8" s="751"/>
      <c r="E8" s="751"/>
      <c r="F8" s="751"/>
      <c r="G8" s="751"/>
      <c r="H8" s="751"/>
    </row>
    <row r="9" spans="1:8">
      <c r="A9" s="342" t="s">
        <v>840</v>
      </c>
      <c r="B9" s="1127">
        <v>34985141299.25</v>
      </c>
      <c r="C9" s="1072">
        <f t="shared" si="0"/>
        <v>6.4840402076645487E-2</v>
      </c>
      <c r="D9" s="751"/>
      <c r="E9" s="751"/>
      <c r="F9" s="751"/>
      <c r="G9" s="751"/>
      <c r="H9" s="751"/>
    </row>
    <row r="10" spans="1:8">
      <c r="A10" s="342" t="s">
        <v>1017</v>
      </c>
      <c r="B10" s="1127">
        <v>212835195.50999999</v>
      </c>
      <c r="C10" s="1072">
        <f t="shared" si="0"/>
        <v>3.9446231001004123E-4</v>
      </c>
      <c r="D10" s="751"/>
    </row>
    <row r="11" spans="1:8">
      <c r="A11" s="1130" t="s">
        <v>124</v>
      </c>
      <c r="B11" s="1128">
        <f>SUM(B4:B10)</f>
        <v>539557747619.99988</v>
      </c>
      <c r="C11" s="1071">
        <f>SUM(C4:C10)</f>
        <v>1</v>
      </c>
      <c r="D11" s="1131"/>
    </row>
    <row r="12" spans="1:8" ht="15" customHeight="1">
      <c r="A12" s="181" t="s">
        <v>1034</v>
      </c>
      <c r="B12" s="141"/>
    </row>
    <row r="13" spans="1:8" ht="15" customHeight="1">
      <c r="B13" s="141"/>
    </row>
    <row r="14" spans="1:8">
      <c r="B14" s="141"/>
    </row>
    <row r="15" spans="1:8">
      <c r="B15" s="141"/>
    </row>
    <row r="16" spans="1:8">
      <c r="B16" s="141"/>
    </row>
    <row r="17" spans="2:2">
      <c r="B17" s="141"/>
    </row>
    <row r="18" spans="2:2">
      <c r="B18" s="141"/>
    </row>
    <row r="19" spans="2:2">
      <c r="B19" s="141"/>
    </row>
    <row r="20" spans="2:2">
      <c r="B20" s="141"/>
    </row>
    <row r="21" spans="2:2">
      <c r="B21" s="141"/>
    </row>
    <row r="22" spans="2:2">
      <c r="B22" s="141"/>
    </row>
    <row r="23" spans="2:2">
      <c r="B23" s="141"/>
    </row>
    <row r="24" spans="2:2">
      <c r="B24" s="141"/>
    </row>
    <row r="25" spans="2:2">
      <c r="B25" s="141"/>
    </row>
    <row r="26" spans="2:2">
      <c r="B26" s="141"/>
    </row>
    <row r="27" spans="2:2">
      <c r="B27" s="141"/>
    </row>
    <row r="28" spans="2:2">
      <c r="B28" s="141"/>
    </row>
    <row r="29" spans="2:2">
      <c r="B29" s="141"/>
    </row>
  </sheetData>
  <sortState ref="A4:C10">
    <sortCondition descending="1" ref="B4:B10"/>
  </sortState>
  <mergeCells count="2">
    <mergeCell ref="A1:H1"/>
    <mergeCell ref="A2:C2"/>
  </mergeCells>
  <pageMargins left="0.7" right="0.7" top="0.75" bottom="0.75" header="0.3" footer="0.3"/>
  <pageSetup scale="61" orientation="landscape" r:id="rId1"/>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6">
    <tabColor theme="9" tint="-0.249977111117893"/>
    <pageSetUpPr fitToPage="1"/>
  </sheetPr>
  <dimension ref="A1:S34"/>
  <sheetViews>
    <sheetView showGridLines="0" view="pageBreakPreview" zoomScale="55" zoomScaleNormal="100" zoomScaleSheetLayoutView="55" workbookViewId="0">
      <selection activeCell="X35" sqref="X35"/>
    </sheetView>
  </sheetViews>
  <sheetFormatPr baseColWidth="10" defaultColWidth="11.42578125" defaultRowHeight="15"/>
  <cols>
    <col min="1" max="1" width="20.7109375" style="75" customWidth="1"/>
    <col min="2" max="2" width="22.140625" style="75" customWidth="1"/>
    <col min="3" max="3" width="24" style="75" customWidth="1"/>
    <col min="4" max="11" width="11.42578125" style="75"/>
    <col min="12" max="12" width="18.7109375" style="75" customWidth="1"/>
    <col min="13" max="18" width="17.140625" style="75" customWidth="1"/>
    <col min="19" max="16384" width="11.42578125" style="75"/>
  </cols>
  <sheetData>
    <row r="1" spans="1:19" ht="72" customHeight="1">
      <c r="A1" s="2235"/>
      <c r="B1" s="2235"/>
      <c r="C1" s="2235"/>
      <c r="D1" s="2235"/>
      <c r="E1" s="2235"/>
      <c r="F1" s="2235"/>
      <c r="G1" s="2235"/>
      <c r="H1" s="2235"/>
      <c r="I1" s="2235"/>
      <c r="J1" s="2235"/>
      <c r="K1" s="2235"/>
      <c r="L1" s="2235"/>
      <c r="M1" s="2235"/>
      <c r="N1" s="2235"/>
      <c r="O1" s="2235"/>
      <c r="P1" s="2235"/>
      <c r="Q1" s="2235"/>
      <c r="R1" s="2235"/>
      <c r="S1" s="2235"/>
    </row>
    <row r="2" spans="1:19" ht="34.5" customHeight="1">
      <c r="A2" s="2320" t="s">
        <v>537</v>
      </c>
      <c r="B2" s="2320"/>
      <c r="C2" s="2320"/>
      <c r="D2" s="2320"/>
      <c r="E2" s="2320"/>
      <c r="F2" s="2320"/>
      <c r="G2" s="2320"/>
      <c r="H2" s="2320"/>
      <c r="I2" s="2320"/>
      <c r="J2" s="2320"/>
      <c r="K2" s="2320"/>
      <c r="L2" s="2320"/>
      <c r="M2" s="2320"/>
      <c r="N2" s="2320"/>
      <c r="O2" s="2320"/>
      <c r="P2" s="2320"/>
      <c r="Q2" s="2320"/>
      <c r="R2" s="2320"/>
      <c r="S2" s="2320"/>
    </row>
    <row r="3" spans="1:19" ht="51" customHeight="1">
      <c r="A3" s="2317" t="s">
        <v>151</v>
      </c>
      <c r="B3" s="2318"/>
      <c r="C3" s="2319"/>
      <c r="D3" s="91"/>
      <c r="E3" s="91"/>
      <c r="F3" s="91"/>
      <c r="G3" s="91"/>
      <c r="H3" s="91"/>
      <c r="I3" s="91"/>
      <c r="J3" s="91"/>
      <c r="K3" s="91"/>
      <c r="L3" s="91"/>
      <c r="M3" s="91"/>
      <c r="N3" s="91"/>
      <c r="O3" s="91"/>
      <c r="P3" s="91"/>
      <c r="Q3" s="91"/>
    </row>
    <row r="4" spans="1:19" ht="48" customHeight="1">
      <c r="A4" s="706" t="s">
        <v>32</v>
      </c>
      <c r="B4" s="707" t="s">
        <v>924</v>
      </c>
      <c r="C4" s="708" t="s">
        <v>150</v>
      </c>
      <c r="D4" s="91"/>
      <c r="E4" s="91"/>
      <c r="F4" s="91"/>
      <c r="G4" s="344"/>
      <c r="H4" s="344"/>
      <c r="I4" s="344"/>
      <c r="J4" s="344"/>
      <c r="K4" s="344"/>
      <c r="L4" s="91"/>
      <c r="M4" s="91"/>
      <c r="N4" s="91"/>
      <c r="O4" s="91"/>
      <c r="P4" s="91"/>
      <c r="Q4" s="91"/>
    </row>
    <row r="5" spans="1:19" ht="19.5" customHeight="1">
      <c r="A5" s="1444">
        <v>37956</v>
      </c>
      <c r="B5" s="1445">
        <v>0.24099999999999999</v>
      </c>
      <c r="C5" s="1446">
        <v>0.23569999999999999</v>
      </c>
      <c r="D5" s="91"/>
      <c r="E5" s="91"/>
      <c r="F5" s="91"/>
      <c r="G5" s="344"/>
      <c r="H5" s="344"/>
      <c r="I5" s="344"/>
      <c r="J5" s="344"/>
      <c r="K5" s="344"/>
      <c r="L5" s="91"/>
      <c r="M5" s="91"/>
      <c r="N5" s="91"/>
      <c r="O5" s="91"/>
      <c r="P5" s="91"/>
      <c r="Q5" s="91"/>
    </row>
    <row r="6" spans="1:19" ht="19.5" customHeight="1">
      <c r="A6" s="1447">
        <v>38139</v>
      </c>
      <c r="B6" s="1448">
        <v>0.25175884853706698</v>
      </c>
      <c r="C6" s="1449">
        <v>0.24867163477509091</v>
      </c>
      <c r="D6" s="91"/>
      <c r="E6" s="91"/>
      <c r="F6" s="91"/>
      <c r="G6" s="344"/>
      <c r="H6" s="344"/>
      <c r="I6" s="344"/>
      <c r="J6" s="344"/>
      <c r="K6" s="344"/>
      <c r="L6" s="91"/>
      <c r="M6" s="91"/>
      <c r="N6" s="91"/>
      <c r="O6" s="91"/>
      <c r="P6" s="91"/>
      <c r="Q6" s="91"/>
    </row>
    <row r="7" spans="1:19" ht="18.75">
      <c r="A7" s="1447">
        <v>38322</v>
      </c>
      <c r="B7" s="1448">
        <v>0.22987130488506399</v>
      </c>
      <c r="C7" s="1449">
        <v>0.238433752130429</v>
      </c>
      <c r="D7" s="91"/>
      <c r="E7" s="91"/>
      <c r="F7" s="91"/>
      <c r="G7" s="344"/>
      <c r="H7" s="344"/>
      <c r="I7" s="344"/>
      <c r="J7" s="344"/>
      <c r="K7" s="344"/>
      <c r="L7" s="91"/>
      <c r="M7" s="91"/>
      <c r="N7" s="91"/>
      <c r="O7" s="91"/>
      <c r="P7" s="91"/>
      <c r="Q7" s="91"/>
    </row>
    <row r="8" spans="1:19" ht="18.75">
      <c r="A8" s="1447">
        <v>38504</v>
      </c>
      <c r="B8" s="1448">
        <v>0.1992410770624177</v>
      </c>
      <c r="C8" s="1449">
        <v>0.20409561690347056</v>
      </c>
      <c r="D8" s="91"/>
      <c r="E8" s="91"/>
      <c r="F8" s="91"/>
      <c r="G8" s="344"/>
      <c r="H8" s="344"/>
      <c r="I8" s="344"/>
      <c r="J8" s="344"/>
      <c r="K8" s="344"/>
      <c r="L8" s="91"/>
      <c r="M8" s="91"/>
      <c r="N8" s="91"/>
      <c r="O8" s="91"/>
      <c r="P8" s="91"/>
      <c r="Q8" s="91"/>
    </row>
    <row r="9" spans="1:19" ht="15.75" customHeight="1">
      <c r="A9" s="1447">
        <v>38687</v>
      </c>
      <c r="B9" s="1448">
        <v>0.17089695553831788</v>
      </c>
      <c r="C9" s="1449">
        <v>0.16964146990989265</v>
      </c>
      <c r="D9" s="91"/>
      <c r="E9" s="91"/>
      <c r="F9" s="91"/>
      <c r="G9" s="344"/>
      <c r="H9" s="344"/>
      <c r="I9" s="344"/>
      <c r="J9" s="344"/>
      <c r="K9" s="344"/>
      <c r="L9" s="91"/>
      <c r="M9" s="91"/>
      <c r="N9" s="91"/>
      <c r="O9" s="91"/>
      <c r="P9" s="91"/>
      <c r="Q9" s="91"/>
    </row>
    <row r="10" spans="1:19" ht="15.75" customHeight="1">
      <c r="A10" s="1447">
        <v>38869</v>
      </c>
      <c r="B10" s="1448">
        <v>0.13300480636525761</v>
      </c>
      <c r="C10" s="1449">
        <v>0.13468173812691406</v>
      </c>
      <c r="D10" s="91"/>
      <c r="E10" s="91"/>
      <c r="F10" s="91"/>
      <c r="G10" s="344"/>
      <c r="H10" s="344"/>
      <c r="I10" s="344"/>
      <c r="J10" s="344"/>
      <c r="K10" s="344"/>
      <c r="L10" s="91"/>
      <c r="M10" s="91"/>
      <c r="N10" s="91"/>
      <c r="O10" s="91"/>
      <c r="P10" s="91"/>
      <c r="Q10" s="91"/>
    </row>
    <row r="11" spans="1:19" ht="18.75" customHeight="1">
      <c r="A11" s="1447">
        <v>39052</v>
      </c>
      <c r="B11" s="1448">
        <v>0.11468843642102869</v>
      </c>
      <c r="C11" s="1449">
        <v>0.11484584318471436</v>
      </c>
      <c r="D11" s="91"/>
      <c r="E11" s="91"/>
      <c r="F11" s="91"/>
      <c r="G11" s="344"/>
      <c r="H11" s="344"/>
      <c r="I11" s="344"/>
      <c r="J11" s="344"/>
      <c r="K11" s="344"/>
      <c r="L11" s="91"/>
      <c r="M11" s="91"/>
      <c r="N11" s="91"/>
      <c r="O11" s="91"/>
      <c r="P11" s="91"/>
      <c r="Q11" s="91"/>
    </row>
    <row r="12" spans="1:19" ht="18.75">
      <c r="A12" s="1447">
        <v>39234</v>
      </c>
      <c r="B12" s="1448">
        <v>9.4391360756030912E-2</v>
      </c>
      <c r="C12" s="1449">
        <v>9.4204840251650449E-2</v>
      </c>
      <c r="D12" s="91"/>
      <c r="E12" s="91"/>
      <c r="F12" s="91"/>
      <c r="G12" s="344"/>
      <c r="H12" s="344"/>
      <c r="I12" s="344"/>
      <c r="J12" s="344"/>
      <c r="K12" s="344"/>
      <c r="L12" s="91"/>
      <c r="M12" s="91"/>
      <c r="N12" s="91"/>
      <c r="O12" s="91"/>
      <c r="P12" s="91"/>
      <c r="Q12" s="91"/>
    </row>
    <row r="13" spans="1:19" ht="18.75">
      <c r="A13" s="1447">
        <v>39417</v>
      </c>
      <c r="B13" s="1448">
        <v>8.4768885030462301E-2</v>
      </c>
      <c r="C13" s="1449">
        <v>8.4401489702688598E-2</v>
      </c>
      <c r="D13" s="91"/>
      <c r="E13" s="91"/>
      <c r="F13" s="91"/>
      <c r="G13" s="344"/>
      <c r="H13" s="344"/>
      <c r="I13" s="344"/>
      <c r="J13" s="344"/>
      <c r="K13" s="344"/>
      <c r="L13" s="91"/>
      <c r="M13" s="91"/>
      <c r="N13" s="91"/>
      <c r="O13" s="91"/>
      <c r="P13" s="91"/>
      <c r="Q13" s="91"/>
    </row>
    <row r="14" spans="1:19" ht="18.75">
      <c r="A14" s="1447">
        <v>39600</v>
      </c>
      <c r="B14" s="1448">
        <v>8.6699999999999999E-2</v>
      </c>
      <c r="C14" s="1449">
        <v>9.06E-2</v>
      </c>
      <c r="D14" s="91"/>
      <c r="E14" s="91"/>
      <c r="F14" s="91"/>
      <c r="G14" s="91"/>
      <c r="H14" s="91"/>
      <c r="I14" s="91"/>
      <c r="J14" s="91"/>
      <c r="K14" s="91"/>
      <c r="L14" s="91"/>
      <c r="M14" s="91"/>
      <c r="N14" s="91"/>
      <c r="O14" s="91"/>
      <c r="P14" s="91"/>
      <c r="Q14" s="91"/>
    </row>
    <row r="15" spans="1:19" ht="18.75" customHeight="1">
      <c r="A15" s="1447">
        <v>39783</v>
      </c>
      <c r="B15" s="1448">
        <v>0.1208</v>
      </c>
      <c r="C15" s="1449">
        <v>0.1326</v>
      </c>
      <c r="D15" s="91"/>
      <c r="E15" s="91"/>
      <c r="F15" s="91"/>
      <c r="G15" s="91"/>
      <c r="H15" s="91"/>
      <c r="I15" s="91"/>
      <c r="J15" s="91"/>
      <c r="K15" s="91"/>
      <c r="L15" s="91"/>
      <c r="M15" s="91"/>
      <c r="N15" s="91"/>
      <c r="O15" s="91"/>
      <c r="P15" s="91"/>
      <c r="Q15" s="91"/>
    </row>
    <row r="16" spans="1:19" s="67" customFormat="1" ht="18.75">
      <c r="A16" s="1447">
        <v>39965</v>
      </c>
      <c r="B16" s="1448">
        <v>0.15529999999999999</v>
      </c>
      <c r="C16" s="1449">
        <v>0.161</v>
      </c>
      <c r="D16" s="81"/>
      <c r="E16" s="81"/>
      <c r="F16" s="81"/>
      <c r="G16" s="81"/>
      <c r="H16" s="81"/>
      <c r="I16" s="81"/>
      <c r="J16" s="81"/>
      <c r="K16" s="81"/>
      <c r="L16" s="81"/>
      <c r="M16" s="81"/>
      <c r="N16" s="81"/>
      <c r="O16" s="92"/>
      <c r="P16" s="81"/>
      <c r="Q16" s="81"/>
    </row>
    <row r="17" spans="1:17" ht="18.75">
      <c r="A17" s="1447">
        <v>40148</v>
      </c>
      <c r="B17" s="1448">
        <v>0.1404</v>
      </c>
      <c r="C17" s="1449">
        <v>0.14330000000000001</v>
      </c>
      <c r="D17" s="91"/>
      <c r="E17" s="92"/>
      <c r="F17" s="92"/>
      <c r="G17" s="92"/>
      <c r="H17" s="92"/>
      <c r="I17" s="92"/>
      <c r="J17" s="92"/>
      <c r="K17" s="92"/>
      <c r="L17" s="92"/>
      <c r="M17" s="92"/>
      <c r="N17" s="92"/>
      <c r="O17" s="91"/>
      <c r="P17" s="91"/>
      <c r="Q17" s="91"/>
    </row>
    <row r="18" spans="1:17" ht="18.75">
      <c r="A18" s="1447">
        <v>40330</v>
      </c>
      <c r="B18" s="1448">
        <v>0.11609999999999999</v>
      </c>
      <c r="C18" s="1449">
        <v>0.1183</v>
      </c>
      <c r="D18" s="81"/>
      <c r="E18" s="81"/>
      <c r="F18" s="81"/>
      <c r="G18" s="81"/>
      <c r="H18" s="81"/>
      <c r="I18" s="81"/>
      <c r="J18" s="81"/>
      <c r="K18" s="81"/>
      <c r="L18" s="81"/>
      <c r="M18" s="81"/>
      <c r="N18" s="81"/>
      <c r="O18" s="81"/>
      <c r="P18" s="91"/>
      <c r="Q18" s="91"/>
    </row>
    <row r="19" spans="1:17" ht="18.75" customHeight="1">
      <c r="A19" s="1447">
        <v>40513</v>
      </c>
      <c r="B19" s="1448">
        <v>0.108409960162953</v>
      </c>
      <c r="C19" s="1449">
        <v>0.110547250717437</v>
      </c>
      <c r="D19" s="91"/>
      <c r="E19" s="91"/>
      <c r="F19" s="91"/>
      <c r="G19" s="91"/>
      <c r="H19" s="91"/>
      <c r="I19" s="91"/>
      <c r="J19" s="91"/>
      <c r="K19" s="91"/>
      <c r="L19" s="91"/>
      <c r="M19" s="91"/>
      <c r="N19" s="91"/>
      <c r="O19" s="91"/>
      <c r="P19" s="91"/>
      <c r="Q19" s="91"/>
    </row>
    <row r="20" spans="1:17" ht="18.75" customHeight="1">
      <c r="A20" s="1447">
        <v>40695</v>
      </c>
      <c r="B20" s="1448">
        <v>0.113957126516463</v>
      </c>
      <c r="C20" s="1449">
        <v>0.115288967128472</v>
      </c>
      <c r="D20" s="91"/>
      <c r="E20" s="91"/>
      <c r="F20" s="91"/>
      <c r="G20" s="91"/>
      <c r="H20" s="91"/>
      <c r="I20" s="91"/>
      <c r="J20" s="91"/>
      <c r="K20" s="91"/>
      <c r="L20" s="91"/>
      <c r="M20" s="91"/>
      <c r="N20" s="91"/>
      <c r="O20" s="91"/>
      <c r="P20" s="91"/>
      <c r="Q20" s="91"/>
    </row>
    <row r="21" spans="1:17" ht="18.75" customHeight="1">
      <c r="A21" s="1447">
        <v>40878</v>
      </c>
      <c r="B21" s="1448">
        <v>0.124824699343822</v>
      </c>
      <c r="C21" s="1449">
        <v>0.12663965470126301</v>
      </c>
      <c r="D21" s="91"/>
      <c r="E21" s="91"/>
      <c r="F21" s="91"/>
      <c r="G21" s="91"/>
      <c r="H21" s="91"/>
      <c r="I21" s="91"/>
      <c r="J21" s="91"/>
      <c r="K21" s="91"/>
      <c r="L21" s="91"/>
      <c r="M21" s="91"/>
      <c r="N21" s="91"/>
      <c r="O21" s="91"/>
      <c r="P21" s="91"/>
      <c r="Q21" s="91"/>
    </row>
    <row r="22" spans="1:17" ht="18.75" customHeight="1">
      <c r="A22" s="1447">
        <v>41061</v>
      </c>
      <c r="B22" s="1448">
        <v>0.13097785101096041</v>
      </c>
      <c r="C22" s="1449">
        <v>0.13425247806895432</v>
      </c>
      <c r="D22" s="91"/>
      <c r="E22" s="91"/>
      <c r="F22" s="91"/>
      <c r="G22" s="91"/>
      <c r="H22" s="91"/>
      <c r="I22" s="91"/>
      <c r="J22" s="91"/>
      <c r="K22" s="91"/>
      <c r="L22" s="91"/>
      <c r="M22" s="91"/>
      <c r="N22" s="91"/>
      <c r="O22" s="91"/>
      <c r="P22" s="91"/>
      <c r="Q22" s="91"/>
    </row>
    <row r="23" spans="1:17" ht="18.75" customHeight="1">
      <c r="A23" s="1447">
        <v>41244</v>
      </c>
      <c r="B23" s="1448">
        <v>0.14269999999999999</v>
      </c>
      <c r="C23" s="1449">
        <v>0.1454</v>
      </c>
      <c r="D23" s="91"/>
      <c r="E23" s="91"/>
      <c r="F23" s="91"/>
      <c r="G23" s="91"/>
      <c r="H23" s="91"/>
      <c r="I23" s="91"/>
      <c r="J23" s="91"/>
      <c r="K23" s="91"/>
      <c r="L23" s="91"/>
      <c r="M23" s="91"/>
      <c r="N23" s="91"/>
      <c r="O23" s="91"/>
      <c r="P23" s="91"/>
      <c r="Q23" s="91"/>
    </row>
    <row r="24" spans="1:17" ht="18.75">
      <c r="A24" s="1447">
        <v>41426</v>
      </c>
      <c r="B24" s="1448">
        <v>0.15329999999999999</v>
      </c>
      <c r="C24" s="1449">
        <v>0.15759999999999999</v>
      </c>
      <c r="D24" s="91"/>
      <c r="E24" s="91"/>
      <c r="F24" s="91"/>
      <c r="G24" s="91"/>
      <c r="H24" s="91"/>
      <c r="I24" s="91"/>
      <c r="J24" s="91"/>
      <c r="K24" s="91"/>
      <c r="L24" s="91"/>
      <c r="M24" s="91"/>
      <c r="N24" s="91"/>
      <c r="O24" s="91"/>
      <c r="P24" s="91"/>
      <c r="Q24" s="91"/>
    </row>
    <row r="25" spans="1:17" ht="18.75" customHeight="1">
      <c r="A25" s="1447">
        <v>41609</v>
      </c>
      <c r="B25" s="1448">
        <v>0.132289709655253</v>
      </c>
      <c r="C25" s="1449">
        <v>0.133732017269869</v>
      </c>
      <c r="D25" s="91"/>
      <c r="E25" s="91"/>
      <c r="F25" s="91"/>
      <c r="G25" s="91"/>
      <c r="H25" s="91"/>
      <c r="I25" s="91"/>
      <c r="J25" s="91"/>
      <c r="K25" s="91"/>
      <c r="L25" s="91"/>
      <c r="M25" s="91"/>
      <c r="N25" s="91"/>
      <c r="O25" s="91"/>
      <c r="P25" s="91"/>
      <c r="Q25" s="91"/>
    </row>
    <row r="26" spans="1:17" ht="18.75" customHeight="1">
      <c r="A26" s="1447">
        <v>41791</v>
      </c>
      <c r="B26" s="1448">
        <v>0.116663916655663</v>
      </c>
      <c r="C26" s="1449">
        <v>0.117645839774349</v>
      </c>
      <c r="D26" s="91"/>
      <c r="E26" s="91"/>
      <c r="F26" s="91"/>
      <c r="G26" s="91"/>
      <c r="H26" s="91"/>
      <c r="I26" s="91"/>
      <c r="J26" s="91"/>
      <c r="K26" s="91"/>
      <c r="L26" s="91"/>
      <c r="M26" s="91"/>
      <c r="N26" s="91"/>
      <c r="O26" s="91"/>
      <c r="P26" s="91"/>
      <c r="Q26" s="91"/>
    </row>
    <row r="27" spans="1:17" ht="18.75" customHeight="1">
      <c r="A27" s="1447">
        <v>41974</v>
      </c>
      <c r="B27" s="1448">
        <v>0.12024802064232901</v>
      </c>
      <c r="C27" s="1449">
        <v>0.124785116569871</v>
      </c>
      <c r="D27" s="91"/>
      <c r="E27" s="91"/>
      <c r="F27" s="91"/>
      <c r="G27" s="91"/>
      <c r="H27" s="91"/>
      <c r="I27" s="91"/>
      <c r="J27" s="91"/>
      <c r="K27" s="91"/>
      <c r="L27" s="91"/>
      <c r="M27" s="91"/>
      <c r="N27" s="91"/>
      <c r="O27" s="91"/>
      <c r="P27" s="91"/>
      <c r="Q27" s="91"/>
    </row>
    <row r="28" spans="1:17" ht="18.75" customHeight="1">
      <c r="A28" s="1447">
        <v>42156</v>
      </c>
      <c r="B28" s="1448">
        <v>0.119904812700729</v>
      </c>
      <c r="C28" s="1449">
        <v>0.12382087974788</v>
      </c>
      <c r="D28" s="91"/>
      <c r="E28" s="91"/>
      <c r="F28" s="91"/>
      <c r="G28" s="91"/>
      <c r="H28" s="91"/>
      <c r="I28" s="91"/>
      <c r="J28" s="91"/>
      <c r="K28" s="91"/>
      <c r="L28" s="91"/>
      <c r="M28" s="91"/>
      <c r="N28" s="91"/>
      <c r="O28" s="91"/>
      <c r="P28" s="91"/>
      <c r="Q28" s="91"/>
    </row>
    <row r="29" spans="1:17" ht="18.75" customHeight="1">
      <c r="A29" s="1447">
        <v>42339</v>
      </c>
      <c r="B29" s="1448">
        <v>0.10699132529452618</v>
      </c>
      <c r="C29" s="1449">
        <v>0.11080081164274938</v>
      </c>
      <c r="D29" s="91"/>
      <c r="E29" s="91"/>
      <c r="F29" s="91"/>
      <c r="G29" s="91"/>
      <c r="H29" s="91"/>
      <c r="I29" s="91"/>
      <c r="J29" s="91"/>
      <c r="K29" s="91"/>
      <c r="L29" s="91"/>
      <c r="M29" s="91"/>
      <c r="N29" s="91"/>
      <c r="O29" s="91"/>
      <c r="P29" s="91"/>
      <c r="Q29" s="91"/>
    </row>
    <row r="30" spans="1:17" ht="18.75">
      <c r="A30" s="1447">
        <v>42522</v>
      </c>
      <c r="B30" s="1448">
        <v>9.4724611591017208E-2</v>
      </c>
      <c r="C30" s="1449">
        <v>9.923979479437206E-2</v>
      </c>
      <c r="D30" s="91"/>
      <c r="E30" s="91"/>
      <c r="F30" s="91"/>
      <c r="G30" s="91"/>
      <c r="H30" s="91"/>
      <c r="I30" s="91"/>
      <c r="J30" s="91"/>
      <c r="K30" s="91"/>
      <c r="L30" s="91"/>
      <c r="M30" s="91"/>
      <c r="N30" s="91"/>
      <c r="O30" s="91"/>
      <c r="P30" s="91"/>
      <c r="Q30" s="91"/>
    </row>
    <row r="31" spans="1:17" ht="18.75" customHeight="1">
      <c r="A31" s="1447">
        <v>42705</v>
      </c>
      <c r="B31" s="1448">
        <v>9.8297349429762718E-2</v>
      </c>
      <c r="C31" s="1449">
        <v>0.10235589284546419</v>
      </c>
      <c r="D31" s="91"/>
      <c r="E31" s="91"/>
      <c r="F31" s="91"/>
      <c r="G31" s="91"/>
      <c r="H31" s="91"/>
      <c r="I31" s="91"/>
      <c r="J31" s="91"/>
      <c r="K31" s="91"/>
      <c r="L31" s="91"/>
      <c r="M31" s="91"/>
      <c r="N31" s="91"/>
      <c r="O31" s="91"/>
      <c r="P31" s="91"/>
      <c r="Q31" s="91"/>
    </row>
    <row r="32" spans="1:17" ht="18.75" customHeight="1">
      <c r="A32" s="1447">
        <v>43070</v>
      </c>
      <c r="B32" s="1448">
        <v>0.1082</v>
      </c>
      <c r="C32" s="1449">
        <v>0.11070000000000001</v>
      </c>
      <c r="D32" s="91"/>
      <c r="E32" s="91"/>
      <c r="F32" s="91"/>
      <c r="G32" s="91"/>
      <c r="H32" s="91"/>
      <c r="I32" s="91"/>
      <c r="J32" s="91"/>
      <c r="K32" s="91"/>
      <c r="L32" s="91"/>
      <c r="M32" s="91"/>
      <c r="N32" s="91"/>
      <c r="O32" s="91"/>
      <c r="P32" s="91"/>
      <c r="Q32" s="91"/>
    </row>
    <row r="33" spans="1:17" ht="18.75" customHeight="1">
      <c r="A33" s="1447">
        <v>43435</v>
      </c>
      <c r="B33" s="1448">
        <v>7.7600000000000002E-2</v>
      </c>
      <c r="C33" s="1449">
        <v>8.2600000000000007E-2</v>
      </c>
      <c r="D33" s="91"/>
      <c r="E33" s="91"/>
      <c r="F33" s="91"/>
      <c r="G33" s="91"/>
      <c r="H33" s="91"/>
      <c r="I33" s="91"/>
      <c r="J33" s="91"/>
      <c r="K33" s="91"/>
      <c r="L33" s="91"/>
      <c r="M33" s="91"/>
      <c r="N33" s="91"/>
      <c r="O33" s="91"/>
      <c r="P33" s="91"/>
      <c r="Q33" s="91"/>
    </row>
    <row r="34" spans="1:17" ht="18.75">
      <c r="A34" s="1450">
        <v>43466</v>
      </c>
      <c r="B34" s="1451">
        <v>7.7399999999999997E-2</v>
      </c>
      <c r="C34" s="1452">
        <v>8.1900000000000001E-2</v>
      </c>
    </row>
  </sheetData>
  <mergeCells count="3">
    <mergeCell ref="A1:S1"/>
    <mergeCell ref="A3:C3"/>
    <mergeCell ref="A2:S2"/>
  </mergeCells>
  <printOptions horizontalCentered="1" verticalCentered="1"/>
  <pageMargins left="0.4" right="0.4" top="0.25" bottom="0.25" header="0.3" footer="0.3"/>
  <pageSetup scale="37"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tabColor theme="9" tint="-0.499984740745262"/>
    <pageSetUpPr fitToPage="1"/>
  </sheetPr>
  <dimension ref="L2:P48"/>
  <sheetViews>
    <sheetView showGridLines="0" view="pageBreakPreview" zoomScale="85" zoomScaleNormal="100" zoomScaleSheetLayoutView="85" workbookViewId="0">
      <selection activeCell="K46" sqref="K46"/>
    </sheetView>
  </sheetViews>
  <sheetFormatPr baseColWidth="10" defaultColWidth="11.42578125" defaultRowHeight="15"/>
  <cols>
    <col min="1" max="3" width="11.42578125" style="67"/>
    <col min="4" max="4" width="18" style="67" customWidth="1"/>
    <col min="5" max="5" width="21.140625" style="67" customWidth="1"/>
    <col min="6" max="7" width="11.5703125" style="67" customWidth="1"/>
    <col min="8" max="8" width="16.28515625" style="67" customWidth="1"/>
    <col min="9" max="9" width="16.85546875" style="67" customWidth="1"/>
    <col min="10" max="10" width="16.5703125" style="67" customWidth="1"/>
    <col min="11" max="11" width="11.5703125" style="67" customWidth="1"/>
    <col min="12" max="12" width="4.7109375" style="748" customWidth="1"/>
    <col min="13" max="13" width="12.5703125" style="1284" customWidth="1"/>
    <col min="14" max="14" width="46.42578125" style="36" customWidth="1"/>
    <col min="15" max="15" width="21.5703125" style="36" customWidth="1"/>
    <col min="16" max="16" width="11.42578125" style="36"/>
    <col min="17" max="17" width="11.42578125" style="67"/>
    <col min="18" max="18" width="12.5703125" style="67" bestFit="1" customWidth="1"/>
    <col min="19" max="16384" width="11.42578125" style="67"/>
  </cols>
  <sheetData>
    <row r="2" spans="13:16">
      <c r="N2" s="36">
        <f>2800000-1300000</f>
        <v>1500000</v>
      </c>
      <c r="O2" s="36">
        <f>+N2+1000000+1500000</f>
        <v>4000000</v>
      </c>
    </row>
    <row r="3" spans="13:16" ht="18.75" customHeight="1"/>
    <row r="6" spans="13:16">
      <c r="M6" s="1983" t="str">
        <f>+'II.3. Empl x sector '!A14</f>
        <v>Dic.18</v>
      </c>
      <c r="N6" s="1730" t="s">
        <v>19</v>
      </c>
      <c r="O6" s="36" t="s">
        <v>907</v>
      </c>
    </row>
    <row r="7" spans="13:16">
      <c r="M7" s="1732">
        <f>+M8+M9+M10</f>
        <v>85513</v>
      </c>
      <c r="N7" s="1731" t="s">
        <v>477</v>
      </c>
      <c r="O7" s="1732">
        <f>+'II.3. Empl x sector '!I14</f>
        <v>2173990</v>
      </c>
    </row>
    <row r="8" spans="13:16" ht="12" customHeight="1">
      <c r="M8" s="1285">
        <f>+'II.3. Empl x sector '!B14</f>
        <v>84840</v>
      </c>
      <c r="N8" s="1731" t="s">
        <v>280</v>
      </c>
      <c r="O8" s="1732">
        <f>+'II.3. Empl x sector '!F14</f>
        <v>1546593</v>
      </c>
      <c r="P8" s="1218">
        <f>+O8/$O$7</f>
        <v>0.7114075961710955</v>
      </c>
    </row>
    <row r="9" spans="13:16" ht="16.5" customHeight="1">
      <c r="M9" s="1285">
        <f>+'II.3. Empl x sector '!C14</f>
        <v>597</v>
      </c>
      <c r="N9" s="1731" t="s">
        <v>905</v>
      </c>
      <c r="O9" s="1732">
        <f>+'II.3. Empl x sector '!G14</f>
        <v>294564</v>
      </c>
      <c r="P9" s="1218">
        <f t="shared" ref="P9:P10" si="0">+O9/$O$7</f>
        <v>0.13549464348962048</v>
      </c>
    </row>
    <row r="10" spans="13:16">
      <c r="M10" s="1285">
        <f>+'II.3. Empl x sector '!D14</f>
        <v>76</v>
      </c>
      <c r="N10" s="1731" t="s">
        <v>906</v>
      </c>
      <c r="O10" s="1732">
        <f>+'II.3. Empl x sector '!H14</f>
        <v>332833</v>
      </c>
      <c r="P10" s="1218">
        <f t="shared" si="0"/>
        <v>0.15309776033928399</v>
      </c>
    </row>
    <row r="11" spans="13:16">
      <c r="N11" s="1218">
        <f>+M8/M7</f>
        <v>0.9921298516015109</v>
      </c>
      <c r="O11" s="1218">
        <f>+O8/O7</f>
        <v>0.7114075961710955</v>
      </c>
    </row>
    <row r="13" spans="13:16">
      <c r="M13" s="1283">
        <f>+'II.3. Empl x sector '!E15</f>
        <v>85964</v>
      </c>
      <c r="N13" s="36" t="s">
        <v>859</v>
      </c>
    </row>
    <row r="14" spans="13:16">
      <c r="M14" s="1286">
        <f>+'II.3. Empl x sector '!P19</f>
        <v>1.0586727973752903</v>
      </c>
      <c r="N14" s="36" t="s">
        <v>856</v>
      </c>
    </row>
    <row r="15" spans="13:16" ht="13.5" customHeight="1">
      <c r="M15" s="1283">
        <f>+'II.3. Empl x sector '!I15</f>
        <v>2188548</v>
      </c>
      <c r="N15" s="36" t="s">
        <v>857</v>
      </c>
    </row>
    <row r="16" spans="13:16">
      <c r="M16" s="1286">
        <f>+'II.3. Empl x sector '!P18</f>
        <v>0.84185708310435114</v>
      </c>
      <c r="N16" s="36" t="s">
        <v>910</v>
      </c>
    </row>
    <row r="18" spans="13:16">
      <c r="P18" s="1733"/>
    </row>
    <row r="20" spans="13:16">
      <c r="M20" s="1287">
        <f>+' II.4.Empr x No. de empl'!C5</f>
        <v>0.58929319249918566</v>
      </c>
      <c r="N20" s="36" t="s">
        <v>858</v>
      </c>
    </row>
    <row r="21" spans="13:16">
      <c r="M21" s="1283">
        <f>+' II.4.Empr x No. de empl'!B5</f>
        <v>50658</v>
      </c>
      <c r="N21" s="36" t="s">
        <v>859</v>
      </c>
    </row>
    <row r="22" spans="13:16">
      <c r="M22" s="1283">
        <f>+' II.4.Empr x No. de empl'!D5</f>
        <v>127564</v>
      </c>
      <c r="N22" s="1059" t="s">
        <v>860</v>
      </c>
    </row>
    <row r="23" spans="13:16">
      <c r="M23" s="1288">
        <f>+' II.4.Empr x No. de empl'!E5</f>
        <v>5.8287046937055983E-2</v>
      </c>
      <c r="N23" s="1734" t="s">
        <v>861</v>
      </c>
    </row>
    <row r="24" spans="13:16">
      <c r="M24" s="1289">
        <f>+' II.4.Empr x No. de empl'!N5</f>
        <v>0.8748662230701223</v>
      </c>
      <c r="N24" s="1059" t="s">
        <v>867</v>
      </c>
    </row>
    <row r="25" spans="13:16">
      <c r="M25" s="1290"/>
      <c r="N25" s="1734"/>
    </row>
    <row r="26" spans="13:16">
      <c r="M26" s="1283">
        <f>+' II.4.Empr x No. de empl'!B13</f>
        <v>11</v>
      </c>
      <c r="N26" s="1734" t="s">
        <v>862</v>
      </c>
    </row>
    <row r="27" spans="13:16">
      <c r="M27" s="1283">
        <f>+' II.4.Empr x No. de empl'!D13</f>
        <v>397526</v>
      </c>
      <c r="N27" s="1734" t="s">
        <v>873</v>
      </c>
    </row>
    <row r="28" spans="13:16">
      <c r="M28" s="1287">
        <f>+' II.4.Empr x No. de empl'!E13</f>
        <v>0.18163915070631304</v>
      </c>
      <c r="N28" s="1734" t="s">
        <v>863</v>
      </c>
    </row>
    <row r="29" spans="13:16">
      <c r="M29" s="1290"/>
      <c r="N29" s="1734"/>
    </row>
    <row r="30" spans="13:16">
      <c r="M30" s="1283"/>
      <c r="N30" s="1059"/>
    </row>
    <row r="31" spans="13:16">
      <c r="M31" s="1292">
        <f>+'II.5 Salario prom.'!B15</f>
        <v>19387</v>
      </c>
      <c r="N31" s="1059" t="s">
        <v>864</v>
      </c>
    </row>
    <row r="32" spans="13:16" ht="14.25" customHeight="1">
      <c r="M32" s="1292">
        <f>+'II.5 Salario prom.'!C15</f>
        <v>24490</v>
      </c>
      <c r="N32" s="1059" t="s">
        <v>865</v>
      </c>
    </row>
    <row r="33" spans="13:14" ht="14.25" customHeight="1">
      <c r="M33" s="1292">
        <f>+'II.5 Salario prom.'!D15</f>
        <v>28653</v>
      </c>
      <c r="N33" s="1059" t="s">
        <v>866</v>
      </c>
    </row>
    <row r="34" spans="13:14" ht="14.25" customHeight="1">
      <c r="M34" s="1291"/>
      <c r="N34" s="1059"/>
    </row>
    <row r="43" spans="13:14">
      <c r="N43" s="36">
        <f>15*9</f>
        <v>135</v>
      </c>
    </row>
    <row r="44" spans="13:14">
      <c r="N44" s="36">
        <f>9*15</f>
        <v>135</v>
      </c>
    </row>
    <row r="45" spans="13:14">
      <c r="N45" s="36">
        <f>135-16</f>
        <v>119</v>
      </c>
    </row>
    <row r="46" spans="13:14">
      <c r="N46" s="36">
        <f>9*16</f>
        <v>144</v>
      </c>
    </row>
    <row r="47" spans="13:14">
      <c r="N47" s="36">
        <f>9*15</f>
        <v>135</v>
      </c>
    </row>
    <row r="48" spans="13:14">
      <c r="N48" s="36">
        <f>+-144+135</f>
        <v>-9</v>
      </c>
    </row>
  </sheetData>
  <pageMargins left="0.70866141732283472" right="0.70866141732283472" top="0.74803149606299213" bottom="0.74803149606299213" header="0.31496062992125984" footer="0.31496062992125984"/>
  <pageSetup scale="77" orientation="landscape" r:id="rId1"/>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7">
    <tabColor theme="9" tint="-0.249977111117893"/>
    <pageSetUpPr fitToPage="1"/>
  </sheetPr>
  <dimension ref="A1:T38"/>
  <sheetViews>
    <sheetView showGridLines="0" view="pageBreakPreview" zoomScale="55" zoomScaleNormal="100" zoomScaleSheetLayoutView="55" workbookViewId="0">
      <selection activeCell="L7" sqref="L7"/>
    </sheetView>
  </sheetViews>
  <sheetFormatPr baseColWidth="10" defaultColWidth="11.42578125" defaultRowHeight="15"/>
  <cols>
    <col min="1" max="1" width="16.85546875" style="222" customWidth="1"/>
    <col min="2" max="2" width="30.85546875" style="222" customWidth="1"/>
    <col min="3" max="3" width="20.28515625" style="222" customWidth="1"/>
    <col min="4" max="4" width="22.42578125" style="222" customWidth="1"/>
    <col min="5" max="5" width="14.28515625" style="222" customWidth="1"/>
    <col min="6" max="11" width="13.5703125" style="222" customWidth="1"/>
    <col min="12" max="12" width="26.85546875" style="222" customWidth="1"/>
    <col min="13" max="13" width="22.7109375" style="222" customWidth="1"/>
    <col min="14" max="15" width="13.5703125" style="222" customWidth="1"/>
    <col min="16" max="16" width="11.42578125" style="222" hidden="1" customWidth="1"/>
    <col min="17" max="17" width="0.28515625" style="222" customWidth="1"/>
    <col min="18" max="18" width="11.42578125" style="222"/>
    <col min="19" max="19" width="12.7109375" style="222" customWidth="1"/>
    <col min="20" max="21" width="15.28515625" style="222" customWidth="1"/>
    <col min="22" max="22" width="15.85546875" style="222" customWidth="1"/>
    <col min="23" max="16384" width="11.42578125" style="222"/>
  </cols>
  <sheetData>
    <row r="1" spans="1:17" ht="94.5" customHeight="1">
      <c r="A1" s="2321"/>
      <c r="B1" s="2321"/>
      <c r="C1" s="2321"/>
      <c r="D1" s="2321"/>
      <c r="E1" s="2321"/>
      <c r="F1" s="2321"/>
      <c r="G1" s="2321"/>
      <c r="H1" s="2321"/>
      <c r="I1" s="2321"/>
      <c r="J1" s="2321"/>
      <c r="K1" s="2321"/>
      <c r="L1" s="2321"/>
      <c r="M1" s="2321"/>
      <c r="N1" s="2321"/>
      <c r="O1" s="2321"/>
      <c r="P1" s="2321"/>
      <c r="Q1" s="2321"/>
    </row>
    <row r="2" spans="1:17" ht="3.75" customHeight="1">
      <c r="A2" s="2322"/>
      <c r="B2" s="2322"/>
      <c r="C2" s="2322"/>
      <c r="D2" s="2322"/>
      <c r="E2" s="2322"/>
      <c r="F2" s="2322"/>
      <c r="G2" s="2322"/>
      <c r="H2" s="2322"/>
      <c r="I2" s="2322"/>
      <c r="J2" s="2322"/>
      <c r="K2" s="2322"/>
      <c r="L2" s="2322"/>
      <c r="M2" s="2322"/>
      <c r="N2" s="2322"/>
      <c r="O2" s="2322"/>
      <c r="P2" s="223"/>
      <c r="Q2" s="223"/>
    </row>
    <row r="3" spans="1:17" ht="27" customHeight="1">
      <c r="A3" s="2323" t="s">
        <v>492</v>
      </c>
      <c r="B3" s="2324"/>
      <c r="C3" s="2324"/>
      <c r="D3" s="2325"/>
      <c r="E3" s="223"/>
      <c r="F3" s="223"/>
      <c r="G3" s="223"/>
      <c r="H3" s="223"/>
      <c r="I3" s="223"/>
      <c r="J3" s="223"/>
      <c r="K3" s="223"/>
      <c r="L3" s="223"/>
      <c r="M3" s="223"/>
      <c r="N3" s="223"/>
      <c r="O3" s="223"/>
      <c r="P3" s="223"/>
      <c r="Q3" s="223"/>
    </row>
    <row r="4" spans="1:17" ht="48.75" customHeight="1">
      <c r="A4" s="883" t="s">
        <v>32</v>
      </c>
      <c r="B4" s="882" t="s">
        <v>921</v>
      </c>
      <c r="C4" s="882" t="s">
        <v>922</v>
      </c>
      <c r="D4" s="881" t="s">
        <v>493</v>
      </c>
      <c r="E4" s="223"/>
      <c r="F4" s="223"/>
      <c r="G4" s="653"/>
      <c r="H4" s="223"/>
      <c r="I4" s="653"/>
      <c r="J4" s="653"/>
      <c r="K4" s="223"/>
      <c r="L4" s="223"/>
      <c r="M4" s="223"/>
      <c r="N4" s="223"/>
      <c r="O4" s="223"/>
      <c r="P4" s="223"/>
      <c r="Q4" s="223"/>
    </row>
    <row r="5" spans="1:17" ht="18.75">
      <c r="A5" s="885">
        <v>37956</v>
      </c>
      <c r="B5" s="884">
        <v>0.23569999999999999</v>
      </c>
      <c r="C5" s="884">
        <v>0.42655027092113201</v>
      </c>
      <c r="D5" s="1769">
        <f>B5-C5</f>
        <v>-0.19085027092113202</v>
      </c>
      <c r="E5" s="223"/>
      <c r="F5" s="223"/>
      <c r="G5" s="653"/>
      <c r="H5" s="223"/>
      <c r="I5" s="653"/>
      <c r="J5" s="653"/>
      <c r="K5" s="223"/>
      <c r="L5" s="223"/>
      <c r="M5" s="223"/>
      <c r="N5" s="223"/>
      <c r="O5" s="223"/>
      <c r="P5" s="223"/>
      <c r="Q5" s="223"/>
    </row>
    <row r="6" spans="1:17" ht="18.75">
      <c r="A6" s="345">
        <v>38322</v>
      </c>
      <c r="B6" s="653">
        <v>0.238433752130429</v>
      </c>
      <c r="C6" s="653">
        <v>0.28740240557079555</v>
      </c>
      <c r="D6" s="1770">
        <f t="shared" ref="D6:D16" si="0">B6-C6</f>
        <v>-4.896865344036655E-2</v>
      </c>
      <c r="E6" s="223"/>
      <c r="F6" s="223"/>
      <c r="G6" s="653"/>
      <c r="H6" s="223"/>
      <c r="I6" s="653"/>
      <c r="J6" s="653"/>
      <c r="K6" s="223"/>
      <c r="L6" s="223"/>
      <c r="M6" s="223"/>
      <c r="N6" s="223"/>
      <c r="O6" s="223"/>
      <c r="P6" s="223"/>
      <c r="Q6" s="223"/>
    </row>
    <row r="7" spans="1:17" ht="18.75">
      <c r="A7" s="345">
        <v>38687</v>
      </c>
      <c r="B7" s="653">
        <v>0.16964146990989265</v>
      </c>
      <c r="C7" s="653">
        <v>7.4373053597770911E-2</v>
      </c>
      <c r="D7" s="1770">
        <f t="shared" si="0"/>
        <v>9.526841631212174E-2</v>
      </c>
      <c r="E7" s="223"/>
      <c r="F7" s="223"/>
      <c r="G7" s="653"/>
      <c r="H7" s="223"/>
      <c r="I7" s="653"/>
      <c r="J7" s="653" t="s">
        <v>25</v>
      </c>
      <c r="K7" s="223"/>
      <c r="L7" s="223"/>
      <c r="M7" s="223"/>
      <c r="N7" s="223"/>
      <c r="O7" s="223"/>
      <c r="P7" s="223"/>
      <c r="Q7" s="223"/>
    </row>
    <row r="8" spans="1:17" ht="18.75">
      <c r="A8" s="345">
        <v>39052</v>
      </c>
      <c r="B8" s="653">
        <v>0.11484584318471436</v>
      </c>
      <c r="C8" s="653">
        <v>5.0001907013997426E-2</v>
      </c>
      <c r="D8" s="1770">
        <f t="shared" si="0"/>
        <v>6.4843936170716931E-2</v>
      </c>
      <c r="E8" s="223"/>
      <c r="F8" s="223"/>
      <c r="G8" s="653"/>
      <c r="H8" s="224"/>
      <c r="I8" s="653"/>
      <c r="J8" s="653"/>
      <c r="K8" s="223"/>
      <c r="L8" s="223"/>
      <c r="M8" s="223"/>
      <c r="N8" s="223"/>
      <c r="O8" s="223"/>
      <c r="P8" s="223"/>
      <c r="Q8" s="223"/>
    </row>
    <row r="9" spans="1:17" ht="18.75">
      <c r="A9" s="345">
        <v>39417</v>
      </c>
      <c r="B9" s="653">
        <v>8.4401489702688598E-2</v>
      </c>
      <c r="C9" s="653">
        <v>8.8775880857246747E-2</v>
      </c>
      <c r="D9" s="1770">
        <f t="shared" si="0"/>
        <v>-4.3743911545581493E-3</v>
      </c>
      <c r="E9" s="223"/>
      <c r="F9" s="223"/>
      <c r="G9" s="653"/>
      <c r="H9" s="223"/>
      <c r="I9" s="653"/>
      <c r="J9" s="653"/>
      <c r="K9" s="223"/>
      <c r="L9" s="223"/>
      <c r="M9" s="223"/>
      <c r="N9" s="223"/>
      <c r="O9" s="223"/>
      <c r="P9" s="223"/>
      <c r="Q9" s="223"/>
    </row>
    <row r="10" spans="1:17" ht="18.75">
      <c r="A10" s="345">
        <v>39783</v>
      </c>
      <c r="B10" s="653">
        <v>0.1326</v>
      </c>
      <c r="C10" s="653">
        <v>4.517248281844255E-2</v>
      </c>
      <c r="D10" s="1770">
        <f t="shared" si="0"/>
        <v>8.7427517181557446E-2</v>
      </c>
      <c r="E10" s="223"/>
      <c r="F10" s="223"/>
      <c r="G10" s="653"/>
      <c r="H10" s="223"/>
      <c r="I10" s="653"/>
      <c r="J10" s="653"/>
      <c r="K10" s="223"/>
      <c r="L10" s="223"/>
      <c r="M10" s="223"/>
      <c r="N10" s="223"/>
      <c r="O10" s="223"/>
      <c r="P10" s="223"/>
      <c r="Q10" s="223"/>
    </row>
    <row r="11" spans="1:17" ht="18.75">
      <c r="A11" s="345">
        <v>40148</v>
      </c>
      <c r="B11" s="653">
        <v>0.14330000000000001</v>
      </c>
      <c r="C11" s="653">
        <v>5.7648110316649515E-2</v>
      </c>
      <c r="D11" s="1770">
        <f t="shared" si="0"/>
        <v>8.5651889683350496E-2</v>
      </c>
      <c r="E11" s="223"/>
      <c r="F11" s="223"/>
      <c r="G11" s="653"/>
      <c r="H11" s="223"/>
      <c r="I11" s="653"/>
      <c r="J11" s="653"/>
      <c r="K11" s="223"/>
      <c r="L11" s="223"/>
      <c r="M11" s="223"/>
      <c r="N11" s="223"/>
      <c r="O11" s="223"/>
      <c r="P11" s="223"/>
      <c r="Q11" s="223"/>
    </row>
    <row r="12" spans="1:17" s="227" customFormat="1" ht="18.75">
      <c r="A12" s="345">
        <v>40513</v>
      </c>
      <c r="B12" s="653">
        <v>0.110547250717437</v>
      </c>
      <c r="C12" s="653">
        <v>6.2383050642844218E-2</v>
      </c>
      <c r="D12" s="1770">
        <f t="shared" si="0"/>
        <v>4.8164200074592781E-2</v>
      </c>
      <c r="E12" s="225"/>
      <c r="F12" s="225"/>
      <c r="G12" s="653"/>
      <c r="H12" s="225"/>
      <c r="I12" s="653"/>
      <c r="J12" s="653"/>
      <c r="K12" s="225"/>
      <c r="L12" s="225"/>
      <c r="M12" s="225"/>
      <c r="N12" s="225"/>
      <c r="O12" s="226"/>
      <c r="P12" s="225"/>
      <c r="Q12" s="225"/>
    </row>
    <row r="13" spans="1:17" ht="18.75">
      <c r="A13" s="345">
        <v>40878</v>
      </c>
      <c r="B13" s="653">
        <v>0.12663965470126301</v>
      </c>
      <c r="C13" s="653">
        <v>7.7600000000000002E-2</v>
      </c>
      <c r="D13" s="1770">
        <f t="shared" si="0"/>
        <v>4.9039654701263008E-2</v>
      </c>
      <c r="E13" s="225"/>
      <c r="F13" s="225"/>
      <c r="G13" s="653"/>
      <c r="H13" s="225"/>
      <c r="I13" s="653"/>
      <c r="J13" s="653"/>
      <c r="K13" s="225"/>
      <c r="L13" s="225"/>
      <c r="M13" s="225"/>
      <c r="N13" s="225"/>
      <c r="O13" s="225"/>
      <c r="P13" s="223"/>
      <c r="Q13" s="223"/>
    </row>
    <row r="14" spans="1:17" ht="18.75">
      <c r="A14" s="345">
        <v>41244</v>
      </c>
      <c r="B14" s="653">
        <v>0.1454</v>
      </c>
      <c r="C14" s="653">
        <v>3.9100000000000003E-2</v>
      </c>
      <c r="D14" s="1770">
        <f t="shared" si="0"/>
        <v>0.10630000000000001</v>
      </c>
      <c r="E14" s="223"/>
      <c r="F14" s="223"/>
      <c r="G14" s="653"/>
      <c r="H14" s="223"/>
      <c r="I14" s="653"/>
      <c r="J14" s="653"/>
      <c r="K14" s="223"/>
      <c r="L14" s="223"/>
      <c r="M14" s="223"/>
      <c r="N14" s="223"/>
      <c r="O14" s="223"/>
      <c r="P14" s="223"/>
      <c r="Q14" s="223"/>
    </row>
    <row r="15" spans="1:17" ht="18.75">
      <c r="A15" s="345">
        <v>41609</v>
      </c>
      <c r="B15" s="653">
        <v>0.133732017269869</v>
      </c>
      <c r="C15" s="653">
        <v>3.8800000000000001E-2</v>
      </c>
      <c r="D15" s="1770">
        <f t="shared" si="0"/>
        <v>9.4932017269868996E-2</v>
      </c>
      <c r="E15" s="223"/>
      <c r="F15" s="223"/>
      <c r="G15" s="653"/>
      <c r="H15" s="223"/>
      <c r="I15" s="653"/>
      <c r="J15" s="653"/>
      <c r="K15" s="223"/>
      <c r="L15" s="223"/>
      <c r="M15" s="223"/>
      <c r="N15" s="223"/>
      <c r="O15" s="223"/>
      <c r="P15" s="223"/>
      <c r="Q15" s="223"/>
    </row>
    <row r="16" spans="1:17" ht="18.75">
      <c r="A16" s="345">
        <v>41974</v>
      </c>
      <c r="B16" s="653">
        <v>0.124785116569871</v>
      </c>
      <c r="C16" s="653">
        <v>1.5800000000000002E-2</v>
      </c>
      <c r="D16" s="1770">
        <f t="shared" si="0"/>
        <v>0.108985116569871</v>
      </c>
      <c r="E16" s="223"/>
      <c r="F16" s="223"/>
      <c r="G16" s="653"/>
      <c r="H16" s="223"/>
      <c r="I16" s="653"/>
      <c r="J16" s="653"/>
      <c r="K16" s="223"/>
      <c r="L16" s="223"/>
      <c r="M16" s="223"/>
      <c r="N16" s="223"/>
      <c r="O16" s="223"/>
      <c r="P16" s="223"/>
      <c r="Q16" s="223"/>
    </row>
    <row r="17" spans="1:20" ht="18.75">
      <c r="A17" s="345">
        <v>42339</v>
      </c>
      <c r="B17" s="653">
        <v>0.1108</v>
      </c>
      <c r="C17" s="653">
        <v>2.3400000000000001E-2</v>
      </c>
      <c r="D17" s="1770">
        <f>B17-C17</f>
        <v>8.7399999999999992E-2</v>
      </c>
      <c r="E17" s="223"/>
      <c r="F17" s="223"/>
      <c r="G17" s="223"/>
      <c r="H17" s="223"/>
      <c r="I17" s="223"/>
      <c r="J17" s="223"/>
      <c r="K17" s="223"/>
      <c r="L17" s="223"/>
      <c r="M17" s="223"/>
      <c r="N17" s="223"/>
      <c r="O17" s="223"/>
      <c r="P17" s="223"/>
      <c r="Q17" s="223"/>
    </row>
    <row r="18" spans="1:20" ht="18.75">
      <c r="A18" s="345" t="s">
        <v>923</v>
      </c>
      <c r="B18" s="653">
        <v>0.1024</v>
      </c>
      <c r="C18" s="653">
        <v>1.7000000000000001E-2</v>
      </c>
      <c r="D18" s="1770">
        <f>B18-C18</f>
        <v>8.5400000000000004E-2</v>
      </c>
      <c r="E18" s="223"/>
      <c r="F18" s="223"/>
      <c r="G18" s="223"/>
      <c r="H18" s="223"/>
      <c r="I18" s="223"/>
      <c r="J18" s="223"/>
      <c r="K18" s="223"/>
      <c r="L18" s="223"/>
      <c r="M18" s="223"/>
      <c r="N18" s="223"/>
      <c r="O18" s="223"/>
      <c r="P18" s="223"/>
      <c r="Q18" s="223"/>
    </row>
    <row r="19" spans="1:20" ht="18.75">
      <c r="A19" s="345">
        <v>43086</v>
      </c>
      <c r="B19" s="653">
        <v>0.1082</v>
      </c>
      <c r="C19" s="653">
        <v>4.2000000000000003E-2</v>
      </c>
      <c r="D19" s="1770">
        <f>B19-C19</f>
        <v>6.6200000000000009E-2</v>
      </c>
      <c r="E19" s="223"/>
      <c r="F19" s="223"/>
      <c r="G19" s="223"/>
      <c r="H19" s="223"/>
      <c r="I19" s="223"/>
      <c r="J19" s="223"/>
      <c r="K19" s="223"/>
      <c r="L19" s="223"/>
      <c r="M19" s="223"/>
      <c r="N19" s="223"/>
      <c r="O19" s="223"/>
      <c r="P19" s="223"/>
      <c r="Q19" s="223"/>
    </row>
    <row r="20" spans="1:20" ht="18.75">
      <c r="A20" s="345" t="s">
        <v>1049</v>
      </c>
      <c r="B20" s="653">
        <v>8.7800000000000003E-2</v>
      </c>
      <c r="C20" s="653">
        <v>2.3699999999999999E-2</v>
      </c>
      <c r="D20" s="1770">
        <f>B20-C20</f>
        <v>6.4100000000000004E-2</v>
      </c>
      <c r="E20" s="223"/>
      <c r="F20" s="223"/>
      <c r="G20" s="223"/>
      <c r="H20" s="223"/>
      <c r="I20" s="223"/>
      <c r="J20" s="223"/>
      <c r="K20" s="223"/>
      <c r="L20" s="223"/>
      <c r="M20" s="223"/>
      <c r="N20" s="223"/>
      <c r="O20" s="223"/>
      <c r="P20" s="223"/>
      <c r="Q20" s="223"/>
    </row>
    <row r="21" spans="1:20" ht="18.75">
      <c r="A21" s="346">
        <v>43483</v>
      </c>
      <c r="B21" s="1269">
        <v>8.1900000000000001E-2</v>
      </c>
      <c r="C21" s="1269">
        <v>7.1000000000000004E-3</v>
      </c>
      <c r="D21" s="1771">
        <f>B21-C21</f>
        <v>7.4800000000000005E-2</v>
      </c>
      <c r="E21" s="223"/>
      <c r="F21" s="223"/>
      <c r="G21" s="223"/>
      <c r="H21" s="223"/>
      <c r="I21" s="223"/>
      <c r="J21" s="223"/>
      <c r="K21" s="223"/>
      <c r="L21" s="223"/>
      <c r="M21" s="223"/>
      <c r="N21" s="223"/>
      <c r="O21" s="223"/>
      <c r="P21" s="223"/>
      <c r="Q21" s="223"/>
      <c r="S21" s="40"/>
      <c r="T21" s="40"/>
    </row>
    <row r="22" spans="1:20">
      <c r="A22" s="223"/>
      <c r="B22" s="223"/>
      <c r="C22" s="223"/>
      <c r="D22" s="223"/>
    </row>
    <row r="23" spans="1:20">
      <c r="A23" s="223"/>
      <c r="B23" s="223"/>
      <c r="C23" s="223"/>
      <c r="D23" s="223"/>
    </row>
    <row r="24" spans="1:20">
      <c r="A24" s="223"/>
      <c r="B24" s="223"/>
      <c r="C24" s="223"/>
      <c r="D24" s="223"/>
    </row>
    <row r="27" spans="1:20">
      <c r="S27" s="336"/>
    </row>
    <row r="28" spans="1:20">
      <c r="S28" s="336"/>
    </row>
    <row r="29" spans="1:20">
      <c r="S29" s="336"/>
    </row>
    <row r="30" spans="1:20">
      <c r="S30" s="336"/>
    </row>
    <row r="31" spans="1:20">
      <c r="S31" s="336"/>
    </row>
    <row r="32" spans="1:20">
      <c r="S32" s="336"/>
    </row>
    <row r="33" spans="19:19">
      <c r="S33" s="337"/>
    </row>
    <row r="34" spans="19:19">
      <c r="S34" s="337"/>
    </row>
    <row r="35" spans="19:19">
      <c r="S35" s="337"/>
    </row>
    <row r="36" spans="19:19">
      <c r="S36" s="337"/>
    </row>
    <row r="37" spans="19:19">
      <c r="S37" s="338"/>
    </row>
    <row r="38" spans="19:19">
      <c r="S38" s="338"/>
    </row>
  </sheetData>
  <mergeCells count="3">
    <mergeCell ref="A1:Q1"/>
    <mergeCell ref="A2:O2"/>
    <mergeCell ref="A3:D3"/>
  </mergeCells>
  <printOptions horizontalCentered="1" verticalCentered="1"/>
  <pageMargins left="0.4" right="0.4" top="0.25" bottom="0.25" header="0.3" footer="0.3"/>
  <pageSetup scale="48" orientation="landscape" r:id="rId1"/>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8">
    <tabColor rgb="FF00B0F0"/>
    <pageSetUpPr fitToPage="1"/>
  </sheetPr>
  <dimension ref="B31:E60"/>
  <sheetViews>
    <sheetView showGridLines="0" view="pageBreakPreview" zoomScaleNormal="100" zoomScaleSheetLayoutView="100" workbookViewId="0">
      <selection activeCell="M29" sqref="M29"/>
    </sheetView>
  </sheetViews>
  <sheetFormatPr baseColWidth="10" defaultRowHeight="15"/>
  <cols>
    <col min="2" max="2" width="15" customWidth="1"/>
    <col min="4" max="4" width="17.42578125" style="118" customWidth="1"/>
    <col min="5" max="5" width="14.140625" style="118" customWidth="1"/>
    <col min="6" max="6" width="20.7109375" customWidth="1"/>
    <col min="7" max="7" width="18.28515625" customWidth="1"/>
    <col min="8" max="8" width="12.7109375" customWidth="1"/>
  </cols>
  <sheetData>
    <row r="31" spans="2:5">
      <c r="B31" s="1134"/>
      <c r="C31" s="1135"/>
      <c r="D31"/>
      <c r="E31"/>
    </row>
    <row r="32" spans="2:5">
      <c r="B32" s="1134"/>
      <c r="C32" s="1135"/>
      <c r="D32"/>
      <c r="E32"/>
    </row>
    <row r="33" spans="2:5">
      <c r="B33" s="1134"/>
      <c r="C33" s="1135"/>
      <c r="D33"/>
      <c r="E33"/>
    </row>
    <row r="34" spans="2:5">
      <c r="B34" s="1134"/>
      <c r="C34" s="1135"/>
      <c r="D34"/>
      <c r="E34"/>
    </row>
    <row r="35" spans="2:5">
      <c r="B35" s="1134"/>
      <c r="C35" s="1135"/>
      <c r="D35"/>
      <c r="E35"/>
    </row>
    <row r="36" spans="2:5">
      <c r="B36" s="1132"/>
      <c r="C36" s="1136"/>
      <c r="D36"/>
      <c r="E36"/>
    </row>
    <row r="37" spans="2:5">
      <c r="B37" s="1133"/>
      <c r="C37" s="930"/>
      <c r="D37"/>
      <c r="E37"/>
    </row>
    <row r="38" spans="2:5">
      <c r="B38" s="1133"/>
      <c r="C38" s="930"/>
      <c r="D38"/>
      <c r="E38"/>
    </row>
    <row r="39" spans="2:5">
      <c r="B39" s="1133"/>
      <c r="C39" s="930"/>
      <c r="D39"/>
      <c r="E39"/>
    </row>
    <row r="40" spans="2:5">
      <c r="B40" s="1133"/>
      <c r="C40" s="930"/>
      <c r="D40"/>
      <c r="E40"/>
    </row>
    <row r="41" spans="2:5">
      <c r="B41" s="1133"/>
      <c r="C41" s="930"/>
      <c r="D41"/>
      <c r="E41"/>
    </row>
    <row r="42" spans="2:5">
      <c r="B42" s="1133"/>
      <c r="C42" s="930"/>
      <c r="D42"/>
      <c r="E42"/>
    </row>
    <row r="43" spans="2:5">
      <c r="B43" s="1133"/>
      <c r="C43" s="930"/>
      <c r="D43"/>
      <c r="E43"/>
    </row>
    <row r="44" spans="2:5">
      <c r="B44" s="1133"/>
      <c r="C44" s="930"/>
      <c r="D44"/>
      <c r="E44"/>
    </row>
    <row r="45" spans="2:5">
      <c r="B45" s="1133"/>
      <c r="C45" s="930"/>
      <c r="D45"/>
      <c r="E45"/>
    </row>
    <row r="46" spans="2:5">
      <c r="B46" s="1133"/>
      <c r="C46" s="930"/>
      <c r="D46"/>
      <c r="E46"/>
    </row>
    <row r="47" spans="2:5">
      <c r="B47" s="1133"/>
      <c r="C47" s="930"/>
      <c r="D47"/>
      <c r="E47"/>
    </row>
    <row r="48" spans="2:5">
      <c r="B48" s="1133"/>
      <c r="C48" s="930"/>
      <c r="D48"/>
      <c r="E48"/>
    </row>
    <row r="49" spans="2:5">
      <c r="B49" s="1133"/>
      <c r="C49" s="930"/>
      <c r="D49"/>
      <c r="E49"/>
    </row>
    <row r="50" spans="2:5">
      <c r="B50" s="1133"/>
      <c r="C50" s="930"/>
      <c r="D50"/>
      <c r="E50"/>
    </row>
    <row r="51" spans="2:5">
      <c r="B51" s="1133"/>
      <c r="C51" s="930"/>
      <c r="D51"/>
      <c r="E51"/>
    </row>
    <row r="52" spans="2:5">
      <c r="B52" s="1133"/>
      <c r="C52" s="930"/>
      <c r="D52"/>
      <c r="E52"/>
    </row>
    <row r="53" spans="2:5">
      <c r="B53" s="1133"/>
      <c r="C53" s="930"/>
      <c r="D53"/>
      <c r="E53"/>
    </row>
    <row r="54" spans="2:5">
      <c r="B54" s="1133"/>
      <c r="C54" s="930"/>
      <c r="D54"/>
      <c r="E54"/>
    </row>
    <row r="55" spans="2:5">
      <c r="B55" s="1133"/>
      <c r="C55" s="930"/>
      <c r="D55"/>
      <c r="E55"/>
    </row>
    <row r="56" spans="2:5">
      <c r="B56" s="1133"/>
      <c r="C56" s="930"/>
      <c r="D56"/>
      <c r="E56"/>
    </row>
    <row r="57" spans="2:5">
      <c r="B57" s="1133"/>
      <c r="C57" s="930"/>
      <c r="D57"/>
      <c r="E57"/>
    </row>
    <row r="58" spans="2:5">
      <c r="B58" s="1133"/>
      <c r="C58" s="930"/>
      <c r="D58"/>
      <c r="E58"/>
    </row>
    <row r="59" spans="2:5">
      <c r="B59" s="1133"/>
      <c r="C59" s="930"/>
      <c r="D59"/>
      <c r="E59"/>
    </row>
    <row r="60" spans="2:5">
      <c r="B60" s="1133"/>
      <c r="C60" s="930"/>
      <c r="D60"/>
      <c r="E60"/>
    </row>
  </sheetData>
  <pageMargins left="0.7" right="0.7" top="0.75" bottom="0.75" header="0.3" footer="0.3"/>
  <pageSetup orientation="landscape" r:id="rId1"/>
  <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7">
    <tabColor rgb="FF00B0F0"/>
  </sheetPr>
  <dimension ref="A1:L54"/>
  <sheetViews>
    <sheetView showGridLines="0" view="pageBreakPreview" zoomScale="73" zoomScaleNormal="100" zoomScaleSheetLayoutView="73" workbookViewId="0">
      <selection activeCell="M1" sqref="M1:S1048576"/>
    </sheetView>
  </sheetViews>
  <sheetFormatPr baseColWidth="10" defaultColWidth="11.42578125" defaultRowHeight="15"/>
  <cols>
    <col min="1" max="1" width="16.140625" style="32" customWidth="1"/>
    <col min="2" max="2" width="20.7109375" style="32" customWidth="1"/>
    <col min="3" max="3" width="16" style="32" customWidth="1"/>
    <col min="4" max="4" width="19.5703125" style="32" bestFit="1" customWidth="1"/>
    <col min="5" max="7" width="17.28515625" style="32" customWidth="1"/>
    <col min="8" max="8" width="21.28515625" style="32" customWidth="1"/>
    <col min="9" max="9" width="21.85546875" style="32" customWidth="1"/>
    <col min="10" max="11" width="17.42578125" style="32" customWidth="1"/>
    <col min="12" max="12" width="19.28515625" style="32" customWidth="1"/>
    <col min="13" max="16384" width="11.42578125" style="32"/>
  </cols>
  <sheetData>
    <row r="1" spans="1:12" customFormat="1" ht="73.5" customHeight="1">
      <c r="A1" s="2326"/>
      <c r="B1" s="2326"/>
      <c r="C1" s="2326"/>
      <c r="D1" s="2326"/>
      <c r="E1" s="2326"/>
      <c r="F1" s="2326"/>
      <c r="G1" s="2326"/>
      <c r="H1" s="2326"/>
      <c r="I1" s="2326"/>
      <c r="J1" s="2326"/>
      <c r="K1" s="2326"/>
      <c r="L1" s="2326"/>
    </row>
    <row r="2" spans="1:12" customFormat="1" ht="9.75" customHeight="1">
      <c r="A2" s="2327"/>
      <c r="B2" s="2327"/>
      <c r="C2" s="2327"/>
      <c r="D2" s="2327"/>
      <c r="E2" s="2327"/>
      <c r="F2" s="2327"/>
      <c r="G2" s="2327"/>
      <c r="H2" s="2327"/>
      <c r="I2" s="2327"/>
      <c r="J2" s="2327"/>
      <c r="K2" s="2327"/>
      <c r="L2" s="2327"/>
    </row>
    <row r="3" spans="1:12" customFormat="1" ht="24.75" customHeight="1">
      <c r="A3" s="2331" t="s">
        <v>34</v>
      </c>
      <c r="B3" s="2328" t="s">
        <v>130</v>
      </c>
      <c r="C3" s="2329"/>
      <c r="D3" s="2329"/>
      <c r="E3" s="2329"/>
      <c r="F3" s="2329"/>
      <c r="G3" s="2329"/>
      <c r="H3" s="2330"/>
      <c r="I3" s="32"/>
      <c r="J3" s="32"/>
      <c r="K3" s="32"/>
      <c r="L3" s="76"/>
    </row>
    <row r="4" spans="1:12" customFormat="1" ht="23.25" customHeight="1">
      <c r="A4" s="2332"/>
      <c r="B4" s="1719" t="s">
        <v>118</v>
      </c>
      <c r="C4" s="1719" t="s">
        <v>141</v>
      </c>
      <c r="D4" s="1719" t="s">
        <v>119</v>
      </c>
      <c r="E4" s="1719" t="s">
        <v>141</v>
      </c>
      <c r="F4" s="347" t="s">
        <v>120</v>
      </c>
      <c r="G4" s="1719" t="s">
        <v>141</v>
      </c>
      <c r="H4" s="934" t="s">
        <v>127</v>
      </c>
      <c r="I4" s="76"/>
      <c r="J4" s="76"/>
      <c r="K4" s="76"/>
      <c r="L4" s="76"/>
    </row>
    <row r="5" spans="1:12" customFormat="1" ht="16.5" customHeight="1">
      <c r="A5" s="348">
        <v>2005</v>
      </c>
      <c r="B5" s="935">
        <v>1182369144.5599999</v>
      </c>
      <c r="C5" s="936">
        <f t="shared" ref="C5:C10" si="0">B5/H5</f>
        <v>0.94107399436081784</v>
      </c>
      <c r="D5" s="935">
        <v>45221952.840000004</v>
      </c>
      <c r="E5" s="936">
        <f t="shared" ref="E5:E20" si="1">D5/H5</f>
        <v>3.5993161685365468E-2</v>
      </c>
      <c r="F5" s="935">
        <v>28812917.210000001</v>
      </c>
      <c r="G5" s="936">
        <f t="shared" ref="G5:G20" si="2">F5/H5</f>
        <v>2.2932843953816728E-2</v>
      </c>
      <c r="H5" s="937">
        <f t="shared" ref="H5:H17" si="3">B5+D5+F5</f>
        <v>1256404014.6099999</v>
      </c>
      <c r="I5" s="76"/>
      <c r="J5" s="931"/>
      <c r="K5" s="76"/>
      <c r="L5" s="76"/>
    </row>
    <row r="6" spans="1:12" customFormat="1" ht="16.5" customHeight="1">
      <c r="A6" s="348">
        <v>2006</v>
      </c>
      <c r="B6" s="935">
        <v>1292735922.04</v>
      </c>
      <c r="C6" s="936">
        <f t="shared" si="0"/>
        <v>0.9378154266333486</v>
      </c>
      <c r="D6" s="935">
        <v>53017895.640000001</v>
      </c>
      <c r="E6" s="936">
        <f t="shared" si="1"/>
        <v>3.8461838625453222E-2</v>
      </c>
      <c r="F6" s="938">
        <v>32700711.139999997</v>
      </c>
      <c r="G6" s="936">
        <f t="shared" si="2"/>
        <v>2.3722734741198043E-2</v>
      </c>
      <c r="H6" s="937">
        <f t="shared" si="3"/>
        <v>1378454528.8200002</v>
      </c>
      <c r="I6" s="76"/>
      <c r="J6" s="931"/>
      <c r="K6" s="76"/>
      <c r="L6" s="76"/>
    </row>
    <row r="7" spans="1:12" customFormat="1" ht="16.5" customHeight="1">
      <c r="A7" s="348">
        <v>2007</v>
      </c>
      <c r="B7" s="935">
        <v>1635826213.1600001</v>
      </c>
      <c r="C7" s="936">
        <f t="shared" si="0"/>
        <v>0.94578819961072813</v>
      </c>
      <c r="D7" s="935">
        <v>70883463.600000009</v>
      </c>
      <c r="E7" s="936">
        <f t="shared" si="1"/>
        <v>4.0982802990368349E-2</v>
      </c>
      <c r="F7" s="938">
        <v>22880747.219999999</v>
      </c>
      <c r="G7" s="936">
        <f t="shared" si="2"/>
        <v>1.3228997398903602E-2</v>
      </c>
      <c r="H7" s="937">
        <f t="shared" si="3"/>
        <v>1729590423.98</v>
      </c>
      <c r="I7" s="76"/>
      <c r="J7" s="931"/>
      <c r="K7" s="76"/>
      <c r="L7" s="76"/>
    </row>
    <row r="8" spans="1:12" customFormat="1" ht="16.5" customHeight="1">
      <c r="A8" s="348">
        <v>2008</v>
      </c>
      <c r="B8" s="938">
        <v>1581393650.8599999</v>
      </c>
      <c r="C8" s="936">
        <f t="shared" si="0"/>
        <v>0.94890566872483018</v>
      </c>
      <c r="D8" s="938">
        <v>68964104.809999987</v>
      </c>
      <c r="E8" s="936">
        <f t="shared" si="1"/>
        <v>4.1381492809936499E-2</v>
      </c>
      <c r="F8" s="938">
        <v>16186878.83</v>
      </c>
      <c r="G8" s="936">
        <f t="shared" si="2"/>
        <v>9.7128384652334383E-3</v>
      </c>
      <c r="H8" s="937">
        <f t="shared" si="3"/>
        <v>1666544634.4999998</v>
      </c>
      <c r="I8" s="76" t="s">
        <v>25</v>
      </c>
      <c r="J8" s="931"/>
      <c r="K8" s="76"/>
    </row>
    <row r="9" spans="1:12" customFormat="1" ht="16.5" customHeight="1">
      <c r="A9" s="348">
        <v>2009</v>
      </c>
      <c r="B9" s="935">
        <v>1687099942.1400001</v>
      </c>
      <c r="C9" s="936">
        <f t="shared" si="0"/>
        <v>0.95230043356878247</v>
      </c>
      <c r="D9" s="935">
        <v>73407508.640000001</v>
      </c>
      <c r="E9" s="936">
        <f t="shared" si="1"/>
        <v>4.1435602336873975E-2</v>
      </c>
      <c r="F9" s="938">
        <v>11097268.350000001</v>
      </c>
      <c r="G9" s="936">
        <f t="shared" si="2"/>
        <v>6.263964094343601E-3</v>
      </c>
      <c r="H9" s="937">
        <f t="shared" si="3"/>
        <v>1771604719.1300001</v>
      </c>
      <c r="I9" s="76"/>
      <c r="J9" s="931"/>
      <c r="K9" s="76"/>
      <c r="L9" s="17"/>
    </row>
    <row r="10" spans="1:12" customFormat="1" ht="16.5" customHeight="1">
      <c r="A10" s="348">
        <v>2010</v>
      </c>
      <c r="B10" s="935">
        <v>1922473262.4300001</v>
      </c>
      <c r="C10" s="936">
        <f t="shared" si="0"/>
        <v>0.9530442004433155</v>
      </c>
      <c r="D10" s="935">
        <v>83809693.36999999</v>
      </c>
      <c r="E10" s="936">
        <f t="shared" si="1"/>
        <v>4.1547699917683208E-2</v>
      </c>
      <c r="F10" s="938">
        <v>10909175.590000002</v>
      </c>
      <c r="G10" s="936">
        <f t="shared" si="2"/>
        <v>5.4080994159188484E-3</v>
      </c>
      <c r="H10" s="937">
        <v>2017192131.8400002</v>
      </c>
      <c r="I10" s="78"/>
      <c r="J10" s="931"/>
      <c r="K10" s="78"/>
      <c r="L10" s="17"/>
    </row>
    <row r="11" spans="1:12" s="67" customFormat="1" ht="16.5" customHeight="1">
      <c r="A11" s="348">
        <v>2011</v>
      </c>
      <c r="B11" s="935">
        <v>2175109581.8400002</v>
      </c>
      <c r="C11" s="936">
        <f t="shared" ref="C11:C20" si="4">B11/H11</f>
        <v>0.95103367657376847</v>
      </c>
      <c r="D11" s="935">
        <v>94554070.570000008</v>
      </c>
      <c r="E11" s="936">
        <f t="shared" si="1"/>
        <v>4.1342333333446481E-2</v>
      </c>
      <c r="F11" s="938">
        <v>17436831.43</v>
      </c>
      <c r="G11" s="936">
        <f t="shared" si="2"/>
        <v>7.623990092785026E-3</v>
      </c>
      <c r="H11" s="937">
        <f t="shared" si="3"/>
        <v>2287100483.8400002</v>
      </c>
      <c r="I11" s="78"/>
      <c r="J11" s="931"/>
      <c r="K11" s="78"/>
      <c r="L11" s="17"/>
    </row>
    <row r="12" spans="1:12" s="67" customFormat="1" ht="16.5" customHeight="1">
      <c r="A12" s="348">
        <v>2012</v>
      </c>
      <c r="B12" s="935">
        <v>2411674911.5</v>
      </c>
      <c r="C12" s="939">
        <f t="shared" si="4"/>
        <v>0.95211214546597178</v>
      </c>
      <c r="D12" s="935">
        <v>104789518.08999999</v>
      </c>
      <c r="E12" s="939">
        <f t="shared" si="1"/>
        <v>4.1370158314148531E-2</v>
      </c>
      <c r="F12" s="938">
        <v>16509152.34</v>
      </c>
      <c r="G12" s="939">
        <f t="shared" si="2"/>
        <v>6.5176962198795789E-3</v>
      </c>
      <c r="H12" s="937">
        <f t="shared" si="3"/>
        <v>2532973581.9300003</v>
      </c>
      <c r="I12" s="1817"/>
      <c r="J12" s="96"/>
      <c r="K12" s="78"/>
      <c r="L12" s="17"/>
    </row>
    <row r="13" spans="1:12" s="67" customFormat="1" ht="16.5" customHeight="1">
      <c r="A13" s="348">
        <v>2013</v>
      </c>
      <c r="B13" s="935">
        <v>2663186569.8199997</v>
      </c>
      <c r="C13" s="939">
        <f t="shared" si="4"/>
        <v>0.95177416884053523</v>
      </c>
      <c r="D13" s="935">
        <v>115834844.37000003</v>
      </c>
      <c r="E13" s="939">
        <f t="shared" si="1"/>
        <v>4.1397254691953878E-2</v>
      </c>
      <c r="F13" s="938">
        <v>19107235.449999999</v>
      </c>
      <c r="G13" s="939">
        <f t="shared" si="2"/>
        <v>6.8285764675109885E-3</v>
      </c>
      <c r="H13" s="937">
        <f t="shared" si="3"/>
        <v>2798128649.6399994</v>
      </c>
      <c r="J13" s="96"/>
      <c r="K13" s="78"/>
      <c r="L13" s="17"/>
    </row>
    <row r="14" spans="1:12" s="67" customFormat="1" ht="16.5" customHeight="1">
      <c r="A14" s="348">
        <v>2014</v>
      </c>
      <c r="B14" s="940">
        <v>3005088863.5</v>
      </c>
      <c r="C14" s="941">
        <f t="shared" si="4"/>
        <v>0.95169285075746779</v>
      </c>
      <c r="D14" s="940">
        <v>131454109.10000002</v>
      </c>
      <c r="E14" s="941">
        <f t="shared" si="1"/>
        <v>4.1630694304146058E-2</v>
      </c>
      <c r="F14" s="571">
        <v>21081739.099999998</v>
      </c>
      <c r="G14" s="941">
        <f t="shared" si="2"/>
        <v>6.6764549383862741E-3</v>
      </c>
      <c r="H14" s="942">
        <f t="shared" si="3"/>
        <v>3157624711.6999998</v>
      </c>
      <c r="J14" s="931"/>
      <c r="K14" s="78"/>
      <c r="L14" s="17"/>
    </row>
    <row r="15" spans="1:12" s="67" customFormat="1" ht="16.5" customHeight="1">
      <c r="A15" s="348">
        <v>2015</v>
      </c>
      <c r="B15" s="940">
        <v>3382710516.6399999</v>
      </c>
      <c r="C15" s="941">
        <f t="shared" si="4"/>
        <v>0.95338904993406337</v>
      </c>
      <c r="D15" s="940">
        <v>147262666.77000001</v>
      </c>
      <c r="E15" s="941">
        <f t="shared" si="1"/>
        <v>4.1504767632928548E-2</v>
      </c>
      <c r="F15" s="571">
        <v>18117196.77</v>
      </c>
      <c r="G15" s="941">
        <f t="shared" si="2"/>
        <v>5.106182433008059E-3</v>
      </c>
      <c r="H15" s="942">
        <f t="shared" si="3"/>
        <v>3548090380.1799998</v>
      </c>
      <c r="I15" s="217"/>
      <c r="J15" s="931"/>
      <c r="K15" s="78"/>
      <c r="L15" s="17"/>
    </row>
    <row r="16" spans="1:12" customFormat="1" ht="16.5" customHeight="1">
      <c r="A16" s="348">
        <v>2016</v>
      </c>
      <c r="B16" s="940">
        <v>3862688790.9599996</v>
      </c>
      <c r="C16" s="941">
        <f t="shared" si="4"/>
        <v>0.95416022594621486</v>
      </c>
      <c r="D16" s="940">
        <v>168521814.59</v>
      </c>
      <c r="E16" s="941">
        <f t="shared" si="1"/>
        <v>4.1628208066458665E-2</v>
      </c>
      <c r="F16" s="571">
        <v>17049514.629999999</v>
      </c>
      <c r="G16" s="941">
        <f t="shared" si="2"/>
        <v>4.2115659873264068E-3</v>
      </c>
      <c r="H16" s="942">
        <f t="shared" si="3"/>
        <v>4048260120.1799998</v>
      </c>
      <c r="I16" s="32"/>
      <c r="J16" s="931"/>
      <c r="K16" s="77"/>
      <c r="L16" s="32"/>
    </row>
    <row r="17" spans="1:12" customFormat="1" ht="16.5" customHeight="1">
      <c r="A17" s="348">
        <v>2017</v>
      </c>
      <c r="B17" s="940">
        <v>4365095869.0900002</v>
      </c>
      <c r="C17" s="941">
        <f t="shared" si="4"/>
        <v>0.95451833422211996</v>
      </c>
      <c r="D17" s="940">
        <v>189049670.72999999</v>
      </c>
      <c r="E17" s="941">
        <f t="shared" si="1"/>
        <v>4.1339613653905587E-2</v>
      </c>
      <c r="F17" s="571">
        <v>18941966.82</v>
      </c>
      <c r="G17" s="941">
        <f t="shared" si="2"/>
        <v>4.1420521239746181E-3</v>
      </c>
      <c r="H17" s="942">
        <f t="shared" si="3"/>
        <v>4573087506.6399994</v>
      </c>
      <c r="I17" s="17"/>
      <c r="J17" s="17"/>
      <c r="K17" s="17"/>
      <c r="L17" s="32"/>
    </row>
    <row r="18" spans="1:12" customFormat="1" ht="15.75" customHeight="1">
      <c r="A18" s="348">
        <v>2018</v>
      </c>
      <c r="B18" s="935">
        <v>4960308050.1199999</v>
      </c>
      <c r="C18" s="939">
        <f t="shared" si="4"/>
        <v>0.95442170562015738</v>
      </c>
      <c r="D18" s="935">
        <v>216582431.09999999</v>
      </c>
      <c r="E18" s="939">
        <f t="shared" si="1"/>
        <v>4.1673011274535959E-2</v>
      </c>
      <c r="F18" s="938">
        <v>20296486.460000001</v>
      </c>
      <c r="G18" s="939">
        <f t="shared" si="2"/>
        <v>3.9052831053065342E-3</v>
      </c>
      <c r="H18" s="942">
        <f>B18+D18+F18</f>
        <v>5197186967.6800003</v>
      </c>
      <c r="I18" s="17"/>
      <c r="J18" s="17"/>
      <c r="K18" s="17"/>
      <c r="L18" s="17"/>
    </row>
    <row r="19" spans="1:12" s="748" customFormat="1" ht="15.75" customHeight="1">
      <c r="A19" s="348" t="s">
        <v>1040</v>
      </c>
      <c r="B19" s="935">
        <v>437595798.44</v>
      </c>
      <c r="C19" s="939">
        <f t="shared" si="4"/>
        <v>0.95595919777649774</v>
      </c>
      <c r="D19" s="935">
        <v>18248343.739999998</v>
      </c>
      <c r="E19" s="939">
        <f t="shared" si="1"/>
        <v>3.9864806985417299E-2</v>
      </c>
      <c r="F19" s="938">
        <v>1911585.74</v>
      </c>
      <c r="G19" s="939">
        <f t="shared" si="2"/>
        <v>4.1759952380848843E-3</v>
      </c>
      <c r="H19" s="942">
        <f>B19+D19+F19</f>
        <v>457755727.92000002</v>
      </c>
      <c r="I19" s="17"/>
      <c r="J19" s="17"/>
      <c r="K19" s="17"/>
      <c r="L19" s="17"/>
    </row>
    <row r="20" spans="1:12" s="528" customFormat="1" ht="18.75" customHeight="1">
      <c r="A20" s="1894" t="s">
        <v>17</v>
      </c>
      <c r="B20" s="1895">
        <f>SUM(B5:B19)</f>
        <v>36565357087.099998</v>
      </c>
      <c r="C20" s="1896">
        <f t="shared" si="4"/>
        <v>0.95172718469775197</v>
      </c>
      <c r="D20" s="1895">
        <f>SUM(D5:D19)</f>
        <v>1581602087.9599998</v>
      </c>
      <c r="E20" s="1896">
        <f t="shared" si="1"/>
        <v>4.1166115208465991E-2</v>
      </c>
      <c r="F20" s="1895">
        <f>SUM(F5:F19)</f>
        <v>273039407.07999998</v>
      </c>
      <c r="G20" s="1896">
        <f t="shared" si="2"/>
        <v>7.1067000820694368E-3</v>
      </c>
      <c r="H20" s="1897">
        <f>SUM(H5:H19)</f>
        <v>38419998582.589996</v>
      </c>
      <c r="I20" s="170"/>
      <c r="J20" s="170"/>
      <c r="K20" s="170"/>
      <c r="L20" s="170"/>
    </row>
    <row r="21" spans="1:12" customFormat="1">
      <c r="B21" s="12"/>
      <c r="C21" s="12"/>
      <c r="D21" s="12"/>
      <c r="E21" s="12"/>
      <c r="F21" s="12"/>
      <c r="G21" s="17"/>
      <c r="H21" s="17"/>
      <c r="I21" s="17"/>
      <c r="J21" s="17"/>
      <c r="K21" s="17"/>
      <c r="L21" s="17"/>
    </row>
    <row r="22" spans="1:12" customFormat="1">
      <c r="B22" s="133"/>
      <c r="C22" s="133"/>
      <c r="D22" s="133"/>
      <c r="E22" s="133"/>
      <c r="F22" s="133"/>
      <c r="G22" s="17"/>
      <c r="H22" s="17"/>
      <c r="I22" s="17"/>
      <c r="J22" s="17"/>
      <c r="K22" s="17"/>
      <c r="L22" s="17"/>
    </row>
    <row r="23" spans="1:12" customFormat="1">
      <c r="C23" s="17"/>
      <c r="D23" s="17"/>
      <c r="E23" s="17"/>
      <c r="F23" s="17"/>
      <c r="G23" s="17"/>
      <c r="H23" s="17"/>
      <c r="I23" s="17"/>
      <c r="J23" s="17"/>
      <c r="K23" s="17"/>
      <c r="L23" s="17"/>
    </row>
    <row r="24" spans="1:12" customFormat="1">
      <c r="C24" s="17"/>
      <c r="D24" s="17"/>
      <c r="E24" s="17"/>
      <c r="F24" s="17"/>
      <c r="G24" s="17"/>
      <c r="H24" s="17"/>
      <c r="I24" s="17"/>
      <c r="J24" s="17"/>
      <c r="K24" s="17"/>
      <c r="L24" s="17"/>
    </row>
    <row r="25" spans="1:12" customFormat="1">
      <c r="C25" s="17"/>
      <c r="D25" s="17"/>
      <c r="E25" s="17"/>
      <c r="F25" s="17"/>
      <c r="G25" s="17"/>
      <c r="H25" s="17"/>
      <c r="I25" s="17"/>
      <c r="J25" s="17"/>
      <c r="K25" s="17"/>
      <c r="L25" s="17"/>
    </row>
    <row r="26" spans="1:12" customFormat="1">
      <c r="C26" s="17"/>
      <c r="D26" s="17"/>
      <c r="E26" s="17"/>
      <c r="F26" s="17"/>
      <c r="G26" s="17"/>
      <c r="H26" s="17"/>
      <c r="I26" s="17"/>
      <c r="J26" s="17"/>
      <c r="K26" s="17"/>
      <c r="L26" s="17"/>
    </row>
    <row r="27" spans="1:12" customFormat="1">
      <c r="C27" s="17"/>
      <c r="D27" s="17"/>
      <c r="E27" s="17"/>
      <c r="F27" s="17"/>
      <c r="G27" s="17"/>
      <c r="H27" s="17"/>
      <c r="I27" s="17"/>
      <c r="J27" s="17"/>
      <c r="K27" s="17"/>
      <c r="L27" s="17"/>
    </row>
    <row r="28" spans="1:12" customFormat="1">
      <c r="C28" s="17"/>
      <c r="D28" s="17"/>
      <c r="E28" s="17"/>
      <c r="F28" s="17"/>
      <c r="G28" s="17"/>
      <c r="H28" s="17"/>
      <c r="I28" s="17"/>
      <c r="J28" s="17"/>
      <c r="K28" s="17"/>
      <c r="L28" s="17"/>
    </row>
    <row r="29" spans="1:12" customFormat="1">
      <c r="C29" s="17"/>
      <c r="D29" s="17"/>
      <c r="E29" s="17"/>
      <c r="F29" s="17"/>
      <c r="G29" s="17"/>
      <c r="H29" s="17"/>
      <c r="I29" s="17"/>
      <c r="J29" s="17"/>
      <c r="K29" s="17"/>
      <c r="L29" s="17"/>
    </row>
    <row r="30" spans="1:12" customFormat="1">
      <c r="C30" s="17"/>
      <c r="D30" s="17"/>
      <c r="E30" s="17"/>
      <c r="F30" s="17"/>
      <c r="G30" s="17"/>
      <c r="H30" s="17"/>
      <c r="I30" s="17"/>
      <c r="J30" s="17"/>
      <c r="K30" s="17"/>
      <c r="L30" s="17"/>
    </row>
    <row r="31" spans="1:12" customFormat="1">
      <c r="C31" s="17"/>
      <c r="D31" s="17"/>
      <c r="E31" s="17"/>
      <c r="F31" s="17"/>
      <c r="G31" s="17"/>
      <c r="H31" s="17"/>
      <c r="I31" s="17"/>
      <c r="J31" s="17"/>
      <c r="K31" s="17"/>
      <c r="L31" s="17"/>
    </row>
    <row r="32" spans="1:12" customFormat="1">
      <c r="C32" s="17"/>
      <c r="D32" s="17"/>
      <c r="E32" s="17"/>
      <c r="F32" s="17"/>
      <c r="G32" s="17"/>
      <c r="H32" s="17"/>
      <c r="I32" s="17"/>
      <c r="J32" s="17"/>
      <c r="K32" s="17"/>
      <c r="L32" s="17"/>
    </row>
    <row r="33" spans="3:12" customFormat="1">
      <c r="C33" s="17"/>
      <c r="D33" s="17"/>
      <c r="E33" s="17"/>
      <c r="F33" s="17"/>
      <c r="G33" s="17"/>
      <c r="H33" s="17"/>
      <c r="I33" s="17"/>
      <c r="J33" s="17"/>
      <c r="K33" s="17"/>
      <c r="L33" s="17"/>
    </row>
    <row r="34" spans="3:12" customFormat="1">
      <c r="C34" s="17"/>
      <c r="D34" s="17"/>
      <c r="E34" s="17"/>
      <c r="F34" s="17"/>
      <c r="G34" s="17"/>
      <c r="H34" s="17"/>
      <c r="I34" s="17"/>
      <c r="J34" s="17"/>
      <c r="K34" s="17"/>
      <c r="L34" s="17"/>
    </row>
    <row r="35" spans="3:12" customFormat="1">
      <c r="C35" s="17"/>
      <c r="D35" s="17"/>
      <c r="E35" s="17"/>
      <c r="F35" s="17"/>
      <c r="G35" s="17"/>
      <c r="H35" s="17"/>
      <c r="I35" s="17"/>
      <c r="J35" s="17"/>
      <c r="K35" s="17"/>
      <c r="L35" s="17"/>
    </row>
    <row r="36" spans="3:12" customFormat="1">
      <c r="C36" s="17"/>
      <c r="D36" s="17"/>
      <c r="E36" s="17"/>
      <c r="F36" s="17"/>
      <c r="G36" s="17"/>
      <c r="H36" s="17"/>
      <c r="I36" s="17"/>
      <c r="J36" s="17"/>
      <c r="K36" s="17"/>
      <c r="L36" s="17"/>
    </row>
    <row r="37" spans="3:12" customFormat="1">
      <c r="C37" s="17"/>
      <c r="D37" s="17"/>
      <c r="E37" s="17"/>
      <c r="F37" s="17"/>
      <c r="G37" s="17"/>
      <c r="H37" s="17"/>
      <c r="J37" s="67"/>
      <c r="K37" s="67"/>
    </row>
    <row r="38" spans="3:12" customFormat="1">
      <c r="C38" s="17"/>
      <c r="D38" s="17"/>
      <c r="E38" s="17"/>
      <c r="F38" s="17"/>
      <c r="G38" s="17"/>
      <c r="H38" s="17"/>
      <c r="J38" s="67"/>
      <c r="K38" s="67"/>
    </row>
    <row r="39" spans="3:12" customFormat="1">
      <c r="C39" s="17"/>
      <c r="D39" s="17"/>
      <c r="E39" s="17"/>
      <c r="F39" s="17"/>
      <c r="G39" s="17"/>
      <c r="H39" s="17"/>
      <c r="J39" s="67"/>
      <c r="K39" s="67"/>
    </row>
    <row r="40" spans="3:12" customFormat="1" ht="39" customHeight="1">
      <c r="J40" s="67"/>
      <c r="K40" s="67"/>
    </row>
    <row r="41" spans="3:12" customFormat="1">
      <c r="J41" s="67"/>
      <c r="K41" s="67"/>
    </row>
    <row r="42" spans="3:12" customFormat="1">
      <c r="J42" s="67"/>
      <c r="K42" s="67"/>
    </row>
    <row r="43" spans="3:12" customFormat="1">
      <c r="J43" s="67"/>
      <c r="K43" s="67"/>
    </row>
    <row r="44" spans="3:12" customFormat="1">
      <c r="J44" s="67"/>
      <c r="K44" s="67"/>
    </row>
    <row r="45" spans="3:12" customFormat="1">
      <c r="J45" s="67"/>
      <c r="K45" s="67"/>
    </row>
    <row r="46" spans="3:12" customFormat="1">
      <c r="J46" s="67"/>
      <c r="K46" s="67"/>
    </row>
    <row r="47" spans="3:12" customFormat="1">
      <c r="J47" s="67"/>
      <c r="K47" s="67"/>
    </row>
    <row r="48" spans="3:12" customFormat="1">
      <c r="J48" s="67"/>
      <c r="K48" s="67"/>
    </row>
    <row r="49" spans="1:11" customFormat="1">
      <c r="J49" s="67"/>
      <c r="K49" s="67"/>
    </row>
    <row r="50" spans="1:11" customFormat="1">
      <c r="J50" s="67"/>
      <c r="K50" s="67"/>
    </row>
    <row r="51" spans="1:11" customFormat="1">
      <c r="J51" s="67"/>
      <c r="K51" s="67"/>
    </row>
    <row r="52" spans="1:11">
      <c r="A52"/>
      <c r="B52"/>
      <c r="C52"/>
      <c r="D52"/>
      <c r="E52"/>
      <c r="F52"/>
      <c r="G52"/>
      <c r="H52"/>
    </row>
    <row r="53" spans="1:11">
      <c r="A53"/>
      <c r="B53"/>
      <c r="C53"/>
      <c r="D53"/>
      <c r="E53"/>
      <c r="F53"/>
      <c r="G53"/>
      <c r="H53"/>
    </row>
    <row r="54" spans="1:11">
      <c r="A54"/>
      <c r="B54"/>
      <c r="C54"/>
      <c r="D54"/>
      <c r="E54"/>
      <c r="F54"/>
      <c r="G54"/>
      <c r="H54"/>
    </row>
  </sheetData>
  <mergeCells count="4">
    <mergeCell ref="A1:L1"/>
    <mergeCell ref="A2:L2"/>
    <mergeCell ref="B3:H3"/>
    <mergeCell ref="A3:A4"/>
  </mergeCells>
  <printOptions horizontalCentered="1"/>
  <pageMargins left="0.39370078740157483" right="0.39370078740157483" top="0.23622047244094491" bottom="0.23622047244094491" header="0.31496062992125984" footer="0.31496062992125984"/>
  <pageSetup scale="58" orientation="landscape" r:id="rId1"/>
  <drawing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9">
    <tabColor rgb="FF00B0F0"/>
    <pageSetUpPr fitToPage="1"/>
  </sheetPr>
  <dimension ref="A1:L54"/>
  <sheetViews>
    <sheetView showGridLines="0" view="pageBreakPreview" zoomScale="85" zoomScaleNormal="100" zoomScaleSheetLayoutView="85" workbookViewId="0">
      <selection activeCell="O38" sqref="O38"/>
    </sheetView>
  </sheetViews>
  <sheetFormatPr baseColWidth="10" defaultColWidth="11.42578125" defaultRowHeight="15"/>
  <cols>
    <col min="1" max="1" width="11.85546875" style="46" customWidth="1"/>
    <col min="2" max="2" width="20.28515625" style="46" customWidth="1"/>
    <col min="3" max="3" width="11.42578125" style="46" customWidth="1"/>
    <col min="4" max="4" width="18.85546875" style="46" customWidth="1"/>
    <col min="5" max="5" width="11.85546875" style="46" customWidth="1"/>
    <col min="6" max="6" width="18.28515625" style="46" customWidth="1"/>
    <col min="7" max="7" width="11.85546875" style="46" customWidth="1"/>
    <col min="8" max="8" width="21.5703125" style="46" customWidth="1"/>
    <col min="9" max="9" width="18.7109375" style="46" customWidth="1"/>
    <col min="10" max="10" width="13.85546875" style="46" customWidth="1"/>
    <col min="11" max="11" width="16.5703125" style="46" customWidth="1"/>
    <col min="12" max="12" width="10.28515625" style="46" customWidth="1"/>
    <col min="13" max="13" width="13.28515625" style="46" customWidth="1"/>
    <col min="14" max="14" width="6.7109375" style="46" bestFit="1" customWidth="1"/>
    <col min="15" max="16384" width="11.42578125" style="46"/>
  </cols>
  <sheetData>
    <row r="1" spans="1:12" customFormat="1" ht="61.5" customHeight="1">
      <c r="A1" s="2333"/>
      <c r="B1" s="2333"/>
      <c r="C1" s="2333"/>
      <c r="D1" s="2333"/>
      <c r="E1" s="2333"/>
      <c r="F1" s="2333"/>
      <c r="G1" s="2333"/>
      <c r="H1" s="2333"/>
      <c r="I1" s="2333"/>
      <c r="J1" s="2333"/>
      <c r="K1" s="2333"/>
      <c r="L1" s="2333"/>
    </row>
    <row r="2" spans="1:12" s="67" customFormat="1" ht="8.25" customHeight="1">
      <c r="A2" s="65"/>
      <c r="B2" s="65"/>
      <c r="C2" s="65"/>
      <c r="D2" s="65"/>
      <c r="E2" s="65"/>
      <c r="F2" s="65"/>
      <c r="G2" s="65"/>
      <c r="H2" s="65"/>
      <c r="I2" s="65"/>
      <c r="J2" s="65"/>
      <c r="K2" s="65"/>
      <c r="L2" s="65"/>
    </row>
    <row r="3" spans="1:12" customFormat="1" ht="24" customHeight="1">
      <c r="A3" s="65"/>
      <c r="B3" s="2334" t="s">
        <v>126</v>
      </c>
      <c r="C3" s="2335"/>
      <c r="D3" s="2335"/>
      <c r="E3" s="2335"/>
      <c r="F3" s="2335"/>
      <c r="G3" s="2335"/>
      <c r="H3" s="2336"/>
      <c r="I3" s="65"/>
      <c r="J3" s="65"/>
      <c r="K3" s="65"/>
      <c r="L3" s="65"/>
    </row>
    <row r="4" spans="1:12" s="683" customFormat="1" ht="22.5" customHeight="1">
      <c r="A4" s="2066" t="s">
        <v>33</v>
      </c>
      <c r="B4" s="2067" t="s">
        <v>118</v>
      </c>
      <c r="C4" s="2067" t="s">
        <v>141</v>
      </c>
      <c r="D4" s="2067" t="s">
        <v>631</v>
      </c>
      <c r="E4" s="2067" t="s">
        <v>141</v>
      </c>
      <c r="F4" s="2068" t="s">
        <v>120</v>
      </c>
      <c r="G4" s="2067" t="s">
        <v>141</v>
      </c>
      <c r="H4" s="2069" t="s">
        <v>17</v>
      </c>
      <c r="I4" s="681"/>
      <c r="J4" s="681"/>
      <c r="K4" s="681"/>
      <c r="L4" s="682"/>
    </row>
    <row r="5" spans="1:12" s="112" customFormat="1" ht="15.75" customHeight="1">
      <c r="A5" s="2075" t="s">
        <v>957</v>
      </c>
      <c r="B5" s="2070">
        <v>392695428.27999997</v>
      </c>
      <c r="C5" s="2071">
        <v>0.95580591203361753</v>
      </c>
      <c r="D5" s="2072">
        <v>17115665.43</v>
      </c>
      <c r="E5" s="2073">
        <v>4.1658886323267613E-2</v>
      </c>
      <c r="F5" s="2072">
        <v>1041594.41</v>
      </c>
      <c r="G5" s="2073">
        <v>2.5352016431149063E-3</v>
      </c>
      <c r="H5" s="2076">
        <v>410852688.11999995</v>
      </c>
      <c r="I5" s="613"/>
      <c r="K5" s="615"/>
      <c r="L5" s="614"/>
    </row>
    <row r="6" spans="1:12" s="112" customFormat="1" ht="15.75" customHeight="1">
      <c r="A6" s="332" t="s">
        <v>964</v>
      </c>
      <c r="B6" s="349">
        <v>397745989.95999998</v>
      </c>
      <c r="C6" s="1191">
        <v>0.95580591203361698</v>
      </c>
      <c r="D6" s="459">
        <v>17191060.260000002</v>
      </c>
      <c r="E6" s="457">
        <v>4.126514796475101E-2</v>
      </c>
      <c r="F6" s="459">
        <v>1662940.52</v>
      </c>
      <c r="G6" s="457">
        <v>3.9916960080727433E-3</v>
      </c>
      <c r="H6" s="350">
        <v>416599990.74000001</v>
      </c>
      <c r="I6" s="613"/>
      <c r="K6" s="615"/>
      <c r="L6" s="614"/>
    </row>
    <row r="7" spans="1:12" customFormat="1" ht="15.75" customHeight="1">
      <c r="A7" s="332" t="s">
        <v>978</v>
      </c>
      <c r="B7" s="349">
        <v>407425147.25</v>
      </c>
      <c r="C7" s="1191">
        <v>0.95580591203361698</v>
      </c>
      <c r="D7" s="459">
        <v>17853708.239999998</v>
      </c>
      <c r="E7" s="457">
        <v>4.1759335867770156E-2</v>
      </c>
      <c r="F7" s="459">
        <v>2259271.4700000002</v>
      </c>
      <c r="G7" s="457">
        <v>5.2843742523374423E-3</v>
      </c>
      <c r="H7" s="350">
        <v>427538126.95999998</v>
      </c>
      <c r="I7" s="59"/>
      <c r="J7" s="86"/>
      <c r="K7" s="85"/>
      <c r="L7" s="65"/>
    </row>
    <row r="8" spans="1:12" customFormat="1" ht="15.75" customHeight="1">
      <c r="A8" s="332" t="s">
        <v>981</v>
      </c>
      <c r="B8" s="349">
        <v>406597627.77999997</v>
      </c>
      <c r="C8" s="1191">
        <v>0.95580591203361698</v>
      </c>
      <c r="D8" s="459">
        <v>17635208.989999998</v>
      </c>
      <c r="E8" s="457">
        <v>4.1375701917818537E-2</v>
      </c>
      <c r="F8" s="459">
        <v>1988548.55</v>
      </c>
      <c r="G8" s="457">
        <v>4.6655297422653497E-3</v>
      </c>
      <c r="H8" s="350">
        <v>426221385.31999999</v>
      </c>
      <c r="I8" s="59"/>
      <c r="J8" s="59"/>
      <c r="K8" s="59"/>
      <c r="L8" s="59"/>
    </row>
    <row r="9" spans="1:12" customFormat="1" ht="15.75" customHeight="1">
      <c r="A9" s="332" t="s">
        <v>986</v>
      </c>
      <c r="B9" s="349">
        <v>409806978.75999999</v>
      </c>
      <c r="C9" s="1191">
        <v>0.95580591203361698</v>
      </c>
      <c r="D9" s="459">
        <v>18032202.600000001</v>
      </c>
      <c r="E9" s="457">
        <v>4.1968267355467187E-2</v>
      </c>
      <c r="F9" s="459">
        <v>1823602.84</v>
      </c>
      <c r="G9" s="457">
        <v>4.2442652867769604E-3</v>
      </c>
      <c r="H9" s="350">
        <v>429662784.19999999</v>
      </c>
      <c r="I9" s="59"/>
      <c r="J9" s="59"/>
      <c r="K9" s="59"/>
      <c r="L9" s="59"/>
    </row>
    <row r="10" spans="1:12" s="748" customFormat="1" ht="15.75" customHeight="1">
      <c r="A10" s="332" t="s">
        <v>989</v>
      </c>
      <c r="B10" s="349">
        <v>418819969.52999997</v>
      </c>
      <c r="C10" s="1191">
        <v>0.95580591203361698</v>
      </c>
      <c r="D10" s="459">
        <v>17974443.050000001</v>
      </c>
      <c r="E10" s="457">
        <v>4.0977710013041131E-2</v>
      </c>
      <c r="F10" s="459">
        <v>1845107.4</v>
      </c>
      <c r="G10" s="457">
        <v>4.2064321976372047E-3</v>
      </c>
      <c r="H10" s="350">
        <v>438639519.97999996</v>
      </c>
      <c r="I10" s="59"/>
      <c r="J10" s="59"/>
      <c r="K10" s="59"/>
      <c r="L10" s="59"/>
    </row>
    <row r="11" spans="1:12" s="748" customFormat="1" ht="15.75" customHeight="1">
      <c r="A11" s="332" t="s">
        <v>996</v>
      </c>
      <c r="B11" s="349">
        <v>407977214.04000002</v>
      </c>
      <c r="C11" s="1191">
        <v>0.95580591203361698</v>
      </c>
      <c r="D11" s="459">
        <v>18328949.829999998</v>
      </c>
      <c r="E11" s="457">
        <v>4.2904860389521425E-2</v>
      </c>
      <c r="F11" s="459">
        <v>893683.97</v>
      </c>
      <c r="G11" s="457">
        <v>2.0919576037272212E-3</v>
      </c>
      <c r="H11" s="350">
        <v>427199847.84000003</v>
      </c>
      <c r="I11" s="59"/>
      <c r="J11" s="59"/>
      <c r="K11" s="59"/>
      <c r="L11" s="59"/>
    </row>
    <row r="12" spans="1:12" s="748" customFormat="1" ht="15.75" customHeight="1">
      <c r="A12" s="332" t="s">
        <v>1003</v>
      </c>
      <c r="B12" s="349">
        <v>423306817.12</v>
      </c>
      <c r="C12" s="1191">
        <v>0.95580591203361698</v>
      </c>
      <c r="D12" s="459">
        <v>18187251.32</v>
      </c>
      <c r="E12" s="457">
        <v>4.1010060224095653E-2</v>
      </c>
      <c r="F12" s="459">
        <v>1988609.24</v>
      </c>
      <c r="G12" s="457">
        <v>4.4840742154869549E-3</v>
      </c>
      <c r="H12" s="350">
        <v>443482677.68000001</v>
      </c>
      <c r="I12" s="59"/>
      <c r="J12" s="59"/>
      <c r="K12" s="59"/>
      <c r="L12" s="59"/>
    </row>
    <row r="13" spans="1:12" s="748" customFormat="1" ht="15.75" customHeight="1">
      <c r="A13" s="332" t="s">
        <v>1004</v>
      </c>
      <c r="B13" s="349">
        <v>421915557.73000002</v>
      </c>
      <c r="C13" s="1191">
        <v>0.95580591203361698</v>
      </c>
      <c r="D13" s="459">
        <v>18051746.550000001</v>
      </c>
      <c r="E13" s="457">
        <v>4.0897250911175874E-2</v>
      </c>
      <c r="F13" s="459">
        <v>1425360.21</v>
      </c>
      <c r="G13" s="457">
        <v>3.2292340237391787E-3</v>
      </c>
      <c r="H13" s="350">
        <v>441392664.49000001</v>
      </c>
      <c r="I13" s="59"/>
      <c r="J13" s="59"/>
      <c r="K13" s="59"/>
      <c r="L13" s="59"/>
    </row>
    <row r="14" spans="1:12" s="748" customFormat="1" ht="15.75" customHeight="1">
      <c r="A14" s="332" t="s">
        <v>1011</v>
      </c>
      <c r="B14" s="349">
        <v>416475107.92000002</v>
      </c>
      <c r="C14" s="1191">
        <v>0.95580591203361698</v>
      </c>
      <c r="D14" s="459">
        <v>18543233.129999999</v>
      </c>
      <c r="E14" s="457">
        <v>4.2485645558635453E-2</v>
      </c>
      <c r="F14" s="459">
        <v>1440441.35</v>
      </c>
      <c r="G14" s="457">
        <v>3.3002918215536861E-3</v>
      </c>
      <c r="H14" s="350">
        <v>436458782.40000004</v>
      </c>
      <c r="I14" s="59"/>
      <c r="J14" s="59"/>
      <c r="K14" s="59"/>
      <c r="L14" s="59"/>
    </row>
    <row r="15" spans="1:12" s="748" customFormat="1" ht="15.75" customHeight="1">
      <c r="A15" s="332" t="s">
        <v>1020</v>
      </c>
      <c r="B15" s="349">
        <v>438967930.44</v>
      </c>
      <c r="C15" s="1191">
        <v>0.95580591203361698</v>
      </c>
      <c r="D15" s="459">
        <v>18351385.899999999</v>
      </c>
      <c r="E15" s="457">
        <v>3.9889068135883742E-2</v>
      </c>
      <c r="F15" s="459">
        <v>2741215.47</v>
      </c>
      <c r="G15" s="457">
        <v>5.9583799966828983E-3</v>
      </c>
      <c r="H15" s="350">
        <v>460060531.81</v>
      </c>
      <c r="I15" s="59"/>
      <c r="J15" s="59"/>
      <c r="K15" s="59"/>
      <c r="L15" s="59"/>
    </row>
    <row r="16" spans="1:12" s="748" customFormat="1" ht="15.75" customHeight="1">
      <c r="A16" s="332" t="s">
        <v>1024</v>
      </c>
      <c r="B16" s="349">
        <v>418574281.31</v>
      </c>
      <c r="C16" s="1191">
        <v>0.95580591203361698</v>
      </c>
      <c r="D16" s="459">
        <v>19317575.800000001</v>
      </c>
      <c r="E16" s="457">
        <f>D16/H16</f>
        <v>4.399577569749661E-2</v>
      </c>
      <c r="F16" s="459">
        <v>1186111.03</v>
      </c>
      <c r="G16" s="457">
        <f>F16/H16</f>
        <v>2.7013676751410321E-3</v>
      </c>
      <c r="H16" s="350">
        <f>+F16+D16+B16</f>
        <v>439077968.13999999</v>
      </c>
      <c r="I16" s="59"/>
      <c r="J16" s="59"/>
      <c r="K16" s="59"/>
      <c r="L16" s="59"/>
    </row>
    <row r="17" spans="1:12" customFormat="1" ht="15.75" customHeight="1">
      <c r="A17" s="765" t="s">
        <v>1039</v>
      </c>
      <c r="B17" s="2074">
        <v>437595798.44</v>
      </c>
      <c r="C17" s="1683">
        <v>0.95580591203361698</v>
      </c>
      <c r="D17" s="766">
        <v>18248343.739999998</v>
      </c>
      <c r="E17" s="767">
        <f>D17/H17</f>
        <v>3.9864806985417299E-2</v>
      </c>
      <c r="F17" s="766">
        <v>1911585.74</v>
      </c>
      <c r="G17" s="767">
        <f>F17/H17</f>
        <v>4.1759952380848843E-3</v>
      </c>
      <c r="H17" s="768">
        <f>+F17+D17+B17</f>
        <v>457755727.92000002</v>
      </c>
      <c r="I17" s="59"/>
      <c r="J17" s="59"/>
      <c r="K17" s="59"/>
      <c r="L17" s="59"/>
    </row>
    <row r="18" spans="1:12" customFormat="1" ht="15.75">
      <c r="A18" s="886"/>
      <c r="B18" s="349"/>
      <c r="C18" s="458"/>
      <c r="D18" s="459"/>
      <c r="E18" s="457"/>
      <c r="F18" s="459"/>
      <c r="G18" s="457"/>
      <c r="H18" s="887"/>
      <c r="I18" s="59"/>
      <c r="J18" s="59"/>
      <c r="K18" s="59"/>
      <c r="L18" s="59"/>
    </row>
    <row r="19" spans="1:12" customFormat="1" ht="15.75">
      <c r="A19" s="886"/>
      <c r="B19" s="349"/>
      <c r="C19" s="458"/>
      <c r="D19" s="459"/>
      <c r="E19" s="457"/>
      <c r="F19" s="459"/>
      <c r="G19" s="457"/>
      <c r="H19" s="887"/>
      <c r="I19" s="59"/>
      <c r="J19" s="59"/>
      <c r="K19" s="59"/>
      <c r="L19" s="59"/>
    </row>
    <row r="20" spans="1:12" customFormat="1">
      <c r="A20" s="60"/>
      <c r="B20" s="60"/>
      <c r="C20" s="59"/>
      <c r="D20" s="59"/>
      <c r="E20" s="59"/>
      <c r="F20" s="59"/>
      <c r="G20" s="59"/>
      <c r="H20" s="59"/>
      <c r="I20" s="59"/>
      <c r="J20" s="59"/>
      <c r="K20" s="59"/>
      <c r="L20" s="59"/>
    </row>
    <row r="21" spans="1:12" customFormat="1">
      <c r="A21" s="60"/>
      <c r="B21" s="60"/>
      <c r="C21" s="59"/>
      <c r="D21" s="59"/>
      <c r="E21" s="59"/>
      <c r="F21" s="59"/>
      <c r="G21" s="59"/>
      <c r="H21" s="59"/>
      <c r="I21" s="59"/>
      <c r="J21" s="59"/>
      <c r="K21" s="59"/>
      <c r="L21" s="59"/>
    </row>
    <row r="22" spans="1:12" customFormat="1">
      <c r="A22" s="60"/>
      <c r="B22" s="60"/>
      <c r="C22" s="59"/>
      <c r="D22" s="59"/>
      <c r="E22" s="59"/>
      <c r="F22" s="59"/>
      <c r="G22" s="59"/>
      <c r="H22" s="59"/>
      <c r="I22" s="59"/>
      <c r="J22" s="59"/>
      <c r="K22" s="59"/>
      <c r="L22" s="59"/>
    </row>
    <row r="23" spans="1:12" customFormat="1">
      <c r="A23" s="60"/>
      <c r="B23" s="60"/>
      <c r="C23" s="59"/>
      <c r="D23" s="59"/>
      <c r="E23" s="59"/>
      <c r="F23" s="59"/>
      <c r="G23" s="59"/>
      <c r="H23" s="59"/>
      <c r="I23" s="59"/>
      <c r="J23" s="59"/>
      <c r="K23" s="59"/>
      <c r="L23" s="59"/>
    </row>
    <row r="24" spans="1:12" customFormat="1">
      <c r="A24" s="60"/>
      <c r="B24" s="60"/>
      <c r="C24" s="59"/>
      <c r="D24" s="59"/>
      <c r="E24" s="59"/>
      <c r="F24" s="59"/>
      <c r="G24" s="59"/>
      <c r="H24" s="59"/>
      <c r="I24" s="59"/>
      <c r="J24" s="59"/>
      <c r="K24" s="59"/>
      <c r="L24" s="59"/>
    </row>
    <row r="25" spans="1:12" customFormat="1">
      <c r="A25" s="60"/>
      <c r="B25" s="60"/>
      <c r="C25" s="59"/>
      <c r="D25" s="59"/>
      <c r="E25" s="59"/>
      <c r="F25" s="59"/>
      <c r="G25" s="59"/>
      <c r="H25" s="59"/>
      <c r="I25" s="59"/>
      <c r="J25" s="59"/>
      <c r="K25" s="59"/>
      <c r="L25" s="59"/>
    </row>
    <row r="26" spans="1:12" customFormat="1">
      <c r="A26" s="60"/>
      <c r="B26" s="60"/>
      <c r="C26" s="59"/>
      <c r="D26" s="59"/>
      <c r="E26" s="59"/>
      <c r="F26" s="59"/>
      <c r="G26" s="59"/>
      <c r="H26" s="59"/>
      <c r="I26" s="59"/>
      <c r="J26" s="59"/>
      <c r="K26" s="59"/>
      <c r="L26" s="59"/>
    </row>
    <row r="27" spans="1:12" customFormat="1">
      <c r="A27" s="60"/>
      <c r="B27" s="60"/>
      <c r="C27" s="59"/>
      <c r="D27" s="59"/>
      <c r="E27" s="59"/>
      <c r="F27" s="59"/>
      <c r="G27" s="59"/>
      <c r="H27" s="59"/>
      <c r="I27" s="59"/>
      <c r="J27" s="59"/>
      <c r="K27" s="59"/>
      <c r="L27" s="59"/>
    </row>
    <row r="28" spans="1:12" customFormat="1">
      <c r="A28" s="60"/>
      <c r="B28" s="60"/>
      <c r="C28" s="59"/>
      <c r="D28" s="59"/>
      <c r="E28" s="59"/>
      <c r="F28" s="59"/>
      <c r="G28" s="59"/>
      <c r="H28" s="59"/>
      <c r="I28" s="59"/>
      <c r="J28" s="59"/>
      <c r="K28" s="59"/>
      <c r="L28" s="59"/>
    </row>
    <row r="29" spans="1:12" customFormat="1">
      <c r="A29" s="60"/>
      <c r="B29" s="60"/>
      <c r="C29" s="59"/>
      <c r="D29" s="59"/>
      <c r="E29" s="59"/>
      <c r="F29" s="59"/>
      <c r="G29" s="59"/>
      <c r="H29" s="59"/>
      <c r="I29" s="59"/>
      <c r="J29" s="59"/>
      <c r="K29" s="59"/>
      <c r="L29" s="59"/>
    </row>
    <row r="30" spans="1:12" customFormat="1">
      <c r="A30" s="60"/>
      <c r="B30" s="60"/>
      <c r="C30" s="59"/>
      <c r="D30" s="59"/>
      <c r="E30" s="59"/>
      <c r="F30" s="59"/>
      <c r="G30" s="59"/>
      <c r="H30" s="59"/>
      <c r="I30" s="59"/>
      <c r="J30" s="59"/>
      <c r="K30" s="59"/>
      <c r="L30" s="59"/>
    </row>
    <row r="31" spans="1:12" customFormat="1">
      <c r="A31" s="60"/>
      <c r="B31" s="60"/>
      <c r="C31" s="59"/>
      <c r="D31" s="59"/>
      <c r="E31" s="59"/>
      <c r="F31" s="59"/>
      <c r="G31" s="59"/>
      <c r="H31" s="59"/>
      <c r="I31" s="59"/>
      <c r="J31" s="59"/>
      <c r="K31" s="59"/>
      <c r="L31" s="59"/>
    </row>
    <row r="32" spans="1:12" customFormat="1">
      <c r="A32" s="60"/>
      <c r="B32" s="60"/>
      <c r="C32" s="59"/>
      <c r="D32" s="59"/>
      <c r="E32" s="59"/>
      <c r="F32" s="59"/>
      <c r="G32" s="59"/>
      <c r="H32" s="59"/>
      <c r="I32" s="59"/>
      <c r="J32" s="59"/>
      <c r="K32" s="59"/>
      <c r="L32" s="59"/>
    </row>
    <row r="33" spans="1:12" customFormat="1">
      <c r="A33" s="60"/>
      <c r="B33" s="60"/>
      <c r="C33" s="59"/>
      <c r="D33" s="59"/>
      <c r="E33" s="59"/>
      <c r="F33" s="59"/>
      <c r="G33" s="59"/>
      <c r="H33" s="59"/>
      <c r="I33" s="59"/>
      <c r="J33" s="59"/>
      <c r="K33" s="59"/>
      <c r="L33" s="59"/>
    </row>
    <row r="34" spans="1:12" customFormat="1">
      <c r="A34" s="60"/>
      <c r="B34" s="60"/>
      <c r="C34" s="59"/>
      <c r="D34" s="59"/>
      <c r="E34" s="59"/>
      <c r="F34" s="59"/>
      <c r="G34" s="59"/>
      <c r="H34" s="59"/>
      <c r="I34" s="59"/>
      <c r="J34" s="59"/>
      <c r="K34" s="59"/>
      <c r="L34" s="59"/>
    </row>
    <row r="35" spans="1:12" customFormat="1">
      <c r="A35" s="60"/>
      <c r="B35" s="60"/>
      <c r="C35" s="59"/>
      <c r="D35" s="59"/>
      <c r="E35" s="59"/>
      <c r="F35" s="59"/>
      <c r="G35" s="59"/>
      <c r="H35" s="59"/>
      <c r="I35" s="59"/>
      <c r="J35" s="59"/>
      <c r="K35" s="59"/>
      <c r="L35" s="59"/>
    </row>
    <row r="36" spans="1:12" customFormat="1">
      <c r="A36" s="60"/>
      <c r="B36" s="60"/>
      <c r="C36" s="59"/>
      <c r="D36" s="59"/>
      <c r="E36" s="59"/>
      <c r="F36" s="59"/>
      <c r="G36" s="59"/>
      <c r="H36" s="59"/>
      <c r="I36" s="59"/>
      <c r="J36" s="59"/>
      <c r="K36" s="59"/>
      <c r="L36" s="59"/>
    </row>
    <row r="37" spans="1:12" customFormat="1">
      <c r="A37" s="60"/>
      <c r="B37" s="60"/>
      <c r="C37" s="59"/>
      <c r="D37" s="59"/>
      <c r="E37" s="59"/>
      <c r="F37" s="59"/>
      <c r="G37" s="59"/>
      <c r="H37" s="59"/>
      <c r="I37" s="59"/>
      <c r="J37" s="59"/>
      <c r="K37" s="59"/>
      <c r="L37" s="59"/>
    </row>
    <row r="38" spans="1:12" customFormat="1">
      <c r="A38" s="60"/>
      <c r="B38" s="60"/>
      <c r="C38" s="59"/>
      <c r="D38" s="59"/>
      <c r="E38" s="59"/>
      <c r="F38" s="59"/>
      <c r="G38" s="59"/>
      <c r="H38" s="59"/>
      <c r="I38" s="59"/>
      <c r="J38" s="59"/>
      <c r="K38" s="59"/>
      <c r="L38" s="59"/>
    </row>
    <row r="39" spans="1:12" customFormat="1">
      <c r="A39" s="60"/>
      <c r="B39" s="60"/>
      <c r="C39" s="59"/>
      <c r="D39" s="59"/>
      <c r="E39" s="59"/>
      <c r="F39" s="59"/>
      <c r="G39" s="59"/>
      <c r="H39" s="59"/>
      <c r="I39" s="59"/>
      <c r="J39" s="59"/>
      <c r="K39" s="59"/>
      <c r="L39" s="59"/>
    </row>
    <row r="40" spans="1:12" customFormat="1">
      <c r="A40" s="60"/>
      <c r="B40" s="60"/>
      <c r="C40" s="59"/>
      <c r="D40" s="59"/>
      <c r="E40" s="59"/>
      <c r="F40" s="59"/>
      <c r="G40" s="59"/>
      <c r="H40" s="59"/>
      <c r="I40" s="59"/>
      <c r="J40" s="59"/>
      <c r="K40" s="59"/>
      <c r="L40" s="59"/>
    </row>
    <row r="41" spans="1:12" customFormat="1">
      <c r="A41" s="60"/>
      <c r="B41" s="60"/>
      <c r="C41" s="59"/>
      <c r="D41" s="59"/>
      <c r="E41" s="59"/>
      <c r="F41" s="59"/>
      <c r="G41" s="59"/>
      <c r="H41" s="59"/>
      <c r="I41" s="59"/>
      <c r="J41" s="59"/>
      <c r="K41" s="59"/>
      <c r="L41" s="59"/>
    </row>
    <row r="42" spans="1:12" customFormat="1">
      <c r="A42" s="60"/>
      <c r="B42" s="60"/>
      <c r="C42" s="59"/>
      <c r="D42" s="59"/>
      <c r="E42" s="59"/>
      <c r="F42" s="59"/>
      <c r="G42" s="59"/>
      <c r="H42" s="59"/>
      <c r="I42" s="17"/>
      <c r="J42" s="17"/>
      <c r="K42" s="17"/>
      <c r="L42" s="17"/>
    </row>
    <row r="43" spans="1:12" customFormat="1">
      <c r="A43" s="60"/>
      <c r="B43" s="60"/>
      <c r="C43" s="59"/>
      <c r="D43" s="59"/>
      <c r="E43" s="59"/>
      <c r="F43" s="59"/>
      <c r="G43" s="59"/>
      <c r="H43" s="59"/>
      <c r="I43" s="17"/>
      <c r="J43" s="17"/>
      <c r="K43" s="17"/>
      <c r="L43" s="17"/>
    </row>
    <row r="44" spans="1:12" customFormat="1">
      <c r="A44" s="60"/>
      <c r="B44" s="60"/>
      <c r="C44" s="59"/>
      <c r="D44" s="59"/>
      <c r="E44" s="59"/>
      <c r="F44" s="59"/>
      <c r="G44" s="59"/>
      <c r="H44" s="59"/>
      <c r="I44" s="17"/>
      <c r="J44" s="17"/>
      <c r="K44" s="17"/>
      <c r="L44" s="17"/>
    </row>
    <row r="45" spans="1:12">
      <c r="A45" s="60"/>
      <c r="B45" s="60"/>
      <c r="C45" s="59"/>
      <c r="D45" s="59"/>
      <c r="E45" s="59"/>
      <c r="F45" s="59"/>
      <c r="G45" s="59"/>
      <c r="H45" s="59"/>
      <c r="I45" s="47"/>
      <c r="J45" s="47"/>
      <c r="K45" s="47"/>
      <c r="L45" s="47"/>
    </row>
    <row r="46" spans="1:12">
      <c r="A46" s="60"/>
      <c r="B46" s="60"/>
      <c r="C46" s="59"/>
      <c r="D46" s="59"/>
      <c r="E46" s="59"/>
      <c r="F46" s="59"/>
      <c r="G46" s="59"/>
      <c r="H46" s="59"/>
      <c r="I46" s="47"/>
      <c r="J46" s="47"/>
      <c r="K46" s="47"/>
      <c r="L46" s="47"/>
    </row>
    <row r="47" spans="1:12">
      <c r="A47"/>
      <c r="B47"/>
      <c r="C47" s="17"/>
      <c r="D47" s="17"/>
      <c r="E47" s="17"/>
      <c r="F47" s="17"/>
      <c r="G47" s="17"/>
      <c r="H47" s="17"/>
      <c r="I47" s="47"/>
      <c r="J47" s="47"/>
      <c r="K47" s="47"/>
      <c r="L47" s="47"/>
    </row>
    <row r="48" spans="1:12">
      <c r="A48"/>
      <c r="B48"/>
      <c r="C48" s="17"/>
      <c r="D48" s="17"/>
      <c r="E48" s="17"/>
      <c r="F48" s="17"/>
      <c r="G48" s="17"/>
      <c r="H48" s="17"/>
      <c r="I48" s="47"/>
      <c r="J48" s="47"/>
      <c r="K48" s="47"/>
      <c r="L48" s="47"/>
    </row>
    <row r="49" spans="1:12">
      <c r="A49"/>
      <c r="B49"/>
      <c r="C49" s="17"/>
      <c r="D49" s="17"/>
      <c r="E49" s="17"/>
      <c r="F49" s="17"/>
      <c r="G49" s="17"/>
      <c r="H49" s="17"/>
      <c r="I49" s="47"/>
      <c r="J49" s="47"/>
      <c r="K49" s="47"/>
      <c r="L49" s="47"/>
    </row>
    <row r="50" spans="1:12">
      <c r="C50" s="47"/>
      <c r="D50" s="47"/>
      <c r="E50" s="47"/>
      <c r="F50" s="47"/>
      <c r="G50" s="47"/>
      <c r="H50" s="47"/>
    </row>
    <row r="51" spans="1:12">
      <c r="C51" s="47"/>
      <c r="D51" s="47"/>
      <c r="E51" s="47"/>
      <c r="F51" s="47"/>
      <c r="G51" s="47"/>
      <c r="H51" s="47"/>
    </row>
    <row r="52" spans="1:12">
      <c r="C52" s="47"/>
      <c r="D52" s="47"/>
      <c r="E52" s="47"/>
      <c r="F52" s="47"/>
      <c r="G52" s="47"/>
      <c r="H52" s="47"/>
    </row>
    <row r="53" spans="1:12">
      <c r="C53" s="47"/>
      <c r="D53" s="47"/>
      <c r="E53" s="47"/>
      <c r="F53" s="47"/>
      <c r="G53" s="47"/>
      <c r="H53" s="47"/>
    </row>
    <row r="54" spans="1:12">
      <c r="C54" s="47"/>
      <c r="D54" s="47"/>
      <c r="E54" s="47"/>
      <c r="F54" s="47"/>
      <c r="G54" s="47"/>
      <c r="H54" s="47"/>
    </row>
  </sheetData>
  <mergeCells count="2">
    <mergeCell ref="A1:L1"/>
    <mergeCell ref="B3:H3"/>
  </mergeCells>
  <printOptions horizontalCentered="1" verticalCentered="1"/>
  <pageMargins left="0.4" right="0.4" top="0.25" bottom="0.25" header="0.31496062992126" footer="0.31496062992126"/>
  <pageSetup scale="70" orientation="landscape" r:id="rId1"/>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9">
    <tabColor theme="6" tint="-0.499984740745262"/>
    <pageSetUpPr fitToPage="1"/>
  </sheetPr>
  <dimension ref="A1"/>
  <sheetViews>
    <sheetView showGridLines="0" view="pageBreakPreview" zoomScaleNormal="100" zoomScaleSheetLayoutView="100" workbookViewId="0">
      <selection activeCell="N21" sqref="N21"/>
    </sheetView>
  </sheetViews>
  <sheetFormatPr baseColWidth="10" defaultColWidth="11.42578125" defaultRowHeight="15"/>
  <cols>
    <col min="1" max="6" width="11.42578125" style="67"/>
    <col min="7" max="7" width="8.85546875" style="67" customWidth="1"/>
    <col min="8" max="16384" width="11.42578125" style="67"/>
  </cols>
  <sheetData/>
  <pageMargins left="0.7" right="0.7" top="0.75" bottom="0.75" header="0.3" footer="0.3"/>
  <pageSetup scale="90" orientation="landscape" r:id="rId1"/>
  <drawing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0">
    <tabColor theme="6" tint="-0.499984740745262"/>
  </sheetPr>
  <dimension ref="A1"/>
  <sheetViews>
    <sheetView showGridLines="0" view="pageBreakPreview" zoomScale="85" zoomScaleNormal="100" zoomScaleSheetLayoutView="85" workbookViewId="0">
      <selection activeCell="R33" sqref="R33"/>
    </sheetView>
  </sheetViews>
  <sheetFormatPr baseColWidth="10" defaultColWidth="11.42578125" defaultRowHeight="15"/>
  <cols>
    <col min="1" max="6" width="11.42578125" style="67"/>
    <col min="7" max="7" width="9.42578125" style="67" customWidth="1"/>
    <col min="8" max="16384" width="11.42578125" style="67"/>
  </cols>
  <sheetData/>
  <pageMargins left="0.7" right="0.7" top="0.75" bottom="0.75" header="0.3" footer="0.3"/>
  <pageSetup scale="67" orientation="landscape" r:id="rId1"/>
  <drawing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1">
    <tabColor rgb="FF00B050"/>
    <pageSetUpPr fitToPage="1"/>
  </sheetPr>
  <dimension ref="N42:N56"/>
  <sheetViews>
    <sheetView showGridLines="0" view="pageBreakPreview" zoomScale="85" zoomScaleNormal="100" zoomScaleSheetLayoutView="85" workbookViewId="0">
      <selection activeCell="R23" sqref="R23"/>
    </sheetView>
  </sheetViews>
  <sheetFormatPr baseColWidth="10" defaultColWidth="11.42578125" defaultRowHeight="15"/>
  <cols>
    <col min="1" max="6" width="11.42578125" style="67"/>
    <col min="7" max="7" width="9.42578125" style="67" customWidth="1"/>
    <col min="8" max="16384" width="11.42578125" style="67"/>
  </cols>
  <sheetData>
    <row r="42" spans="14:14">
      <c r="N42" s="192"/>
    </row>
    <row r="43" spans="14:14">
      <c r="N43"/>
    </row>
    <row r="44" spans="14:14">
      <c r="N44"/>
    </row>
    <row r="45" spans="14:14">
      <c r="N45"/>
    </row>
    <row r="46" spans="14:14">
      <c r="N46"/>
    </row>
    <row r="47" spans="14:14">
      <c r="N47"/>
    </row>
    <row r="48" spans="14:14">
      <c r="N48"/>
    </row>
    <row r="49" spans="14:14">
      <c r="N49"/>
    </row>
    <row r="50" spans="14:14">
      <c r="N50"/>
    </row>
    <row r="51" spans="14:14">
      <c r="N51"/>
    </row>
    <row r="52" spans="14:14">
      <c r="N52"/>
    </row>
    <row r="53" spans="14:14">
      <c r="N53"/>
    </row>
    <row r="54" spans="14:14">
      <c r="N54"/>
    </row>
    <row r="55" spans="14:14">
      <c r="N55"/>
    </row>
    <row r="56" spans="14:14">
      <c r="N56"/>
    </row>
  </sheetData>
  <pageMargins left="0.7" right="0.7" top="0.75" bottom="0.75" header="0.3" footer="0.3"/>
  <pageSetup scale="77" orientation="landscape" r:id="rId1"/>
  <drawing r:id="rId2"/>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2">
    <tabColor rgb="FF00B050"/>
    <pageSetUpPr fitToPage="1"/>
  </sheetPr>
  <dimension ref="A1"/>
  <sheetViews>
    <sheetView showGridLines="0" view="pageBreakPreview" zoomScaleNormal="100" zoomScaleSheetLayoutView="100" workbookViewId="0">
      <selection activeCell="P24" sqref="P24"/>
    </sheetView>
  </sheetViews>
  <sheetFormatPr baseColWidth="10" defaultColWidth="11.42578125" defaultRowHeight="15"/>
  <cols>
    <col min="1" max="6" width="11.42578125" style="67"/>
    <col min="7" max="7" width="9.42578125" style="67" customWidth="1"/>
    <col min="8" max="12" width="11.42578125" style="67"/>
    <col min="13" max="13" width="17.85546875" style="67" customWidth="1"/>
    <col min="14" max="16384" width="11.42578125" style="67"/>
  </cols>
  <sheetData/>
  <pageMargins left="0.7" right="0.7" top="0.75" bottom="0.75" header="0.3" footer="0.3"/>
  <pageSetup scale="98" orientation="landscape" r:id="rId1"/>
  <drawing r:id="rId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3">
    <tabColor rgb="FF00B050"/>
    <pageSetUpPr fitToPage="1"/>
  </sheetPr>
  <dimension ref="A1:S50"/>
  <sheetViews>
    <sheetView showGridLines="0" view="pageBreakPreview" zoomScale="55" zoomScaleNormal="70" zoomScaleSheetLayoutView="55" workbookViewId="0">
      <selection activeCell="F13" sqref="F13"/>
    </sheetView>
  </sheetViews>
  <sheetFormatPr baseColWidth="10" defaultColWidth="11.5703125" defaultRowHeight="15"/>
  <cols>
    <col min="1" max="1" width="15.140625" style="488" customWidth="1"/>
    <col min="2" max="2" width="30.28515625" style="488" customWidth="1"/>
    <col min="3" max="3" width="23.7109375" style="488" customWidth="1"/>
    <col min="4" max="4" width="27.5703125" style="488" customWidth="1"/>
    <col min="5" max="5" width="20.7109375" style="488" customWidth="1"/>
    <col min="6" max="6" width="35.28515625" style="488" customWidth="1"/>
    <col min="7" max="7" width="33.7109375" style="488" customWidth="1"/>
    <col min="8" max="9" width="31.7109375" style="488" customWidth="1"/>
    <col min="10" max="10" width="30" style="488" customWidth="1"/>
    <col min="11" max="11" width="28.5703125" style="488" customWidth="1"/>
    <col min="12" max="12" width="23.42578125" style="488" customWidth="1"/>
    <col min="13" max="13" width="17" style="488" customWidth="1"/>
    <col min="14" max="14" width="28.7109375" style="488" customWidth="1"/>
    <col min="15" max="15" width="24.7109375" style="488" customWidth="1"/>
    <col min="16" max="16" width="29.7109375" style="488" customWidth="1"/>
    <col min="17" max="17" width="41.42578125" style="488" customWidth="1"/>
    <col min="18" max="18" width="27.5703125" style="488" customWidth="1"/>
    <col min="19" max="19" width="25.42578125" style="488" customWidth="1"/>
    <col min="20" max="16384" width="11.5703125" style="488"/>
  </cols>
  <sheetData>
    <row r="1" spans="1:11" ht="111" customHeight="1">
      <c r="A1" s="2337"/>
      <c r="B1" s="2337"/>
      <c r="C1" s="2337"/>
      <c r="D1" s="2337"/>
      <c r="E1" s="2337"/>
      <c r="F1" s="2337"/>
      <c r="G1" s="2337"/>
      <c r="H1" s="2337"/>
      <c r="I1" s="2337"/>
      <c r="J1" s="2337"/>
    </row>
    <row r="2" spans="1:11" s="490" customFormat="1" ht="12.75" customHeight="1">
      <c r="A2" s="489"/>
      <c r="B2" s="489"/>
      <c r="C2" s="489"/>
      <c r="D2" s="489"/>
      <c r="E2" s="489"/>
      <c r="F2" s="489"/>
      <c r="G2" s="489"/>
    </row>
    <row r="3" spans="1:11" s="490" customFormat="1" ht="45.75" customHeight="1">
      <c r="A3" s="1551" t="s">
        <v>33</v>
      </c>
      <c r="B3" s="1552" t="s">
        <v>626</v>
      </c>
      <c r="C3" s="1552" t="s">
        <v>553</v>
      </c>
      <c r="D3" s="1553" t="s">
        <v>627</v>
      </c>
      <c r="E3" s="491"/>
      <c r="F3" s="489"/>
      <c r="G3" s="1703"/>
      <c r="H3" s="1703"/>
      <c r="I3" s="1703"/>
      <c r="J3" s="1703"/>
      <c r="K3" s="1703"/>
    </row>
    <row r="4" spans="1:11" s="1426" customFormat="1" ht="22.5" customHeight="1">
      <c r="A4" s="1554" t="s">
        <v>387</v>
      </c>
      <c r="B4" s="1549">
        <v>1814</v>
      </c>
      <c r="C4" s="2077">
        <v>2000</v>
      </c>
      <c r="D4" s="2159">
        <v>3628000</v>
      </c>
      <c r="E4" s="1425"/>
      <c r="F4" s="489"/>
      <c r="G4" s="1703"/>
      <c r="H4" s="1703"/>
      <c r="I4" s="1703"/>
      <c r="J4" s="1703"/>
      <c r="K4" s="1703"/>
    </row>
    <row r="5" spans="1:11" s="1426" customFormat="1" ht="22.5" customHeight="1">
      <c r="A5" s="1555" t="s">
        <v>388</v>
      </c>
      <c r="B5" s="1550">
        <v>4254</v>
      </c>
      <c r="C5" s="2078">
        <v>2000</v>
      </c>
      <c r="D5" s="2160">
        <v>8508000</v>
      </c>
      <c r="E5" s="1427"/>
      <c r="F5" s="489"/>
      <c r="G5" s="1703"/>
      <c r="H5" s="1703"/>
      <c r="I5" s="1703"/>
      <c r="J5" s="1703"/>
      <c r="K5" s="1703"/>
    </row>
    <row r="6" spans="1:11" s="1426" customFormat="1" ht="22.5" customHeight="1">
      <c r="A6" s="1555" t="s">
        <v>389</v>
      </c>
      <c r="B6" s="1550">
        <v>5208</v>
      </c>
      <c r="C6" s="2078">
        <v>2000</v>
      </c>
      <c r="D6" s="2160">
        <v>10416000</v>
      </c>
      <c r="E6" s="1427"/>
      <c r="F6" s="489"/>
      <c r="G6" s="1703"/>
      <c r="H6" s="1703"/>
      <c r="I6" s="1703"/>
      <c r="J6" s="1703"/>
      <c r="K6" s="1703"/>
    </row>
    <row r="7" spans="1:11" s="1426" customFormat="1" ht="22.5" customHeight="1">
      <c r="A7" s="1555" t="s">
        <v>427</v>
      </c>
      <c r="B7" s="1550">
        <v>5894</v>
      </c>
      <c r="C7" s="2078">
        <v>2000</v>
      </c>
      <c r="D7" s="2160">
        <v>11788000</v>
      </c>
      <c r="E7" s="1427"/>
      <c r="F7" s="489"/>
      <c r="G7" s="1703"/>
      <c r="H7" s="1703"/>
      <c r="I7" s="1703"/>
      <c r="J7" s="1703"/>
      <c r="K7" s="1703"/>
    </row>
    <row r="8" spans="1:11" s="1426" customFormat="1" ht="22.5" customHeight="1">
      <c r="A8" s="1555" t="s">
        <v>474</v>
      </c>
      <c r="B8" s="1550">
        <v>6648</v>
      </c>
      <c r="C8" s="2078">
        <v>2000</v>
      </c>
      <c r="D8" s="2160">
        <v>13296000</v>
      </c>
      <c r="E8" s="1427"/>
      <c r="F8" s="489"/>
      <c r="G8" s="1703"/>
      <c r="H8" s="1703"/>
      <c r="I8" s="1703"/>
      <c r="J8" s="1703"/>
      <c r="K8" s="1703"/>
    </row>
    <row r="9" spans="1:11" s="1426" customFormat="1" ht="22.5" customHeight="1">
      <c r="A9" s="1555" t="s">
        <v>500</v>
      </c>
      <c r="B9" s="1550">
        <v>7374</v>
      </c>
      <c r="C9" s="2078">
        <v>2000</v>
      </c>
      <c r="D9" s="2160">
        <v>14748000</v>
      </c>
      <c r="E9" s="1427"/>
      <c r="F9" s="489"/>
      <c r="G9" s="1703"/>
      <c r="H9" s="1703"/>
      <c r="I9" s="1703"/>
      <c r="J9" s="1703"/>
      <c r="K9" s="1703"/>
    </row>
    <row r="10" spans="1:11" s="1426" customFormat="1" ht="22.5" customHeight="1">
      <c r="A10" s="1555" t="s">
        <v>828</v>
      </c>
      <c r="B10" s="1550">
        <v>5946</v>
      </c>
      <c r="C10" s="2078">
        <v>2000</v>
      </c>
      <c r="D10" s="2160">
        <v>11892000</v>
      </c>
      <c r="E10" s="1427"/>
      <c r="F10" s="489"/>
      <c r="G10" s="1703"/>
      <c r="H10" s="1703"/>
      <c r="I10" s="1703"/>
      <c r="J10" s="1703"/>
      <c r="K10" s="1703"/>
    </row>
    <row r="11" spans="1:11" s="1426" customFormat="1" ht="18.75" customHeight="1">
      <c r="A11" s="1555" t="s">
        <v>882</v>
      </c>
      <c r="B11" s="1550">
        <v>5748</v>
      </c>
      <c r="C11" s="2078">
        <v>2000</v>
      </c>
      <c r="D11" s="2160">
        <v>12524000</v>
      </c>
      <c r="E11" s="1428"/>
      <c r="F11" s="489"/>
      <c r="G11" s="1703"/>
      <c r="H11" s="1703"/>
      <c r="I11" s="1703"/>
      <c r="J11" s="1703"/>
      <c r="K11" s="1703"/>
    </row>
    <row r="12" spans="1:11" s="1426" customFormat="1" ht="18.75" customHeight="1">
      <c r="A12" s="1555" t="s">
        <v>948</v>
      </c>
      <c r="B12" s="1550">
        <v>6568</v>
      </c>
      <c r="C12" s="2078">
        <v>2000</v>
      </c>
      <c r="D12" s="2160">
        <v>13136000</v>
      </c>
      <c r="E12" s="1428"/>
      <c r="F12" s="489"/>
      <c r="G12" s="1703"/>
      <c r="H12" s="1703"/>
      <c r="I12" s="1703"/>
      <c r="J12" s="1703"/>
      <c r="K12" s="1703"/>
    </row>
    <row r="13" spans="1:11" s="1426" customFormat="1" ht="18.75" customHeight="1">
      <c r="A13" s="1555" t="s">
        <v>1024</v>
      </c>
      <c r="B13" s="1550">
        <f>+D13/C13</f>
        <v>7103</v>
      </c>
      <c r="C13" s="2078">
        <v>2000</v>
      </c>
      <c r="D13" s="2160">
        <v>14206000</v>
      </c>
      <c r="E13" s="1428"/>
      <c r="F13" s="489"/>
      <c r="G13" s="1703"/>
      <c r="H13" s="1703"/>
      <c r="I13" s="1703"/>
      <c r="J13" s="1703"/>
      <c r="K13" s="1703"/>
    </row>
    <row r="14" spans="1:11" s="1426" customFormat="1" ht="23.25">
      <c r="A14" s="1558" t="s">
        <v>1039</v>
      </c>
      <c r="B14" s="1704">
        <f>+D14/C14</f>
        <v>7046</v>
      </c>
      <c r="C14" s="2079">
        <v>2000</v>
      </c>
      <c r="D14" s="2161">
        <v>14092000</v>
      </c>
      <c r="E14" s="1428"/>
      <c r="F14" s="489"/>
      <c r="G14" s="1703"/>
      <c r="H14" s="1703"/>
      <c r="I14" s="1703"/>
      <c r="J14" s="1703"/>
      <c r="K14" s="1703"/>
    </row>
    <row r="15" spans="1:11" s="490" customFormat="1" ht="63.75" customHeight="1">
      <c r="A15" s="2338" t="s">
        <v>1010</v>
      </c>
      <c r="B15" s="2338"/>
      <c r="C15" s="2338"/>
      <c r="D15" s="2338"/>
      <c r="E15" s="493"/>
      <c r="F15" s="489"/>
      <c r="G15" s="1703"/>
      <c r="H15" s="1703"/>
      <c r="I15" s="1703"/>
      <c r="J15" s="1703"/>
      <c r="K15" s="1703"/>
    </row>
    <row r="16" spans="1:11" s="490" customFormat="1" ht="31.5" customHeight="1">
      <c r="A16" s="1751"/>
      <c r="B16" s="1751"/>
      <c r="C16" s="1751"/>
      <c r="D16" s="1751"/>
      <c r="E16" s="493"/>
      <c r="F16" s="489"/>
      <c r="G16" s="1703"/>
      <c r="H16" s="1703"/>
      <c r="I16" s="1703"/>
      <c r="J16" s="1703"/>
      <c r="K16" s="1703"/>
    </row>
    <row r="17" spans="2:19" s="490" customFormat="1" ht="23.25" customHeight="1">
      <c r="B17" s="493"/>
      <c r="C17" s="493"/>
      <c r="D17" s="492"/>
      <c r="E17" s="493"/>
      <c r="F17" s="489"/>
      <c r="G17" s="489"/>
    </row>
    <row r="18" spans="2:19" s="490" customFormat="1" ht="23.25" customHeight="1">
      <c r="B18" s="493"/>
      <c r="C18" s="493"/>
      <c r="D18" s="492"/>
      <c r="E18" s="493"/>
      <c r="F18" s="489"/>
      <c r="G18" s="489"/>
    </row>
    <row r="19" spans="2:19" s="490" customFormat="1" ht="23.25" customHeight="1">
      <c r="E19" s="493"/>
      <c r="F19" s="489"/>
      <c r="G19" s="489"/>
    </row>
    <row r="20" spans="2:19" s="490" customFormat="1" ht="23.25" customHeight="1">
      <c r="E20" s="493"/>
      <c r="F20" s="489"/>
      <c r="G20" s="489"/>
    </row>
    <row r="21" spans="2:19" s="490" customFormat="1" ht="20.25" customHeight="1">
      <c r="E21" s="493"/>
      <c r="F21" s="489"/>
      <c r="G21" s="489"/>
    </row>
    <row r="22" spans="2:19" s="490" customFormat="1" ht="23.25" customHeight="1">
      <c r="E22" s="493"/>
      <c r="F22" s="489"/>
      <c r="G22" s="489"/>
    </row>
    <row r="23" spans="2:19" s="490" customFormat="1" ht="23.25" customHeight="1">
      <c r="E23" s="493"/>
      <c r="F23" s="489"/>
      <c r="G23" s="489"/>
    </row>
    <row r="24" spans="2:19" s="490" customFormat="1" ht="20.25" customHeight="1">
      <c r="E24" s="493"/>
      <c r="F24" s="489"/>
      <c r="G24" s="489"/>
    </row>
    <row r="25" spans="2:19" s="490" customFormat="1" ht="21.75" customHeight="1">
      <c r="E25" s="492"/>
      <c r="F25" s="489"/>
      <c r="G25" s="489"/>
    </row>
    <row r="26" spans="2:19" s="490" customFormat="1" ht="21.75" customHeight="1">
      <c r="E26" s="492"/>
      <c r="F26" s="492"/>
      <c r="G26" s="492"/>
    </row>
    <row r="27" spans="2:19" s="490" customFormat="1" ht="21.75" customHeight="1">
      <c r="E27" s="492"/>
      <c r="F27" s="492"/>
      <c r="G27" s="492"/>
    </row>
    <row r="28" spans="2:19" s="490" customFormat="1" ht="21.75" customHeight="1">
      <c r="E28" s="492"/>
      <c r="F28" s="492"/>
      <c r="G28" s="492"/>
    </row>
    <row r="29" spans="2:19" s="490" customFormat="1" ht="26.25" customHeight="1">
      <c r="E29" s="492"/>
      <c r="F29" s="492"/>
      <c r="G29" s="492"/>
    </row>
    <row r="30" spans="2:19" s="490" customFormat="1" ht="26.25" customHeight="1">
      <c r="E30" s="492"/>
    </row>
    <row r="31" spans="2:19" s="490" customFormat="1" ht="23.25">
      <c r="E31" s="492"/>
    </row>
    <row r="32" spans="2:19" s="490" customFormat="1" ht="23.25">
      <c r="E32" s="492"/>
      <c r="M32" s="493"/>
      <c r="N32" s="493"/>
      <c r="O32" s="493"/>
      <c r="P32" s="493"/>
      <c r="Q32" s="493"/>
      <c r="R32" s="494"/>
      <c r="S32" s="492"/>
    </row>
    <row r="33" spans="1:5" s="490" customFormat="1" ht="23.25">
      <c r="E33" s="492"/>
    </row>
    <row r="34" spans="1:5" s="490" customFormat="1" ht="23.25">
      <c r="E34" s="492"/>
    </row>
    <row r="35" spans="1:5" s="490" customFormat="1" ht="23.25">
      <c r="E35" s="492"/>
    </row>
    <row r="36" spans="1:5" s="490" customFormat="1"/>
    <row r="37" spans="1:5" s="490" customFormat="1"/>
    <row r="38" spans="1:5" s="490" customFormat="1"/>
    <row r="39" spans="1:5" s="490" customFormat="1"/>
    <row r="40" spans="1:5" s="490" customFormat="1"/>
    <row r="41" spans="1:5" s="490" customFormat="1"/>
    <row r="42" spans="1:5" s="490" customFormat="1">
      <c r="A42" s="488"/>
      <c r="B42" s="488"/>
      <c r="C42" s="488"/>
      <c r="D42" s="488"/>
    </row>
    <row r="43" spans="1:5" s="490" customFormat="1">
      <c r="A43" s="488"/>
      <c r="B43" s="488"/>
      <c r="C43" s="488"/>
      <c r="D43" s="488"/>
    </row>
    <row r="44" spans="1:5" s="490" customFormat="1">
      <c r="A44" s="488"/>
      <c r="B44" s="488"/>
      <c r="C44" s="488"/>
      <c r="D44" s="488"/>
    </row>
    <row r="45" spans="1:5" s="490" customFormat="1">
      <c r="A45" s="488"/>
      <c r="B45" s="488"/>
      <c r="C45" s="488"/>
      <c r="D45" s="488"/>
    </row>
    <row r="46" spans="1:5" s="490" customFormat="1">
      <c r="A46" s="488"/>
      <c r="B46" s="488"/>
      <c r="C46" s="488"/>
      <c r="D46" s="488"/>
    </row>
    <row r="47" spans="1:5" s="490" customFormat="1">
      <c r="A47" s="488"/>
      <c r="B47" s="488"/>
      <c r="C47" s="488"/>
      <c r="D47" s="488"/>
    </row>
    <row r="48" spans="1:5" s="490" customFormat="1">
      <c r="A48" s="488"/>
      <c r="B48" s="488"/>
      <c r="C48" s="488"/>
      <c r="D48" s="488"/>
    </row>
    <row r="49" spans="1:4" s="490" customFormat="1">
      <c r="A49" s="488"/>
      <c r="B49" s="488"/>
      <c r="C49" s="488"/>
      <c r="D49" s="488"/>
    </row>
    <row r="50" spans="1:4" s="490" customFormat="1">
      <c r="A50" s="488"/>
      <c r="B50" s="488"/>
      <c r="C50" s="488"/>
      <c r="D50" s="488"/>
    </row>
  </sheetData>
  <mergeCells count="2">
    <mergeCell ref="A1:J1"/>
    <mergeCell ref="A15:D15"/>
  </mergeCells>
  <printOptions horizontalCentered="1" verticalCentered="1"/>
  <pageMargins left="0.39370078740157483" right="0.39370078740157483" top="0.23622047244094491" bottom="0.23622047244094491" header="0.31496062992125984" footer="0.41"/>
  <pageSetup scale="42" orientation="landscape" r:id="rId1"/>
  <colBreaks count="1" manualBreakCount="1">
    <brk id="3" max="68" man="1"/>
  </colBreaks>
  <drawing r:id="rId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4">
    <tabColor rgb="FF00B050"/>
    <pageSetUpPr fitToPage="1"/>
  </sheetPr>
  <dimension ref="A1:L17"/>
  <sheetViews>
    <sheetView showGridLines="0" view="pageBreakPreview" zoomScale="85" zoomScaleNormal="70" zoomScaleSheetLayoutView="85" workbookViewId="0">
      <pane ySplit="1" topLeftCell="A2" activePane="bottomLeft" state="frozen"/>
      <selection pane="bottomLeft" activeCell="G11" sqref="G11"/>
    </sheetView>
  </sheetViews>
  <sheetFormatPr baseColWidth="10" defaultColWidth="11.42578125" defaultRowHeight="15"/>
  <cols>
    <col min="1" max="1" width="17.42578125" style="67" customWidth="1"/>
    <col min="2" max="2" width="19.7109375" style="67" customWidth="1"/>
    <col min="3" max="3" width="22.28515625" style="67" customWidth="1"/>
    <col min="4" max="4" width="22" style="748" customWidth="1"/>
    <col min="5" max="5" width="21" style="67" customWidth="1"/>
    <col min="6" max="6" width="16.7109375" style="67" customWidth="1"/>
    <col min="7" max="7" width="16.42578125" style="67" customWidth="1"/>
    <col min="8" max="8" width="17.42578125" style="67" customWidth="1"/>
    <col min="9" max="9" width="29.42578125" style="67" customWidth="1"/>
    <col min="10" max="10" width="28.85546875" style="67" customWidth="1"/>
    <col min="11" max="11" width="13.28515625" style="67" customWidth="1"/>
    <col min="12" max="16384" width="11.42578125" style="67"/>
  </cols>
  <sheetData>
    <row r="1" spans="1:12" ht="65.25" customHeight="1">
      <c r="A1" s="2217"/>
      <c r="B1" s="2217"/>
      <c r="C1" s="2217"/>
      <c r="D1" s="2217"/>
      <c r="E1" s="2217"/>
      <c r="F1" s="2217"/>
      <c r="G1" s="2217"/>
      <c r="H1" s="2217"/>
      <c r="I1" s="2217"/>
      <c r="J1" s="2217"/>
      <c r="K1" s="154"/>
    </row>
    <row r="2" spans="1:12" s="32" customFormat="1" ht="6.75" customHeight="1">
      <c r="A2" s="456"/>
      <c r="B2" s="456"/>
      <c r="C2" s="456"/>
      <c r="D2" s="1423"/>
      <c r="E2" s="456"/>
      <c r="F2" s="456"/>
      <c r="G2" s="456"/>
      <c r="H2" s="456"/>
      <c r="I2" s="456"/>
      <c r="J2" s="456"/>
      <c r="K2" s="456"/>
    </row>
    <row r="3" spans="1:12" ht="34.5" customHeight="1">
      <c r="A3" s="910" t="s">
        <v>32</v>
      </c>
      <c r="B3" s="427" t="s">
        <v>615</v>
      </c>
      <c r="C3" s="428" t="s">
        <v>616</v>
      </c>
      <c r="D3" s="428" t="s">
        <v>933</v>
      </c>
      <c r="E3" s="295" t="s">
        <v>614</v>
      </c>
    </row>
    <row r="4" spans="1:12" ht="17.25" customHeight="1">
      <c r="A4" s="1066">
        <v>2009</v>
      </c>
      <c r="B4" s="2080">
        <v>16656000</v>
      </c>
      <c r="C4" s="2081">
        <v>0</v>
      </c>
      <c r="D4" s="2082">
        <v>0</v>
      </c>
      <c r="E4" s="1846">
        <f>+C4+B4</f>
        <v>16656000</v>
      </c>
    </row>
    <row r="5" spans="1:12" ht="15.75" customHeight="1">
      <c r="A5" s="1066">
        <v>2010</v>
      </c>
      <c r="B5" s="1067">
        <v>68030000</v>
      </c>
      <c r="C5" s="1068">
        <v>0</v>
      </c>
      <c r="D5" s="1847">
        <v>0</v>
      </c>
      <c r="E5" s="1846">
        <f>+C5+B5+D5</f>
        <v>68030000</v>
      </c>
    </row>
    <row r="6" spans="1:12" ht="17.25" customHeight="1">
      <c r="A6" s="1066">
        <v>2011</v>
      </c>
      <c r="B6" s="1067">
        <v>168385579.84999999</v>
      </c>
      <c r="C6" s="1068">
        <v>0</v>
      </c>
      <c r="D6" s="1847">
        <v>0</v>
      </c>
      <c r="E6" s="1846">
        <f t="shared" ref="E6:E14" si="0">+C6+B6+D6</f>
        <v>168385579.84999999</v>
      </c>
    </row>
    <row r="7" spans="1:12" ht="17.25" customHeight="1">
      <c r="A7" s="1066">
        <v>2012</v>
      </c>
      <c r="B7" s="1067">
        <v>182376500</v>
      </c>
      <c r="C7" s="1068">
        <v>0</v>
      </c>
      <c r="D7" s="1847">
        <v>0</v>
      </c>
      <c r="E7" s="1846">
        <f t="shared" si="0"/>
        <v>182376500</v>
      </c>
    </row>
    <row r="8" spans="1:12" ht="18.75" customHeight="1">
      <c r="A8" s="1066">
        <v>2013</v>
      </c>
      <c r="B8" s="1067">
        <v>215786255.86000001</v>
      </c>
      <c r="C8" s="1068">
        <v>0</v>
      </c>
      <c r="D8" s="1847">
        <v>0</v>
      </c>
      <c r="E8" s="1846">
        <f t="shared" si="0"/>
        <v>215786255.86000001</v>
      </c>
    </row>
    <row r="9" spans="1:12" ht="18" customHeight="1">
      <c r="A9" s="1066">
        <v>2014</v>
      </c>
      <c r="B9" s="1067">
        <v>262429320</v>
      </c>
      <c r="C9" s="1068">
        <v>0</v>
      </c>
      <c r="D9" s="1847">
        <v>0</v>
      </c>
      <c r="E9" s="1846">
        <f t="shared" si="0"/>
        <v>262429320</v>
      </c>
    </row>
    <row r="10" spans="1:12" ht="15.75">
      <c r="A10" s="1066">
        <v>2015</v>
      </c>
      <c r="B10" s="1067">
        <v>174858968</v>
      </c>
      <c r="C10" s="1069">
        <v>128134840</v>
      </c>
      <c r="D10" s="1847">
        <v>0</v>
      </c>
      <c r="E10" s="1846">
        <f t="shared" si="0"/>
        <v>302993808</v>
      </c>
    </row>
    <row r="11" spans="1:12" ht="17.25" customHeight="1">
      <c r="A11" s="1066">
        <v>2016</v>
      </c>
      <c r="B11" s="1067">
        <v>144422000</v>
      </c>
      <c r="C11" s="1069">
        <v>166575292</v>
      </c>
      <c r="D11" s="1847">
        <v>0</v>
      </c>
      <c r="E11" s="1846">
        <f t="shared" si="0"/>
        <v>310997292</v>
      </c>
      <c r="H11" s="647"/>
    </row>
    <row r="12" spans="1:12" s="528" customFormat="1" ht="15.75">
      <c r="A12" s="1066">
        <v>2017</v>
      </c>
      <c r="B12" s="1067">
        <v>148062000</v>
      </c>
      <c r="C12" s="1069">
        <v>166575292</v>
      </c>
      <c r="D12" s="1848">
        <v>3402850</v>
      </c>
      <c r="E12" s="1846">
        <f t="shared" si="0"/>
        <v>318040142</v>
      </c>
    </row>
    <row r="13" spans="1:12" s="528" customFormat="1" ht="15.75">
      <c r="A13" s="1066">
        <v>2018</v>
      </c>
      <c r="B13" s="1067">
        <v>157954000</v>
      </c>
      <c r="C13" s="1069">
        <v>166575292</v>
      </c>
      <c r="D13" s="1848">
        <v>0</v>
      </c>
      <c r="E13" s="1846">
        <f t="shared" si="0"/>
        <v>324529292</v>
      </c>
    </row>
    <row r="14" spans="1:12" s="528" customFormat="1" ht="15.75">
      <c r="A14" s="1066" t="s">
        <v>1039</v>
      </c>
      <c r="B14" s="1849">
        <v>14092000</v>
      </c>
      <c r="C14" s="1850">
        <v>12813484</v>
      </c>
      <c r="D14" s="1851"/>
      <c r="E14" s="1846">
        <f t="shared" si="0"/>
        <v>26905484</v>
      </c>
    </row>
    <row r="15" spans="1:12" ht="17.25" customHeight="1">
      <c r="A15" s="1705" t="s">
        <v>17</v>
      </c>
      <c r="B15" s="2083">
        <f>SUM(B4:B14)</f>
        <v>1553052623.71</v>
      </c>
      <c r="C15" s="2084">
        <f>SUM(C4:C14)</f>
        <v>640674200</v>
      </c>
      <c r="D15" s="1706">
        <f>SUM(D4:D14)</f>
        <v>3402850</v>
      </c>
      <c r="E15" s="1706">
        <f>SUM(E4:E14)</f>
        <v>2197129673.71</v>
      </c>
    </row>
    <row r="16" spans="1:12">
      <c r="A16" s="60"/>
      <c r="B16" s="60"/>
      <c r="C16" s="60"/>
      <c r="D16" s="60"/>
      <c r="E16" s="60"/>
      <c r="L16" s="155"/>
    </row>
    <row r="17" spans="11:11">
      <c r="K17" s="121"/>
    </row>
  </sheetData>
  <mergeCells count="1">
    <mergeCell ref="A1:J1"/>
  </mergeCells>
  <printOptions horizontalCentered="1" verticalCentered="1"/>
  <pageMargins left="0.39370078740157483" right="0.39370078740157483" top="0.23622047244094491" bottom="0.23622047244094491" header="0.31496062992125984" footer="0.31496062992125984"/>
  <pageSetup scale="61" orientation="landscape" r:id="rId1"/>
  <rowBreaks count="1" manualBreakCount="1">
    <brk id="5" max="16383" man="1"/>
  </row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M a n u a l C a l c M o d e " > < C u s t o m C o n t e n t > < ! [ C D A T A [ F a l s e ] ] > < / C u s t o m C o n t e n t > < / G e m i n i > 
</file>

<file path=customXml/item10.xml>��< ? x m l   v e r s i o n = " 1 . 0 "   e n c o d i n g = " U T F - 1 6 " ? > < G e m i n i   x m l n s = " h t t p : / / g e m i n i / p i v o t c u s t o m i z a t i o n / P o w e r P i v o t V e r s i o n " > < C u s t o m C o n t e n t > < ! [ C D A T A [ 2 0 1 1 . 1 1 0 . 2 8 3 0 . 7 7 ] ] > < / C u s t o m C o n t e n t > < / G e m i n i > 
</file>

<file path=customXml/item11.xml>��< ? x m l   v e r s i o n = " 1 . 0 "   e n c o d i n g = " u t f - 1 6 " ? > < V i s u a l i z a t i o n   x m l n s : x s i = " h t t p : / / w w w . w 3 . o r g / 2 0 0 1 / X M L S c h e m a - i n s t a n c e "   x m l n s : x s d = " h t t p : / / w w w . w 3 . o r g / 2 0 0 1 / X M L S c h e m a "   x m l n s = " h t t p : / / m i c r o s o f t . d a t a . v i s u a l i z a t i o n . C l i e n t . E x c e l / 1 . 0 " > < T o u r s > < T o u r   N a m e = " P a s e o   1 "   I d = " { 1 F F C 9 2 3 5 - 0 4 4 D - 4 B 0 A - 8 C 9 F - 8 1 D B B 9 3 C D E D 0 } "   T o u r I d = " 3 1 a 1 1 4 2 b - 0 b b 3 - 4 0 d 7 - b 2 3 2 - 2 3 3 2 a 8 a 6 7 a 2 0 "   X m l V e r = " 1 "   M i n X m l V e r = " 1 " > < D e s c r i p t i o n > L a   d e s c r i p c i � n   d e l   p a s e o   v a   a q u � < / D e s c r i p t i o n > < I m a g e > i V B O R w 0 K G g o A A A A N S U h E U g A A A N Q A A A B 1 C A Y A A A A 2 n s 9 T A A A A A X N S R 0 I A r s 4 c 6 Q A A A A R n Q U 1 B A A C x j w v 8 Y Q U A A A A J c E h Z c w A A A 0 I A A A N C A V k U N I A A A F u v S U R B V H h e 7 b 1 Z k x z Z l e d 3 Y v f Y I 1 d s h S K L b L K 7 1 W N a H v R F Z C Z 9 A E m v M j 3 M y / Q 8 0 W y e 9 F 1 k p o + h k Y 1 a m h l 1 s 5 u s I l k o b L n G v r i H R 4 T r / z s e D g Q S k Z m R Q L E K L O R J O G J z v 3 6 X 8 z / b P f d 6 b j I e J H Y D h e e R l d s l y 5 V y l s v l 1 t / e Q C o t 7 M f 2 + / O c X S y K N l / l + O q T o m J h a Q e 1 x P 6 6 v b R S X p 9 r R c s V 0 r Y l + o s W E 4 v i i e o e 2 n K 1 0 D G 3 f L 5 g e a t b f 9 r W U b G c P s V q W z j P W b x Y e R v b t Y L 9 3 S O z 8 0 n O a i W z Z p B Y v W K W 3 6 H b r t J 8 Y f b H i 5 y d 9 M 2 W K p x 7 3 d O n T 7 c C a h W v b D F Z W K F S s E K 1 s P 7 2 d o r H C 7 s Y r O z F W K C C I Z K U A V f r 3 1 c / M M q A d a G w E I D m t t + Y W L v Y s I N C X k L C r F T M q 3 1 6 j 9 C 4 w v 1 J k t h 8 G d o k 6 j r A V s l S 3 + a s k C / a Y l m w 4 b R u U V T W e Q V 7 v F e 2 g 1 b B 4 m X O g q L O + k g M j M a J T U d L i 5 K c P R 8 V b L L M / + D 9 d k 9 3 o 1 s B B a 0 i g S p a W r k l s X s H W s a S 9 g J W J G k 7 j X M 2 j C T R J e n R W t 3 J + q Q f h B K r F E M B q S u t s b D j R t M K y 7 o l k b R p s e j t a x Q T K 6 p 5 A K o Q S H B c A Q P A A k z z x c x G 8 w u 1 a e o a u 5 y v W a 2 w b 7 N J a O 1 2 x 4 r F g r 4 H q B + B J o 2 I C 7 K p B J n q k k g K 9 f o r e z 4 t 2 m i R t 1 C A v c f V p 0 m 7 A W q + s m U o 8 6 g J x 6 2 / v A u t G Q R w r S S 6 Z U D Z 1 6 c 5 6 0 3 f a i r 4 r y K p X i 0 l V p O Z 9 L o v b f Y 9 c U 0 x H 1 t Q n t i T z m v r V J u 2 V 3 t s y / l S Q E p s q f q M B C w p Y K v l l p a o r R C M n M c e 3 N L e h U x A g A V o C v m S 5 Z O S T a d T W 6 1 W F g Q V g U o m s n 7 b P H a l l Y Q Q F k G + m G r L f C B w 6 n U 6 H t t 0 Z j a L A j c p e 8 u i t P 6 7 5 X K b a n 5 l T Z m 0 g r V N F j k b r / K 2 / K B B u 6 c P o Z 0 A l c i I R 1 r m M Y 3 u Y P Z t U i J 0 w C j F q v w V M c s o N P t G f t Z A o H I / Q 6 g 7 b s s P q a Y 8 / H / + I e e + w / d B h b w k f X 5 p X x 2 9 t s N 6 3 Z q V A x c Q t K t Q L 8 p H M h u K W a V c r C l A r 2 S j r h Z i Q z E y / t V t / I j 2 W i 6 l v e Z z g U p A V V v 5 r l g o W L l S d v 9 r V 3 C t w p X F o 9 h K H Q E V Q I v w 6 0 5 H f / Q + r O c P J A g a 1 o 0 K N p D J O V K 9 K 0 V p M w E n k S / 3 V W N h e 5 2 8 R a u J j W c z m w 7 r 9 l 3 c v A f V D 0 Q 7 A Q p C S 8 X j 2 A e Z A 5 / q L m P E 9 U j f A h K 3 I J N F d / 3 d i Z x v m S + / O E r c c S + L d / O S 8 s P z 2 H 7 X L 1 q x L i 2 h 7 4 c z S e j 5 u q A r B H 9 S 1 m 2 U y y U C a 9 9 + e d Q X q L 6 0 5 X T p A i I v 3 w k C V C f D n B 0 0 E v d / A B v n 8 J q X E C n A 3 O m p 1 x I a i i M W s O I 4 9 v 7 h c 1 4 m Y L m C 5 i r K j 3 s r k L a B C 0 A t Z g s r d 8 r v 9 O 8 g P L d J 3 L N m + c D q u T 2 b T w R c + Y D h U M J C v p 9 w n A K u K R C 3 8 t a d v p L f 1 7 N 8 V L P 5 u G 3 P o w O b q g G 3 A f q e P o 5 2 B h T E g C H Z A Q f 2 W H l f q m V H e q M R x J x I f k D w e 5 l 9 o f y r / / J J 4 s B Y y k 9 b D G M x U 8 X m I 5 m H 4 v K C z M x B n H c z p y h Q z O S L X Y 7 N / b K S G P + o g U m X A i b S b 2 O Z b z P x M g D J a D 4 P 5 c / F 1 m z k 7 a 8 f D e x J + 9 i W 4 6 U V G 9 K W I H Z N A 2 n N 5 9 2 c / f q B N J S u H 0 x z F s 2 W 1 i 6 s r J w s r C R t d p v G Q j O F Y W i L R W z V a t X b y X e j 0 d B a L a n g D Q J c + f y 7 K H U g 6 5 4 u u N Z g z 0 i 1 0 v / S c v r j n P k g t s q e N G D 5 3 f P m q 5 l d T p 6 r b 9 e O 6 q J k k 4 u v 7 F k c p N r y y j 3 v 6 f u j O w F q k 2 I x P l T a N V C h u 8 R i A H w p 1 E 5 e W q o / S S w W c x z v y c 4 X 4 C T I 3 U / L Q t g A z H 0 3 3 Q P J + r L n x b g m G Y r 5 U R q H A t R x C + 2 T h q d h Y A D 1 v C v z T d + N p 7 G d X g x t M J 6 I Q U v 2 5 Y O p P W r W r L U 8 E H D f 9 w k x R S m b s l q B S T P K F 5 E J + K A p A M Q C u R j Z I 5 5 r 3 8 Z J L 9 l 7 N F I U R a 6 h 6 j I v A Q z f h e H M v y d g k S Q r 9 7 M A H F p r U 2 u 4 v 6 p 7 e L + + / f o 9 Q v s A r G q 5 5 W V u E g G T 7 v S F h b E A p T I S + V L 5 w Q P 7 U 9 S y M K m p r h 9 m t t / T 7 f T B g F r J X p / 3 5 e w f S E v d M P C b h A k F o N A M T r o O B n K z S l I W E 2 y z L O 4 R Y 9 J I U s P E C / 1 4 O s p Z I D + n L J 4 A P C 1 8 r v U 1 A A F f q C f N M p c J 9 O W + T K D i 3 A a 9 r r 1 + / d I W q m q l c W g P Z N Z 1 c g 8 l 3 a / X s J R N u b x 2 p R 3 R X k f N x O e X K D y a y D R T v a l y U S Z X Q f V 3 Q Z C X p o x k 8 k l D A a i C H D O P E A p U v K Z l J z Y X u F Z 6 L Z V K 7 5 i C C J E k 0 v f t 9 w V V d j 0 A H M o E j J Z T 2 6 8 9 t k L u 7 b m c s 1 j O p a l 7 6 o u u L R L Z y v K v y m H H Z r k D e x 3 W B L j C n Q I + Z W n G U m 7 l / Z G X J c C l k c q c J / f A v E o f D C h n C g E K R i I i l m m V a 0 l 3 m U u r F W X y X T V R b i J A h V 8 B L y G I u Q / X u 0 b I a r 6 + 9 U T m 3 r e X O S t p n G E Y J k e / 3 J N W j E Z 2 8 v r E V j k 5 7 P t t a 5 X a F t R r V i S s K E p Z J C W k P k S I P I z H L v 0 r h b q 0 n r S p A L R a F d 3 U B L D M N 5 U F o J I Y r i w n R r y m A j A 9 5 2 7 y 1 a o 1 + T d F a S m V u o 7 a Z f d K t V Y o s z Y N f g A S 7 p U X o 5 p M V 5 9 M 5 / t 1 f Q h 6 L J c L N 9 k A H 3 N j / d k r 6 1 Q f W 6 U o q S L y M c F / m 0 d + l 3 g R C X Q z V a l g Q b 4 u 4 S W f q 1 i X U M p b L w Q Q N 4 8 Z m j R Q e 3 5 W j 6 x V k y B U H R l m j Y j 1 Z n l 7 N Q 4 8 i i i o r a + 4 p w 8 G l J O s t / A y z a S 4 D S T J Q p J T p g y A g r n u S v h v D i x e 5 S C V G i W P G j K W O Y I L 0 h I J 8 1 6 S 7 s W C / B D 9 M J O p 0 2 y K i W Z j u 7 i 4 s I v z C z s 6 P r K 9 8 p 7 V D s X s a + 0 x E 3 A A D 2 W 1 g y P / b h x d 2 j j u i Y E K V q / s W b X Y s G E 0 F V M d 6 D Q x v J Q C 2 i m S e Q m 4 w G a t L N C F s c 2 m Y m o B r F a u y i w l E K A G c K i n A R T a F s H A e 4 C C K R g J X E Q E l 2 h s m Z i V Z s V K g b R X o e j 1 W S w W N p 1 M p A 1 L V q l U v M x x 3 P U y O t U H X i d v y 3 T q 5 e U L e d d 8 W c S x F t R 8 v o 3 z Q g H 2 b J i a s 2 B K Q 2 O T R d 5 m x s R x C m G u 0 a D Z k + L M f v W 0 a E G D e 7 5 t y F J l 9 Y c r m e G J v Z q X 9 Q 3 f 3 1 N u P B o k 3 k 8 f Q u p z j / y J s 2 4 L p z v z i 3 Y J Q 9 9 E D H T c S y N o c B W + D C Y j Q H M p n 4 F V j E H o m 7 p N 5 E u 8 f P H S r 9 n b 2 7 N i V L T q f m B F o Q J G H U 4 v Z B 5 d 6 F q Z i E F b g k L S e z W V R p s 7 Y 1 Y E p n b l 0 E Y y o x q A q 9 T U v Q S U d U M I g M h V U 1 n y f x Z z Z + q 6 N G C u W J F p K j 9 H 5 c p i 8 j q 6 Q N B 5 a B + m E B x U A l 8 4 m / n 7 n I T A Q n 5 j o a 7 + V P G A B 4 0 E 8 M a j s Z u I a I 4 C Z q L a 1 o 9 e y Y 9 8 K n D L M J P W m 1 G O + i g I C E C 8 F X L e N / r z f t L f Q o A g U s h 9 q P 9 k n E j r 6 H U p I E o r F Q S m Y h J b o z i 1 4 y / 2 r I Q E u U K U 1 T u d 2 W + H J R v F 5 f W 3 n z f l / p 9 v h s k v j 1 N f 4 E O I E C / a x y d 9 r y G P D G o A i / V 0 D u p j C Q D h i 2 W m n 0 t T M Y V L 0 I 1 2 + H 2 Z U N b f 8 + c v r F o L b K + 9 Z 7 l I J 8 m E Q d M V s d / E Q K P w w i b h y O Y y 1 w r y G u q 1 p t V q V Z / P g Q G b l X 2 7 m D y X D 1 F Q X 1 W k t T p W L 3 f 8 s 9 9 L V Q i l W Z Y y s + b h T J q x K T D C r D l p u 9 T v q x E J V x X p L w + P h + o 7 m Y x M D 2 B i o l m C Q i A t J Y Z u 5 G 0 R S 9 u F U 9 W j 7 v f A N 6 v V p G k E w P F 0 K J 8 y t E V + Z o / a f y V N W n T h g B k J c d 7 V C G J G 3 k 8 o I M C 1 N t W p U y z t 6 N F + 1 Y k O X U g 4 Y D a 2 9 9 q u 7 b b R r B f a n 6 T t n o 1 S s / N z p / y z r t k / v 2 L Q 1 9 / c k d x s g p u u I W c e D d T 3 B S Y I J n C / T W D y z 0 h f G O M K / 6 C d n H n E 1 E E 1 s L n s s 1 C O V r E s n y K o W k 1 a h N d q U L f D 1 l N 7 t P + V t a o H 8 q 1 S U 7 A q X 2 s / e G r 7 1 a d y y m U i J m W Z S z O B r 2 e X o 1 c C 4 M A W 8 m v m i 9 B m 8 6 7 A c y k m l l 9 Z Y F J I E l 7 1 q U j O d G q J D c N c O k 0 A w 6 o f i o 2 C l T r k O U b W P + u J e V N f C s Q l u V j m 3 I W N F x c 2 W L y 2 k 8 t n Y n b 5 Z A K J B z B 0 E J D A l z m o f + F g Q o M R W e S g z S 5 k R J v B E I j P n E O 9 M z B B A L t Q M Z l 2 J l N T Y y b t T D Z I r S F N S x 9 e Q 3 M J g t 7 k e m H 6 u V H h v / + f / v 4 3 h I o v x j l 1 o H w D C S L C 0 T f 0 4 X s E a D C N M g Z / Q x p H T D 0 k o Z t 6 P z C 5 9 p K G w i f J l w r W H / R t O p h a u V q 2 R q s h x i d g k I K O V 9 K I a k F T V y 6 l G c a W i y U E / E + S e D q T + V Y V I 8 a u 2 e b S L r P 5 W H 7 V h U x B m Y x h 1 8 a z v o 3 D S 5 t G Y 1 s K W P g / J N E W V D a Z 5 0 F J f s f E 7 H K C u U g G h 7 S C N A D B k e H 5 Q H o x s J x M r n w d / 2 / k G g h t l B R X 1 q o d y G + r e D 0 9 o B F N p C X b M k d r N N W 1 0 2 Q 8 8 t / I 0 E h N Q 5 U v 8 P B d B r J Y G j g M I 3 9 P W R y Y n I t 4 4 e d m P h 2 D V y N K q b I 4 t o G K M k b 9 0 F 6 G 0 q o y s e 9 J Y / o / / M 9 / / x v e x B K q 3 a n Z 2 S h N + Q E b H L e Z g j 5 Q m Q m W a Y S s b 3 m 7 / r 1 A n D v 7 / g c k D 5 Y Q u 5 B f R A T t 7 O z M W v t i x C D 1 T T a J u h b y M v i K 0 l q V h r S X z C s x G H l 6 + l H a o W y V f F 3 t U b 9 I S 8 R L M i I k M O T T I D S W 4 k M S W Z d i 4 J V M s d l i K N 9 q I E 3 X k E 8 W C X z P B a p Y 4 K r I I i A r 3 a y c Z 9 5 K m q B V s 0 p V j r + E W k 6 / l Z d 1 a x Q O r N 0 8 U l 2 a f u 9 i I d U E 3 G 8 S D d w X c 1 9 x A z D l U m p X A i i + n 4 z H b j o i X N C C g A Z B Q h R S p 6 f l q e 5 E B / G / I N p W L l e 8 D N 7 7 m F 4 h g D 7 r T m y 2 L N l J S L b 9 + o f P n N 4 A K i P G i H k c J k 9 J 9 5 E w 9 z D 0 V e W T E Y O x k H M L I / H e z T / 9 S 8 0 X n a D D J 3 P 1 L 8 t N + 6 E J 7 Y l p u i r I 3 O F P z F Q J y m K a 8 l Z m 8 d C 0 N I v / p g O p j T 9 F g I C j U W s 5 w y V 5 O f W 5 v J W s 6 l o r X 1 T 7 E U Z q J m 0 l z E + g o S Z f a y F N N I z O 1 b + h B c W S T L W q N A w g J d + v 4 s x c l X l V q o u J y c i Q S Y v f m c h E r F Q C Z + y M 8 L e S 3 M r q 1 Z a V i h X X T o A G q s o s p F 2 A i 7 k u 2 l 2 V Y C A d a q n z A J N H C f X H d X z v Y 6 S x I 7 x P u z L N d Z 1 m g g i 8 5 G R K N w 7 q 7 i P O V M w 9 p j T u 6 9 d 3 C K a Q M L P X g 5 z 9 9 j X g Y h D X P 1 4 h z D 1 A R D j c l z 1 I Y p L J j a l H m B y Q O W 0 f l x + E 8 F m o W 7 U e W G e v Y 8 O h f B 8 x 0 5 L w l g g G j Z e h M 3 9 G M B J M i u S u B D B 0 y R k s P Y p W k 9 Y 4 b D 6 x 4 8 5 T e 3 j 4 p R 3 v P x E w A q u U A 4 F M m i T B N F O J u k U U s 5 6 q 5 + X S t y s P 6 q d R y c y E y z R B x s D 4 N 6 W 2 v k P B T s X 4 Y 2 l C h B W / 6 Z R 6 R a A u V f 1 6 r g X 0 h N Q 3 g Y D g K E l j I V D q j Y a b c J k Q S c P v Z W 9 f W i Z 1 S a O J h P B 5 B Z T X E e N O G Q j b p / u J v 9 7 T N Y D a J L L B W T l 6 K o 3 1 H q j 0 G d A w q 0 / Y H K l M x M o z y n F 4 d c F S 2 k v D 5 X M v P z Z h w s B s b 9 c s p W D C D 7 q c v P B I 3 w o E i G C m W K D j H J j w q u m D h C 8 X A m n w p k z E w F r V Q 9 u r P 7 B O 7 d i a 5 U O r 5 f a k t / a s J r N t N p m K Q c W A u U D X 1 N 1 s J E s C p u V I J 3 d J S U L D v e 1 k Z 3 y y S o R P t A t Z I w R 4 C v m y G D h I + 1 / f z + e R B d V U g w K o j P D h M P G g D H g l o p q 6 B x r R A x 0 O s o p n d X C Q D u X R S e o l o F 9 H + K H T 2 d D G 3 U G 6 F O Z 6 7 H 1 W d C u g 6 C c y E L 7 r p m k 9 j P d E Q o 1 A R h y h n T T A V 0 w 5 j 8 K h s W r p U d T x Y 2 q o j G C q 9 C i 4 4 w 0 z z u K R B x L w c c a s y p W m y g j 8 w N S b Q L q O O K c Z 7 F u j u i e / 5 8 D 2 G w + s F R x a k G + I 6 2 X W r Z r W K j 6 0 I G n b Q v 2 G F h j L v 4 G x Y W A + p 3 7 N u 5 y J 6 V w M i h 6 o y M n 8 H l 9 G F g 3 n r i G y + m E F A P p N E 4 3 X k r 7 L T E G I 7 / x 3 H Q C N K Q K E T N Y v X O / A 0 y s g B 1 D X a a q i N F + 1 1 b C k K K B P R l a Q T 3 V P O w A K o j / 7 0 l S / P c n Z f 3 y R s 3 9 4 l r N X A z l g Z C d o M O d 9 2 e f S V B s W k x O D 5 7 7 E R n j 2 x y T q A + M h i f s 9 Q t U L S f q K B y G I N G C K X Y 6 f C V h v z T P 3 C 7 c w 1 D Z i T o q g A J O q m I m E 5 P F / i M 4 1 G x 2 p Q z G u Y R Y n F s 5 C f Z 8 y c 7 / f c z + K 9 8 7 w V 4 j v Z E D b o r S 0 b j W 0 F 4 u x g B V a 2 J t b S P Q R n 0 j n b F 5 L n U l V A i T v U n o e 9 8 b v 2 6 T l K r a h h M s k H P p Q z m Z p 1 g X 9 t G k O Q 5 R R U f s a a l e 9 k V g r 9 4 H z L j 8 x 2 g l Q E C o d 8 + 9 U / h T x h h B f V l c H h / I v m r L h Z Y p g / n 3 K B J P h M 0 w 8 k 6 G + N t u q d l T / u T 1 s / U q f 2 F R m 7 m H w h T S W 0 x V G Z c O W V c L G L U j + 7 U D b P B / C J I M p m U e q 1 x s O t k Z T p q K A g J l 2 c C A T U b / h m 1 2 9 N q N a S e a Y / L O f d T p W D c r W F Q M v Z Z 5 O u z N b 9 l Y W X 8 b u t 8 6 7 c 5 u d h p 5 n u c A 8 v F I m G o e 6 M A 9 F H Q B c B j r M 3 d l 8 6 O u u C O f j f 0 0 m Y / / t m q Z K C B S s o b o 3 y q z D v u a k z 4 h 2 B l R G g O m 4 m f g e E Z i C m H K E y z H r W D H K I s J P k Q B T N i e D G Q S g Y G g I h g N Y D 1 u / t C / a f + M L E A k q w I a p O U R I e i V T t 2 / P B / 9 s 3 / X / y V 4 O / 8 X 6 s 1 M x Y S Z E U p 8 o j G Y O W u 5 F O h G Z C 5 2 9 f d d a M C 5 + T H Z s + 3 w d A Q I n d e + B t O p K V R + W Y y u 2 5 B f t 6 3 r 5 s U R b c 7 I I K o c y / 4 K 8 N N j M I 3 G 0 w S 9 V H 1 A O Z i b B k 1 I x D Y t n l E h H J z n 5 d f n I k l L k 7 W Z x 5 G 0 E 8 B 7 s V 2 w v / 9 a 8 / F x p Z 0 D B X I G c Y 5 I d A N L f P U q s I b 8 4 I 0 w 7 o J R F o j 4 l g t G n Y q K e z L z J Z J K C x C X z u 8 0 n E R Y T k L w 4 o p W 0 B L A R Q B j P u 9 a d v X J g c W C 8 E d j A F M o Y d T T u 2 l n v O + s P z z 2 s z H d o o C w Y k j F 2 C t K 3 9 + Y e 1 2 m m j D L G 5 7 y i B N h e q S i L Y S x D U D A A 1 I X E S n v y t W r U W z X X W J E O R l B o F e q c K E 1 1 i j R 4 z M d h m h J S z 4 g y i E R G y 4 l M 9 L S 9 4 7 D v q V m 3 1 Q 8 / r 1 o p + U Y 3 E q v r b z 9 P 2 h l Q 9 P 3 T v c T + 6 o H Z z w / Z c 2 7 9 w w a x a F D c h a j 7 J C g z 8 U a j s Z 2 f n c t v 6 t t 0 M n 0 T O r 6 O S b g u i 3 I B h D A e u T Z a M H O 7 p t w 6 h w 8 T a T i 7 t P 7 k w k 6 6 L 2 y 2 H N p o I Z M x N / d Q 9 d V g w c e S a 9 h F b P n F 0 m Q k 2 s K 1 J 2 a l T D 1 p R 4 / e S T v i + x C J K z f K 7 g e y a 1 U 8 l a k q Y A E u 8 h w 3 x 4 n 9 B 2 f Z C l 8 R G S G 9 0 b k t c 2 m g h G y K L A K 6 j Y o a + 6 O a 2 X 6 R D W J + C A Z Y W a 0 8 t k o p n Y z + V G h n Q E G Y e 4 / a i X X U c d v 5 A 0 C t 3 3 4 C h I b o C U S n p 6 c e U S O 0 / O j x I z s + P v Y 5 m G 1 M n j J s O u E J E M i r G 8 0 v 1 z 7 T W 0 r X I 5 3 Y x f i 5 X Y y + s 4 u + t F d + Y T k p k l x J Q M 6 N b J 5 M L F y O J O 1 7 v h w d z f a h B F N T N 1 K H S J J l X q z T a t q Q e o E o E a 0 h v I 6 p C c A Q C j k m j + v S x v W 8 z E S B o r y 0 S l v 2 o v D k E + 5 r I k O k W d m z o I h v m b I F 5 h 8 J s p i t 0 S y U q c z c 3 X Y / G R P z 4 E H J v m z J V 8 z f r Z 0 M w + Z x G 5 U K c 9 u v n 9 t e / V T W R D q P 9 q n Q e 5 k S 1 x F B C d Y X D W Z S 7 z I n S P r c b D u m 3 k p S k M 0 i 8 a k + B V p g 6 s n 0 Q j O R 6 d B u t 3 W 0 3 J / J t B Q E s 0 J 8 B k x I e c x B o p N L i z y F a J m s f Z g N w r R C c i / F m C u 1 v y B L s S C b G N 9 j m c Q C 3 d Q 1 2 C w e + n o r z K p s 2 c c u v k l G m x q T V C c A 5 G 2 Q K X k p z X J Y b W g 8 U r O S c D e B B E x N 0 o N 8 Y l f m J W X Q N q 6 t q i 8 w I e P R w q c 1 a D f 1 Y m 6 L 3 M C g 1 F D 9 Z K K q / e 3 g 2 K + P 4 s i G 0 s I I C A / l 5 9 m W 4 N 0 2 0 F / l s v p 0 t r R B X P A U N v / + G p T w N a u g v 5 L F 8 7 C V H s c 6 s H 4 Q 3 q w x I 1 s / k 9 H 5 3 E q / 9 e y w + c o a 1 Y G N o 4 6 N Z n v 6 / d P g N 2 h n Q E H k n r F f A + B i d 6 D N f s K E w C n 2 L P D v K a v 8 4 0 n 1 U F 1 9 z k U m E N E 1 B t c n Q N e M z e 8 w a n Z A S O X e 5 N y m q w u L V u M 1 m L J h f Z c c j D p w Y 8 R j 7 p e k D J T 6 N u k h E 0 t l z J c z M e T Y s 7 j L + c A B h z b w N K d r / t x c W w L y q c 9 V Q U w C V 8 r y 9 Q r p e q q + 6 r t f J v S f 1 h K f L Q W U 7 s u a M D Q t d e T g 9 3 L J f V 5 M v 3 g a p 2 v Z V G X q T Y J w u V g R Q G t W q 7 Q F 2 n R d F Y A m A T g k P 1 F H L P O X H M W r Y A G E l T x C Z m k 9 W c j U w V v i Z c s P l 5 8 V S P A 0 p C Q f t e R C H J s 0 T Q o i f H J e 2 7 K A D n y v E L M H O o d s f V Z H 1 y s T + 6 X O P 9 D F A P x V 7 6 n K L Q p 4 M v 8 q A j o B l R W + 5 r t 1 + i E p 9 7 / / + + F 2 T r l C p J a w I n V f j Q d M B 3 p 9 p y 9 V y m K c L g n I B u h T I M A 0 H A z t 2 z 9 9 6 1 L 5 S O Y e E b 5 2 i 8 1 N p J H E r P g b r I Z F w r N q F v / h Y v T S l o W Z M 5 M v Y U d k b i H S l 1 x D S d A U A 0 n u H X J w 8 j A B m e v S Y t V i y / Z q D 3 3 + p 1 X Z d 4 b e J B i S O l 6 c n 6 e C Q F x J Z o N H D W W m M X j / 0 D + 1 / 7 p 1 6 H m F m V A A P A C Z 5 F j y + / h M o A S z N / P r I F Z c s 1 y F q Y / r i D K Z N 5 v O J i 4 0 w s X Y S s W y m F / 1 V V s Q I p t B l n C E H y f T U 0 L j T 6 e h J d J 6 V a m b h 3 I X 9 g Q W g J X 1 5 h U 8 O k 2 i v p v U Z K F g g k J j y Z K F h F J T d S 2 4 B Z D Y c J q C t F Z h c e S J f X N a 1 X d o r B + P + X b W U E i P v 3 2 U 2 B d 7 A G t L R + g z T M d 8 F M v R r 2 P A H 5 r c 3 N E f p s 9 o O L K L i 3 M x I w m l r A l K U 3 8 I o 7 N e i t w 0 T C b 8 D 6 6 Z x z i 8 + C 6 p z M n T 6 C v N w i 8 i V o H 1 g 3 S G 4 W 8 j l e i 7 z z K f x Z Z f + F h T H Z E 0 W K O 8 7 0 B / Q 7 z V 7 Q E F h M Y J K m k I n v P 4 e a y 2 8 L 4 s g N F e l o t k D E 4 b + Y 2 6 A 4 x q U E 2 j e 1 y o A 4 t i O Z O m k v n H K 6 Z 7 t m v t J q H R 6 U P W l h U S m Z d W l s a M V A 8 B U f V z T S 3 i u u m c T P t Q x U / V n r E 9 3 l / a g / Y q T Q b W 7 9 R F / / z Y R t 3 J C 5 v E X e n u o o M K Y l l R I K 3 q Y y D i l c R t X I + 5 + u R V 3 + x y 3 F C f X i 8 Y f g j a G V A 0 q B X I / l Y j r s N K 5 u Q W k N L X n P N D E 8 y E A 4 9 2 Y g 0 U n w e D v k v c 8 W g k k A 0 9 N L w o T G 2 Z k 1 k o 0 w k t Q 9 i Y 5 F K s P R f 6 b i 6 l J h N j S j m Q M x L / Z P K 5 S 6 G v 0 W i 7 U 2 o a Q s y F s c Q + h U l K v O d e / p 3 + o X W y 9 v A 9 w Z K 6 7 n c Z z 6 0 r M y i S 3 1 Q R 2 I q q T F p b a W k J C M x E h A f p S D B 9 V n 9 e s S h Y r 1 a o S s O x I F S m I G Y 7 5 2 X T I A g K Q E p f Y W 5 S H z R d F M 4 c q G 5 O 6 t A 7 + X W x x c n M R u M T + a C x 5 z y G 8 V R A G 6 i + + H F F a Z i i 8 9 G 6 G u 8 Q G f S c h 0 n p W S w 3 E B v x P O v m Z f 7 V Z B b e b h 3 8 u W k n Q B F j w M 7 F l m U u 6 j p + W U n C M R D Y 5 5 8 S w T Q w Q l m + A 4 4 8 0 n 0 6 n d l Q g I J d W q 2 m L X J E 5 I Z u h s H k 0 0 X f J T U m j g S / A w v s Z N q K / 1 O m h C t S 1 u U c j / L p + 4 x h 7 0 K Y e 0 G x I c a V 9 q F c k f t f A g L 7 + g E K 1 j S R 3 J u Z b N 3 w l f z a v h 1 V W n Y Y N G w s c x V Q N W S S e a V E B C N 8 o a I Y P 6 2 b / M c N U D n R D H 1 m F y v 8 t m W Y C s d M a x E V p D z u 6 8 t h p J n w z T D 9 W J e F z x T p 3 k O B d y 5 z r y E d V s r J Z 0 1 7 y u u w l I C K F p G d j y t 2 P p I P u c j p c 8 7 9 c j a M A R w I r 7 L K b O C / C Y h Z H e l 2 L 2 m j y o z H + c j s 6 z O V L 8 3 5 K d B O P h S A e t w x + 8 X R y g G 1 l d Q R + F B s b n + X b c J + a I I 5 o i j 0 S N 6 Z / B J W 4 j 5 + 8 t g a b V a d x j a I T j X 8 + T f L O V w B 6 b 9 c w h 4 P a U Q P k w l Z n M e 6 Y B z 1 O + c t Z o l M K D G l O s z 9 r s 3 R 3 4 E A U b 2 8 Z 3 v V R z 7 B D P l q W j H j o N / z 3 D n q g m b A 7 C P 6 y A 6 x q S / W s M P G z 2 w g 5 p 6 L K x 8 H q e / h 2 o P a 6 h W N u 5 j H r t 3 Q V J l 5 6 u D V P 9 e 2 a 2 I j U / Z 4 L / t e I W g q t B C / 8 J 8 3 m g + u 0 Q A g 5 U v v W 5 x b W l t C i 2 0 p y k H Z o 4 L z O P Q V x m x B E A u Z J + N f C v R t v y + R P K x T S s O w Y R t s f C I 2 G a X 7 C I R B B D c h T L y m u o Z z u I i V E H / S 8 a n Q z k E J g M Q W x Y 8 6 2 1 0 + l h U w A L 6 j 6 i c T 5 X u f c k n q S z A / 9 f z 5 c 2 f Y n / / 8 5 9 Z p t y V 1 8 z L 1 + p K W f Q 1 m 3 h 3 j d O 4 o s V p R E k V A G 8 8 G F u Q a N m K T l B x L 1 B e W S E M x u I C V + V 6 S h h 1 U O / h T V w k t 1 Q k e + g M N K J P 6 e Y K q / D z 2 k q A + m F w A g n 0 l 8 D d 4 b h X Z H W y B F q t u M 1 3 z u F J / 4 2 9 A g I W y P O I p L Q K o f I M a k Y f w d W q W L I s g o C 1 o 3 G y H X M w 9 A I B Z n 5 m B r q 2 J b r p W W 9 m F g F O S d d I S o K g 7 c 2 9 E N 9 U T t o g W a Z Q w m d j r 0 V 9 L M 7 W 8 j G 1 E t Q E a t W f B K 6 T i / Q u 6 F F 5 k 0 x s E P S s g W O D 4 q d D O g K L K + / X E f v U w 3 f Y 4 a 0 K 2 G y w 5 f K w y z b a / + l Q J Q M F Y 5 + c X d n Z 6 5 t L + i 6 d P r F 6 r p 4 y k P + x 3 m k B 0 L c s O Y P k 5 j M E m L b T V z 8 v N b T A 7 0 3 c b D 7 v S 6 S r e N z z J / I 4 N v r 6 V Y O 5 m + c h a F f Y H Z K c j 9 u y b W a 3 e c B D A q b 5 P h c w t 6 s A c F 0 G N T v D A r 5 V B a C f h x O o y y T q Y f S K i g b S N d j N 9 4 G X q Y J I Y f w x w U h 6 g R d g Q n g e 8 P l e n + h M V 5 d 7 e l k 1 7 P + O c 9 V c X 0 v x s h t k u y Q w U O C k f 8 H L v 0 b Q n M A 0 s 0 j W v B 7 + W s E q D L B 9 D 3 q 8 q b y c G / o H o T v N Q o e z d 7 l h M p x a g d p e + A Y u Y b b 3 X H v a 2 S z M 0 1 E a / f 0 q E P 0 I q E j l 9 w 8 H A m v K f O v 6 g t F R a I 4 X T r c H U T r C E R p O Y R G M x c P w 2 F + M R u q 6 i B S Q l c c A x / 4 j y w e Q Q v j e + F f z 3 D h P e Q k j 9 X C I R z I P V Z m J s M T q L A N 1 M I x i B 7 8 J N R d S 1 K O T W S 2 3 X U A l + h C q N B / Z y O r K c n B I Y 3 M 9 V H Q A L d Y f B + T q o 1 q z R Y L O a 1 B / j P s x h M f H r I N J 7 F i R S D z Q c 9 + X V l 7 R w w A i 0 T 3 / q J p s s 5 3 5 O I A A j i G h L r 3 / p Z S 8 L U 5 l 7 M 2 m s m o 2 i A / 2 e 9 v d P j X b W U F f p 7 x 6 u 7 G g V W X C c 2 v o Q p g A P B E B K 5 8 p i z I o c W J k A W B S f A m H u 9 L r k 8 0 3 s 8 v I y T U V 6 9 M j n p D J A Q W 4 e r Q M B + C 8 4 3 7 5 Q T 0 z j E 8 J i G s 4 n B B 0 t x n Y x f W 7 x e r m H O / Q + N w X D S W K p H 0 h m h Y m v E l K c x F s n v T i D 6 t 9 K g q t W k U / U e u J R L j R M B q J t x H X 4 R w A m 2 6 7 5 U u b X S O 0 8 l J Z i X z / M R J g 8 z Q J J 5 9 t c e K h c 1 8 J U I w O H / r L 6 p u 1 J z c 5 q E N h k z o L M r g A s 4 A n I l k + n A E q l w M b y M 6 s C d k P 3 9 7 a o r M H o 0 g a x / F I e A q f 7 j s K O n Q 6 f S v t L a N x A P E 0 F S k D q X x D t B C j G k s A d g p Z + Y m f R v 2 3 N r d P J p 5 O 4 V 8 j t b x 0 s O u S V J f I / 9 i J D B n g 0 H L u Z 9 + r V K z s + P r L 9 g w N r N Z s + S b r J 8 J h 6 m C o A C u c f k w g f A e Z n / g o g A E Y 0 B s G J k 9 E f f L I z I y S z R 7 5 Y V a t 2 F 7 P 5 k 4 0 u y C a E X Q u K E D o 5 M R l R s 1 q 5 I R A 0 9 S q g M 8 9 z C 2 H K T W X m T c c T A S d w c E E v p B N + 3 T q w S N + T q I t w A B y A C Y G Q a a b b a B 6 l + X y c P w 1 H N o 1 k u r G z L k 7 W U s I C b K h t Y U 5 a W x q z p v c r a d h A I C M t i O R i J r 2 J V F y M 2 n Y 6 2 F d d d I n 4 i C m K x J f K O I z 9 O z 5 3 a m d q e 8 H 6 k 7 b M w 9 R 0 / U u g W w E F i B 6 2 E k 8 D I c J C t K U 4 j a 3 V E K P c 5 i + p Z H a W R W O 9 e e L G j 0 B u 6 o g p h s O R f f P 1 N 9 Z q t + z J k y f W W J s 4 m 2 B i W N N s 7 d C / D y r p R i h 8 v z 7 B i d 8 y E + h y 9 l J m z L m / h 3 h d C l A L A c a 1 g E / 4 p t e k 5 p / M L 3 y M U L + v u x B g d R p H 1 q k / c O k P k D b r d R O x w v h 8 9 M o K Y r y j 9 h d + H c G x P 4 r 5 f 1 F t 2 m J j H z 5 A k W V c 7 F o + d Q W M + F 8 Z I C e L S 9 / w M 7 + s W K l Q t l j m Z a Q 6 J 0 k s L 0 7 3 K 5 C l v r J y o e Y m o 6 S F F S v 4 e B X r C V T z E C 2 5 0 K G + W l W s k F t Y r P o v V i X / / H T / 1 F q y A E 6 H d X v e b Q m 8 u 9 X 1 x 6 Z b A U U Y 8 7 / 9 i l n u 9 D M m A H u L 8 8 j K X b Q O e x + w k p R N W v w B Y j 9 w v 8 A I L N n o 9 / s 2 l q R m f / A v f / a l 7 3 E e i L G u E u Y P 5 g 2 m E f 4 F k t y j Y N c Q Q G P h 4 c X k O 1 2 b x n j B l Z t f A p V / R Q + r 3 R T j W Q h i Z J J p l / L Q 3 f f S d z B l t d K 2 o / o X u l + W D 3 g 7 s Y L 4 d P y t L 1 v P i x E P d X 2 t K m 2 k 3 1 5 E E / t Z 0 F Q d F m r 7 S E A K 0 i y L L F N i T e v q 3 U i 0 B 2 A B T O r G N m Z o q 9 k 4 9 P s B n p n 8 L c q p 5 R d u B s b S Y m z + y X S D J w 9 X E E I C u 3 h C F q l / J p k 2 a 2 u a h y f A F z t 2 I G F X L b V 8 f u q 7 b s 7 6 U / W Z K s r O u 1 k o / S q l 2 m 2 3 f v t z 0 a 1 B C Q Q q + V d o J 9 4 T H m c E f M u w H e q O R A Z 4 H l Z H Y q 8 Z 6 s 9 K G v R Q o M B s m 0 1 D O 5 W Z N 1 m v g 3 r 4 8 K G 1 O 2 0 H U 1 Y P m C Q 7 A B R S 2 M P T O g f / 5 S Z K 1 x G N x T y z N 4 C i 2 D T / j 1 d 9 o f c q z p J Y r 9 x D / h W R Q F l D 6 l C v r m c H H N Q f u 3 a i X r v 2 E f X 0 B w V o U G J x q U c m W R 6 v v 6 E A c F i p 6 f Z r X 0 k 3 T S N 3 7 5 b N 1 g a 9 S U 6 M m q b z b C P q Q x l + E L s W 4 y Y 6 n 1 c W K 7 p p q u 8 T a c B m u S 4 B 3 B T P y A K Q C U i w h L k o b y t / I F j v Z T F L Y 9 I J K f G 2 V e 3 Y f v 1 A g p w t o P P q F x I K e P Z y 4 p n p 1 I 8 n V f L E E w D k p u J 6 7 N i J t 1 R S 2 6 X l t h H z X E X 5 c t U S u 1 m x Y + 5 u f X w X u h V Q a r c v 2 R j M 0 g a D I 3 N p s x u g I A A F k O A 3 n g C Y B i q + / 8 Z A S N H x e G o T I n l 6 H f T 6 b v + z d O P w 8 N C X b 8 A A m 2 D K Q O T M K K Z D G v N 9 t v X x T a S W O U P X i i 2 d y 2 6 w b / f 3 y 4 C R R f / 8 l j o A W q a t M l C R o 9 e s k n b E j 2 + v v Y 0 S d S r a Q G 9 k j r N W a u r r s r j Z U A x z V C F n g Q g f O Y s L a d x 0 i + b N 8 v / Z 9 1 4 U M D S k Z M R c S + t 6 Q f Q R w R 3 2 w s D H Z E 6 L 4 M 1 E f U h O I Y / x Q d O y d y B B H O b 2 0 F K 6 t f O B 5 I b z g B / r M g F f u 3 r 8 B k w Q v z j f 6 X y W D Z G N T o I 2 4 H n Y m u q z / D u Z m / k c f c A T L U c C S k F 9 g r Z L K Q X q 3 A 4 a P Z V / o n 6 + 1 H v 6 m b 3 q G Z v 0 / t 8 H 7 R Q 2 R 8 V O p H r Z U b Y o J g j E f M X q 7 j Y 4 5 B 1 H Z E O V d x N w S z D j Y 4 l B 7 v c H v p i Q p 2 0 M B g M P j / M k j K P j Q 2 u 2 Z M J t + C Y w l g N J Z i G L 8 l i c B 2 P j 5 H s S q R j k t j b y O / N C R Z l s Z E a T R c 6 8 U E b 8 z o G W Q L C k / p S u 0 e H 7 A y J Y J G n Z a o x 9 8 q L 5 T O e m u X o 3 g R m A E m E c h h d W L + 1 5 I I J k V X k y 7 p d V C A j k 1 Q Z 9 I I x N k m w o v 5 D 2 e n 1 g e B 0 I y m c y q Q D S Q f 3 m 1 L J N w v R n S Q k 7 O 2 F C 0 l c k 5 Y 6 Y 2 x I Y y C e E 1 G o H / T T u q 8 Z p E G b F Z J T q A B + n g g Y w V 6 S J H l p N Z l 4 G p m 1 E 3 b C W O p 4 K V 7 C O + G g / i G U q L 6 x d W 9 i T / Z o 9 b M v M l 3 W y I o l X F 8 B 2 D 9 t z / / 5 A Z n y 1 z H h F A n B P 5 i X 1 I O C E S c l 6 s o X q q 0 o y X t T x j n T n s D m q 9 2 9 q c + s c i z H F F B 9 C 0 f n c y v v f b + Q P c J B N P u g P 7 f d f / 9 7 D 4 Q A p i 2 Y R i C D L n I n d 7 P w s c w A w w V x E 7 n j l N 0 w 9 r r s r Y f a x k r c f n q 6 / u Z 7 c z 5 J G F U 9 5 x j r + F I v 8 9 o L H 1 m 7 u b b m / t J C 0 E Y s V 0 U p o A F K V 0 E w n v T + J c a q + X Z n 7 Y z K 7 y D L 4 x 9 G F / b q + Z 1 h y t A v / k B 4 o B 4 H 9 s V u 0 c Z j z N U e P 2 q k k 3 4 W 8 7 y R 4 h s O h z 1 f 5 + i r 1 G x S J I V / O x s 6 Q X 9 b U / w I H 0 U C 2 E O h P z / w 6 r o d n v c 1 q o h S 8 M 2 8 j 6 N h h 8 6 l r q m 3 k 9 5 V A o L + c 2 f 1 f z g U J w M S c Z b w z o K p 7 R e l 4 u 9 x K 3 7 4 h r I n u 9 L X A N 9 B v N Q m e J 3 Y x L N n z S 1 2 v P s z a d B e 6 0 8 Q u R B I i C 8 A K k c w H n s / 0 A a B A g r J 5 C E G K D 5 E C 2 w j m J C / v D 9 / 8 w c G A m U d g Y T Q a p W A R A 2 V z L x B a i Y M s B L 6 v 8 v h O X Z c B 8 E M 6 E 0 q l K 7 t C s b f d z b L K w + v y p 3 z 5 R 4 E A h T S X l W R W N 9 + Y m 5 v 9 s 5 C / N p Z G K n l W O m u n i g L X 1 L U a U c x G v e W a i c W B g K 2 g a z s y b 7 + e D u y w r E G D k c X J t J t y M d + f 9 3 L 2 q w c k p O 4 + D t n c l C / a v B I x L K r O e + y o p L 7 8 b j q y l t p R 1 H v 2 4 I i X 8 j O l Q z k X H i C R W F V S H / i l r m V J u i 3 L 5 L s a C G J 8 M V n x i x G C t I F 6 Q J T H b w D O y 1 4 f 7 j u q W t v A B O G v M j X B A / R q x Y Z r c p t d 2 O O D s v q w J D 9 N f t b N Q / g e 3 R l Q d E A v y p s / T 2 q 6 s I A o D V 9 6 p b f U e g s x A O T 9 E a R w p v E W r 3 / c k W g n w p 1 b c i n 3 Z l E b + y 0 A n p 9 / 9 X P 3 m R h w B s B X s f L E D T r N r 1 0 6 4 J D Y 6 W a U b x f d f Q x 5 t C s e e Z 4 d N d s G q l R C q / 1 E A d O u 8 w l g + o X f i j L 5 8 D 0 w p T b 7 l E 1 i W P V L n h 9 P e j 8 f P b P e 5 M Q G w 7 5 v / R W t h g K d 2 i O G z K Q 8 j E 2 2 x H k 4 s Y J 8 D V K K m D 9 z z S z P f r 4 g P z M 1 A b e N A f W B Y G i O r O 7 M 0 f m q Y U z T D U B l l P p R B T u X T 9 f W e T R 0 r j p 7 b p + + 5 3 4 e s G D / C f 0 G q J j n 4 1 l b Z a k s M k D e l K k q 4 B s j J L k / Y 8 n 1 A J o f P b t E P M Q y F c q g P j 7 O W 9 q z S Q h X B C B 7 0 c O L p F y 1 5 G s 3 a k w / F H w N 4 G y d B f / + K G 6 n O w M K Q j B M h d 7 h P G / R V D a 5 G k G M w v e S u K U R T j r H k y 5 l f r F 0 3 p M t 1 z X 2 T r y l D J 7 0 Q F L k c C Z 1 v w 6 j l i R h w 1 h l y t R 5 d N z x P b o x 4 S B 8 K g e V p J 9 3 t o A D o 7 s m Q p L D d G K M q 0 z x Q e T V J w w u T V G Q V h B t L q F n 8 A m n + 7 o j 1 R v 3 C U l N t I v I I J G z Q i 7 d A J P q c K 1 r X D H j Q l z H C l k k K x v H T F h f h F 0 n K g q Q A K U i I N b K p C L J 0 V h T R Z q s G 0 s T i 3 m q x T S A w D H H m V / N r C F v f 1 M b w r R v w Z O C P t X m 6 X w W 5 7 k g k u D y f k M g b i G 0 1 X k 0 s w N p r G g x 8 W T Z u u p G / Z i f Y s W v B 1 U S m a 9 Y a m K f N D i 0 c q 2 B l v K 6 S E j x S r Y K A R B M T B 8 7 H 0 c R 9 d R B G 6 g n p t 8 2 k F 8 l x o n r u C d g p e z M b G Q s W E j L d B G B C 8 L 1 a x a 9 k Q r / 6 7 / + N 7 9 h 0 0 q V e 2 c i h X S 0 K t h 8 p Y G S M v f Q + h 1 M B w + h Y z K m Q s p D 6 0 m E 2 t G / G 0 x J G s f D C 8 g 4 7 k 7 S h z B z T G I 5 4 K r E f i t l G j o U a U o n I 7 0 A F s 9 f Y j B g b C Y c m X h m n 7 r c Q g e 8 u b 4 t G p Q l C 9 T j L k B j k I j 6 8 W R 2 n s 2 L + c V I A G D B y B k 1 A x N C 9 G p m O i H m 5 T K 2 O C d T b g k T j h x E 1 M t D 6 p b 3 Z 0 6 N f S c m I p L U 0 4 z n W T E p z G N K A f J m n X l P p I 9 n H u 4 F 6 a N C + Y 7 M 8 I p M T f Y 4 J / o H O Q O r j p i Q 9 B l 9 5 J / 1 H s b z + u u V P L + M c a 8 j W K o 3 D 9 0 E x O x D c w I m N o F h 8 S D C j I e D s 7 u S B 6 3 W B w s t 8 6 t y a l a y 6 6 4 s j 2 y B p A N J 7 w E b 7 2 F + D o Q O Q Z E s 0 f e m e m X E W N F e 2 s m D I V g r x / V Z 3 / E C T w M q 9 v M n l / U 2 K v x v / + 7 f / I b Y v u o s S a 8 b r H / Y l T g / E h O Q j t Q q q c H 4 V R u D e R v B s B 5 G h 3 E B o / 4 t J y D s e o 3 H f A L S o y U F h L b s T / P + B E b S + P f r b N q v k 9 Y N Q f K z d J v N H s 9 P z n V t y Y q J w K Z b E F V b 2 d J K 8 q F K 6 j n q j c b 0 x X X q a B i V 1 a v O g D c A f D u p P S q P 5 R g w E h K X Z / P y n C j 2 r C B 7 v S w T F J + n X T 1 Q P e Q D 6 B o Y l t 8 5 x E 4 u v d n M J S 8 R z u J D N N P m t m Y w B A q Q e 9 U q L X f s r 0 b J q D m y o h u H 1 s S 0 X W s U r 5 + 0 d v q g g r f + C Q y G O Z U 9 K w r C z A J A M C s H n 6 + a p F c J H y a S d s G X C + h 3 B M J G 3 T C P W f Z P S N + t B A m i d v V I b d i X u Z i O B 2 D n G u 7 N e Z j 1 P I w c 0 x X w O b j W R x Z t d G D e U K + M A B Q E q 9 D u D J y b 1 / K W y G e S 6 9 t g x t y V h N s N l B u P + 2 h 1 o S + d 4 G N G u i 9 T a i T z l O 9 3 J R z c r + q x P d 5 X 5 3 / k E o 4 s u w J m K T X I l 0 v t 4 m 1 l 4 k c 5 m K Y y 4 W Q H H 7 d 1 j Q b K J 6 D X 5 + u j T N S p v T p 9 6 c + H O t g / 8 A H C y S e U T C e S + I m T j 0 b T b T U o X C 6 A y c 9 g i Q p r n n i s K K b q d X W 5 j Z y B Z H q N Z 0 N d X r B 6 j d W 5 e W c 0 X 9 w 4 O 1 P / n 1 s c C c k i t J e H 2 X U O U p 0 l H S N J d L Q W f Q M h t X n I N a C q N e p q / 8 9 8 s e F V w r f o C V A X 0 h h 1 a a M j M i b U L w C p e 3 n p W f d o K R h o X X Q K m H V D q Q O M u k m 7 M O 1 3 0 6 F M v q r f c x v R b j S t 3 0 f / 2 E f C / U t 8 J v m 4 t J P 9 N A A K b Y V Z s T T Q k E Q Y b w P 1 T Z S 1 j X L Z b s 7 7 G T 7 Q v a 7 S T M D + / 1 7 N r D t q u + C 7 j h x Q 6 / d O d C Z S H 2 n / h 3 O z M 5 l W u 1 K z n N i v 6 n O f I y h 3 t n f g z q Q 6 w M i e C 6 g G 4 M C X G p I g 9 d T 8 2 S Q m D N k c v 7 C O G v p r p l H W r R t P J n Z y c u K / P 3 w o 0 6 h W 9 4 F 8 2 5 F V a Y 3 3 O 9 J J Z T D I G b g Y b L S q 7 8 N w h 0 e d A q h R 1 B U j B x r E N B M j m 2 Q m d Y l 9 L B j c B f d B A a l c n g L K Q 7 Y 5 h 7 + 0 O e t G i Q h D L 6 R 9 h U 8 / b 7 / + 0 A 5 q T / w 3 f C 5 o 0 5 9 a q A 6 n 0 d T G i 7 l 9 U a 5 Z K O a k 7 Z n 5 d p U 5 r 3 6 + C / F o 1 N + P + / a 3 L U n Z H S g 1 J 1 O z m I f i 8 W A F D 0 C o X o w R 4 K K 9 a F J 8 O A e U x m x b v X e h D F B u F U h D w Q v Z Q + m u E g L p 5 e C P N o k q d j F 6 6 o 9 z 2 k Z v 9 e + a q B c C m P m m / + q L N N 1 j 1 7 q O 5 c d c S m 0 v J d 7 n F 3 O P n G y M / d 2 I e k j T V Q 7 F d P s y F 6 Q C 2 b O C 5 S G u R d Y H Q F u M F l a q y g z h U Z q 6 J j M d / a C F O p B k M C 8 d l 0 n g V M q j k f A b U v 9 g K 1 G c A M q D 5 C o H F a s e V 1 1 z Y h q G F 6 H N e a z M e e g H d d o k n j m V 7 R p L Y K E f n v n C R O 7 r C / p Q n y J M Q 3 L X O t U H V q s 2 v T 3 0 u / t U B D F o q 5 d 9 p U N 1 D n g B O z B b d 3 Q i / / J b a U L d a 3 Z q 3 e l L Y x / A T K M x L / S o I o m v s s 5 D e V U q G w 0 N w 7 o W 0 k 0 3 j 4 8 h f B r M v e z e N x F 9 T / 2 J v F 7 6 z l T p Z p w O G J U D U R / A A 8 O T O j a d T t x U u 9 r n H 0 S 3 t F V Q l u m e t 6 8 O 9 u 2 / + f L 6 3 Z M L / / b f / p t r o 3 x o e C 7 E 8 S d 0 u A v N B K q 9 d s 4 a 8 m X Y m k q 9 m d q 0 V 8 y F u x B A A h Q 8 a Q L + Y 2 G j B w 0 E W G b d W Y J d J P P i h l s g 1 c i c Q A s x 4 Y v k 8 + i R B h K H l C y J z P b O B v A m A m D k M 6 I x m U / j v Q c b Z G q 6 x F R Z + m S D 8 F S g 6 j t T n Q 2 + s 0 g m F 0 E H e X a q i 3 w 3 J L C Y H B + r U d 6 T a c f S d a T x O i C y Z I c g t X c t u f 3 e a m f G 7 K n k 1 v f i K Z Z k 8 Z 6 l + y T s E g 4 e z L o S d F 2 P q p E v S D 0 8 4 q n y z i b p j k 8 5 M T L M 6 + D c o e 2 7 0 l x C a r S I b V / m 5 U 1 E n Q A F J l 7 a r p x r H + p C X 2 6 S / 7 6 u p 3 r d g y b 0 F 0 f W J 5 t E 2 d u + h 9 S 7 q U X A + O s V P n D f U D x y 9 R o m g W s a I + b I 8 O H Z q H M k K 0 5 d p 3 u s T x L d C C g I H B C W B l S 7 k M b J I y K s A V r g 8 M 7 U I N 2 V c j K G v Q u h 5 R K B B 6 Y l S A F 4 M L f c l 9 F n z D s O O v l a U o P p e B Y V N l s t X x t U W j u f d B 6 d i L S 7 K h F 3 J c q h b Q 5 q E W a q W M T m y d T 3 l 5 v F E z n Z N R u O 5 T u p L p K x D q B s M n m z T 3 x e R L 5 c V c A i 2 k U 5 n p + H F J a 2 4 n O a e P v 2 G s y R t A g B X A B J p y H U h l V e 4 A k d j L l 8 4 n M 7 O s M m Z I m H Q 2 v L p M K i R / M V d W S S 3 t u z U a c P I U r y p f j y n a 7 z n 5 x o l u p H I A S m Z i x Y J E m / Z K b e V f K 6 i c + w T A D M I k J A 6 T y C S A i 1 z S M S / + j V r 3 M m 9 L c p 6 W v A R F C G P m S q J d P W V w m z O d u E l C L Y 8 4 L g F / s M g g + A B e V P B r L f x 2 m e n s / r p E r l D V E H 0 L g x f r c S 5 Z B w + U 8 n O f v 9 s G Q n s 6 I / P t Q f r U K w Y E f y R X r M c 6 1 B l J G H 2 1 W h N 2 H 3 m 0 h t Y a A Y J B 8 w d R g 5 d J C H X t c M T S e + y a 3 7 C H K t R S A l F q B G Y h K 1 G x B N o 5 E Y u W 7 T p Y C l V + w 0 7 r n t f k S 7 i A i y W p f 1 W J i 7 H G Q X s L Q e J q J d v O K L + W J O m X z M 7 r f r B 9 Z q 8 E j S R 8 Y m k c z V 4 G O O J 2 M b T M 8 l V X u + D w W 5 d V U J v J 8 1 O 9 b P E Y 4 G f G m G P v 1 0 n f n L P f k t + 5 3 P 2 b F J a H + 0 0 6 H q f x N x H h q T p f k E G j I B h + m 3 r d x N I h C D M E 3 Y Y o l u h C e u H v q e 5 5 b x M M A F c 5 4 S G q 7 t d a R 8 k e Y 2 V m R G Z t p p F 1 L R v g r j r 4 4 T + 5 U O 4 g Y E p f O / E 9 P / i 5 j / n 1 8 J A D p + q 4 N t m c 5 H 6 W Q W b h C P A 7 1 R A 2 w h U M v 1 Q z l v Z 6 F U s w Y P A B C W j v v y H Z h v u o l g G F 8 v t I M G u o b o P A a G n D O S Z C H m M 5 i p 3 y R 1 u z q V 5 Q 0 3 D + A u R C 7 f 3 K Y W l c Z m J U m 9 Z d s K M f u Y i 0 F W d b u Y f G F R c i w / I F 3 a z r 2 3 E e V M Y z E / + w N q 9 I j 2 Z a d S R e p J f Z 0 x S B g Q s W N v n T V V z S e 2 1 z i 0 / d a x 7 T c J w D R l O c j k H f X s v P t C 4 O p 7 d G 2 V z C 3 Q u P B I H A I a c 5 v 4 d l 8 8 Z B s m p + y r 5 P f d Y E h / l X j O 3 m d E y D z t 2 Z u J M c J M p Y 3 4 R v i 6 Z K 7 o W w f t d e M B W J K C z t I N C l I X C D K s l q s H J j n b T P N A Q B 5 m 4 d M i q i t 8 Q R A C 7 Q S g t p l 5 u x A g 4 i E H / 8 U j A e t B Y o X / 7 n / 8 + 9 + w t g T N x M G C r o G 0 1 a V M P C J 8 7 V r i k 6 j T j 9 i q C X U 4 J l u d l K U 4 b 4 2 q O l q I W 0 7 V k W r 0 1 o b o K 5 c m U t d 0 z F 2 J g Z i F M + t e d P 3 Z U M x f E B p u N O r v r I X i l X N 5 d d 8 C K X U F c H c h U o 7 O J 9 / 5 f n Q M O O o p C X W P W e D Z J Z W A V J + i f F P C 9 N f 3 K f U R 2 z o Q 6 Q v 2 Q / e H W m N a e H e o X P X P U i Z 1 n r Q l C a u g U l e 5 R + 6 b I S D Q g O l k a s s n i e f y 3 8 T + n u 4 T V G q u 8 d B i U z H Y 6 3 B s 4 7 B n Z V U 5 K F X d F M o E D / f J + g s m n 8 k 8 Z u k G c G H S F c b E B 2 V u K P N l + M u y J L J r t 5 F H K b l W D I 2 G c n N L d Y D R H W D X M P q c B 3 d L M 7 H f O a F u T D V A 9 h 7 p K 6 8 P / q j 6 a D 6 Q B j Z Z K / L v s F b Q 4 N y H e 9 9 U z 5 u I y z I T 8 D 1 O R S B I Q 7 7 R L v / 0 M u 9 z U 9 v l x G 5 E e T 1 p u d c y L 5 / 1 8 / Y f T 4 p 2 s i h b p M 6 L L i Q J O W E b U d N r J F R G 1 0 k w B p 6 H B J y c v b a Z m L s k w V C o S o r m 5 z J J e z 4 f N F + w y 6 k 6 m A i f m M o d 8 4 + g S I 7 r 2 e S Z O 7 A 8 n Y L A w H j Z s 1 J D 4 F F / d s p D 2 6 + / l h Y Z i P H W R v c 1 R B Y B W Q 8 P m r + 0 B 4 1 f a K B S 5 k b A o J H m 6 s 8 F a / Y k o g E G P i u T x J i L m 4 Q / x h M 0 K A v C D W B + K 1 d Y e Z C C C O B X 9 Z b 9 u n U o x j y 0 S 4 F 2 J S H A n B T b V L N d N W Y g w M m O W C D g K f A 4 8 W g X D y D I Z G T b g E 2 t g u 8 0 9 f h / S n w P g J h Q 5 9 U F p v o d s z W d A 0 u F m 1 9 / A 3 P z M z t s 4 V c T V H L Q 3 S C c I C 9 X f 0 S O o 6 4 6 U G Y w W R F M X S B E P x R M m 0 T 8 5 N Z c P r S X 2 v 2 9 E Z 2 B J j w f S w P O C o 5 q 1 l c V 8 J E 2 O m U x l h y Z L P y x l l f 9 J K r D Y J B d z n I N f 8 B Y N E / t b n 2 P 2 c A g s e y d Z x p Z c S 5 G S q N f I 5 k 7 o 7 B r g 9 m F T e W Y 8 0 x c 5 m s i c W i 0 H K t s / I l 0 b u g u n Y w 2 O R 9 / q 3 t g H 6 c D C L P g v 8 R y m l f s + p M A C z F N S R J S f / F y 7 g B A q m 8 j 1 W D 9 m y Q x y z b m 4 7 R e 0 n x F l p M L / 8 x T Y V 4 V S j z W R T 4 X D 0 y 7 U l 7 q K y x s E g 0 l p X W N G F C 1 k 9 A c + 9 I F 9 l O v e J v Z 0 z 0 W E M p W k + 8 D s y G 5 A R R B A z Q J O W 8 e t p Z W y H 7 3 8 t R e 7 u H 1 4 4 8 x 0 3 d j a f 2 6 K o q v 5 G C S A A v D y M / j G g C K V o K p s 4 i e j + 0 s X W H N b 6 6 1 N k n X u X 9 a A p x p M v R t 4 0 U f c G 6 q o d X 6 i b h I Q 0 U q W p 5 5 v t t 8 8 R 3 p g 5 J j v y 9 i w 8 x H h 2 Q m I 3 X T y V I 6 B f + K S F l l X x 0 q N b 1 J A P x 8 K C a d j W 3 Y 7 3 k o f D q Z + Z J 3 9 k 0 g 2 3 w 2 S 5 d u M H B I p e P j B x b U K U u m C 4 c k O u r e n y Y h a U z U a z L R t Q s 2 t B 8 6 Y 3 g o W o z h f p W G I S X V x f l E 9 Z V W 4 z V j j E k 4 8 E f g 4 E d k g A d M b C e 2 y i + s 2 q j K v J K Z R e 5 j f u r Z D u y U R E 7 b d e t / M k J b s c 9 3 v G I 2 U Y P P L k F q R + p b 5 d M 8 v u D Y 9 o K H f u 5 V g p l h X J 7 D u 0 h C v y 4 j U p o I 1 x P B i l X 3 U K A p S e v 5 A 9 w E U j f F 1 F f M K d F W 3 7 u P 5 F Q J L Q 7 u 7 8 y s M q N 5 u o G m 7 + W n v n y t / t 8 D 9 S o X h i Y v D 7 O a A A D A J L 0 J X 9 G j n W g Z y t E f / Q m Y e B R P B q q s n 9 G A A J s p m S h J l 9 7 o J / 2 m o V E d O O 8 9 0 m 9 c R 3 n 0 h R 8 S c E F b l k N J v p X 8 K s i 1 H E P N Q X m U t a W 4 m + h H A x S x / L 9 5 m D 5 v i s C D B y l U e Q Z o 3 m U B o j p q i 9 T 4 9 i J n / / n Z 3 L r d v s X j C 5 k b N S v J g B 0 M L 8 S 4 P O c p F B O n s + k M X l W + w v H B I 2 s 3 D s Q U m A Z 5 K x c D a 1 Y P f E O T R q X j m 9 p X g 7 p v 8 E g d J l O i Y E P f B y F e R N I M 8 j 9 k H j o j S / o D G j e D Z B 6 5 5 N N v 5 6 M X Y l o m G V M w 4 e t w p O u c J G F Z l i 4 z q 1 p o y 3 / M 2 V K m J 9 q n J m a + D V A Q p h u L C c u F u k c A c / K D V j I b A Y f / V m r 7 H M k 2 c k C p n g Q c e M L I p n k E A 7 O F M 8 C S i J B G k W 8 i T V K V C Z Z N I 3 A + / h Q A Y 3 y u a g 1 n P H E 0 j + Z B i 9 I H f R 7 P I + H R U L O 5 N 6 Y Z 2 f C s A P A 1 T w I K v l i z m e 6 J 6 O V R L R 0 O H v U h 4 8 d 7 6 s D v f I d g m I c a W w n O M k J S v / M A B c C W A W + T + E z 7 P c i i c 1 i y T x 1 o E 9 q y U q 1 4 t g u T 9 I T X m a b x n Y E l D N 0 V o T 5 3 0 F 4 / G q B w 4 j w q o n 6 k E d j E N I y O o W G e Y n S F k P w E T U 7 6 8 o / G o Q Y v 1 v U a q L K 0 W S N n p a p M h w o 7 r c p n q D U t q J X T l b r V w L U R D M f y A Q 4 m U B l Y J B s B C / w P E k v R I q W y 7 O o 8 i + T E u P J e M J U m c t g j D Q A m g w N J g + g D r w L Q V q F M x q Q g 7 q H + K h M w Y Y 5 h y m Y P D 9 A Q u e 9 R t Z b 7 W J V K X d q h 4 4 D Y l Q C z a y z V l z 3 8 M B k R E C U d a L F t 5 H 0 K q N R O z 1 X T / d A M + t b / 3 M + S u S h 2 t J G 0 + 1 g a u q H z y g I A 9 a a d K a j W 2 u g K 0 0 I I G t o 3 j U e + / / t Y 3 1 W X a M + i Q C O w b 5 i H 3 m 8 C B 1 q K P D 0 v V + V n l P 3 O K w I L A s j U 1 Z 9 C w u 9 S 1 o 2 9 h p d L Y I H z 0 E I Q 4 A U 8 O t 3 b z i t B D u 7 / 1 l 8 C U O y x I a G B t m X 9 k S 7 3 S X q i y q L V N L U 2 S P j e l X 4 0 Q K m / p C E E L F Q 4 G 7 e I 6 Z g v W M p 3 I q 3 n T f r Q B v G R V P r e T C b F U i a K N M t o L E Z e d Q W i g u 1 3 H k j y 8 W R 0 + V J F S a R 8 K H t Z T r F A B + P B O I V E n S c g u W m k O r w b Z Y K x A o G N x 2 E 2 r R Y 0 x R B 1 g U 1 S T B 0 / m 4 8 0 C K H 7 X L V q X c x Z 8 w E B r D W d x + t c r L R 2 e 7 y + m X S D Q T S S 0 k h N 1 z R M V u c W A o b g x Y B u M t R 1 h K S F c a g v 6 5 4 w F x E M C A g m g d E 2 2 y g D P Q G N V u P Q r 4 n F k W S 0 Q / h n A C I o q D 2 q 5 3 y 1 s J E A h z Z n r i p l w J T S q Q W a c u V e M p 3 R Y p Q 1 D e W b 6 V 4 B 0 c S A v m k 4 0 3 N N d i A Y a A c d R U D C N d Q G c Q 7 f Z S Y e Y 0 O f 4 i 9 X N E b 5 p c z S V p o N n w E 9 8 6 H x X b E W s C I Y n 1 Q 7 r V w r Z o C i T 0 g 3 y 6 K T f I d A Z x z 8 3 g C Y d i J I N u Z A b y J f u / Z 9 A Q o T j m e n 8 q q + c m T f R D D d k 6 Y Y X U 5 R s Z H O I T i I x B Q r k k N l A q K 1 f C I Y z U t D a Z x O I V o Y J w w C a T n 6 Q s 5 1 z o b G E 9 t r s s e b t U N 1 r H w B O d o E C f B V 2 O 5 r 0 S v Y R V c d J 5 O Q c p B 4 P K u V D m T 1 6 R s 7 n g 5 V B f 1 V g 0 U 0 j C 2 x M B + r l Z a 0 m B h Z 7 7 N 9 x j m K 0 h b z 1 V T 3 m / m a H 3 w S N I L P 1 o t v k Z h + n q c b V S y y i U 1 X A 1 + + k J O A c F + A S u 1 A 1 A s m S e u G 2 Z P W + z o C T H N p c / r W d 8 I V A 6 O B m e C F 0 b i 2 W d l 3 L e e + E p p M I O + J 2 c 5 Z X i + N T A Y / G s h N W b 2 X o h Y S V a L 4 P I w n n g X P S m X 3 Q R N Z D q W W t e v 7 1 p a l g C D b r J 9 H A g G u G J 4 l I u 6 L 6 b 6 b 5 O f r H 8 D j f A A F S B A o y U S 8 t p / 6 P y 5 D 1 k W n 4 5 C a q Y B w K g F I F J O M E c D k w B V Q K J u D M e a Z V Z i M m V n 5 p p 5 i Y M w + + N R N 9 h 2 I n Z 0 + G l D c n 0 T a X 7 c X 9 m W w s K d H r F a V 5 o l i a + A z C G R V + R G B B u F R d S k N o A G Q K V A v J f a 0 E l t Z Y C K d y B s p a Y 5 6 z d R u C j I 1 R g 3 j 2 V N I l Z w 6 h M W E L I p k g R z B h V j a K p F U X L I E X D q C v c T b y S M T v 1 o l h y a R R J a f c 9 k P 7 I + z h k c X + x M x m K 7 J y b z B y Y a h r w 5 q R t 7 5 + g 1 g s d c D D 3 X O M i z e H P p D C 9 b F m E T N 3 K x k f 7 p q W 4 x 1 J J + k K Y 0 k x l q q A y S 5 Z w s N d j K 1 Z W H u y b K 5 q b 5 X m z A 9 K O 8 6 k q 7 x e 3 v Y W Z 8 5 1 0 0 6 / W V 1 u U o w F y F t z L 3 M B w L w h P V 1 t e 3 V n 2 g 8 W E e V t g N Q M X n Y 0 f k t A X a k v n v J k h O k v P z I + V Q + T G / h A m 8 x J B q 7 t H g W y 2 c a e / m U h c 8 4 z F X s Y Y 1 d j N 7 W y T X D 2 g e l H q z 6 z Z j 8 K l E X w J R p K U y 0 g v q w L K Y q N 9 5 O D 3 i 9 J Y w A U 5 J P T d n h 5 N J G 8 Y W u i + V n y / y X A A S 4 G X E N 9 0 d z A l Q + c / 0 7 d Z U w h H b V U K w k + O C H B W R E W t K / O l 5 Y 3 U W W h I E 0 C 6 r S l 2 / o d T H l e 0 l n 7 F D V d a F B G E 7 0 W d 9 2 9 m V m 3 f C w 5 E 1 i I B Z D a R l S k f i M t q o W 7 F I d / J + e y b S L + l a a / 9 5 a B 7 E / k f B R 9 V / Z 7 y 5 y Y m S z n z f k Z 6 n j f n t R s v P 1 J v V I 2 e J y Y g e F s T 2 u l 2 z / o C k n 9 / 0 Q / c c Q j O C v u h f v 2 b o 4 n I T u / 7 B 1 8 7 I Y r p l J t r c Y v L E 8 S j U F 9 d g Y 2 E g a e C n V g C b q z l 5 Z p S A h U W x Y N B O T S X C 9 2 W R m L W U 5 Y M a M 2 P w E j Y a 5 R J S O 8 2 A u J q H x u 9 z 8 X R P 9 D F g H / b 6 u m V u 9 k e 7 9 z p T w 6 8 n Q K j L L a 5 L 4 h W X B S i 0 x o c x u 2 m C S T / M h K R s w q n x h a c X v c h P f F / C w L e 6 Q 1 U F C M 5 H G p Z h + O O x b Z 0 9 t 3 d g x a R u h 5 Y k c I h B o I 8 5 Z c B B c O 0 7 d y U v r j k 4 F c P n k q s f B 3 i M J j C M H z n s E f w q o P M w b M G W 7 X v l P 0 q D s z Y / V 5 P 7 V D s Q e 9 x + l o W j S X i 2 x L 8 S w j D / 7 l 5 P 5 4 H N H q o h X R k z P 4 U m t O k g B q X e K V t O B J t q V Y D D S S 0 q k k e g o 1 Z D 2 M h s k H a e r k o 1 D A W 4 Z 2 G L U t U 6 9 4 b 7 K T I Z V d x 7 Y y b R k r 8 Y F + Q W S Y B u M x n q d 2 a q g M U L 6 z a W z 8 R t 0 x o a I y R j T v 1 I n Y 3 5 i j l K f 2 0 w 0 P 2 c N D B Y z n v d e + R P O w 3 A i p p L J p n F y y S q T C J M S c y m U 1 g x z Y w c Y S 9 / Z K e h s + q 1 8 k q F r F E x K g I B 5 t c p J Y k u g Y c r M J u n K V 0 g s n d 6 X W 6 / b 8 k b K S z N 4 v f S H S b w t D Q t Q 4 e z D w E z s u u + h 8 3 j U 5 3 w Q W T 0 s u 5 C Y y w 8 L Z 2 L 2 f u T z O n n 1 Z a U d W H l P J q W E w m G z Y S 9 m Y 2 t G 0 r p Y H x p v T H g Y F a B U q g L G u g + 5 Z / o m P a i H / 6 O u i Q 6 W n 4 N X t j A Q j z m I 0 0 v f I c y 3 0 b S r B u e s 3 m r Y Q f 2 h z G w J 0 S 3 n Q q n m Y 7 e l N F M j G y / G m W g f 5 t 6 u Q p a g l w M q K + O u x H 2 + O m J h I X f X Z 8 w V O u g D y 7 s T c R s B l m U I p b m k l 3 y S s n w C N i Q 5 r B 3 7 7 H 2 9 R R R H j C a E L H I a R P l d P N n h D W k Q c 3 I k 5 z L D u l H J B n L S Z 1 M x t M z B R D 5 H T m U T K i d 8 6 o m 6 o a S s w I S k Z Y 0 S 0 b u b Q A W T u G Z F C s 4 m N u h 1 1 W e g S P d V N Y g A M o A F m Y r N / K G x k U l + U b J 5 g T k q t a f I I 0 A B S c 7 9 w D W n 6 R q + E k A S M f N 6 3 w k G f T i 9 9 C d 6 e F q R T g J E M A s 7 4 u J 8 4 / i g m W B m 6 u X M q v q / Y S L I y x c k Y V j d D o e d + R v 3 T d R u z D W 6 U F 6 l V d k V V v V d R P r e B Z E E J x u g u g l P O X n 1 + 8 r y E q I 1 b H 8 1 v R h I k G K t S B h G o Y Q Y A o o 0 N G k w k l 1 J K v a F n E T 3 9 M 9 X G 6 h 8 W c d y B y R M J V Q J Y o E / 5 i i 9 7 o C Q F 7 W X J G Q y P N r N j j T T A w k q a T V + 5 5 T N d o q 4 B 9 o P r c Q k t Y 8 N 5 6 7 B R F s p e F e T z 4 N e / 8 u / / v v f N C u J / A M G V u W p Q A T x L l Q P z H 5 1 r I J g H H X Q X T T O 9 0 H q T q 9 v S Y N W K s c e 2 j 5 6 s G / V d s 1 q z a r V 5 D t 1 a h U d M l 3 K 0 k M C D I 9 G Y Y f Q t H P F d O u U n r w Y N 1 4 U b B i X b I j P V u p L Y p F Q S y A h N U t Y o c s i w 6 I 0 L p c D M M q 5 K s F g V o / I S W O Q Z j M d T z 0 h l S 2 S 2 Q m I y V 3 J W J M c t 8 I K T Z u 3 V k E d K T O q n F S l O e S n 5 Q P P e i i Z t C 7 T A 0 n F I 4 9 I Q f L z K v q t S H 4 f X K h W M O n L h p L 4 c f z O 5 D R p V Y C K q B f A I a y / 4 E n 3 A k K 2 g 1 H m v 2 w y W / a Z 3 6 F I p i L E M o m F t M V i L r 9 T f b W K 8 2 5 y 9 1 S P c a 5 s Y 7 W l J + b p i x H 7 4 c K P U O + H q g d 5 i x H T D e J Y G e g m p S X / m s A N e 1 j E z s A l A Q a h j A b u j S 6 t v E q D J N k U C o z t T 3 H R P 1 Y u + F Y J A h s W A y Y m + x M S Y S R E 3 q z L j 6 3 I l x N m 0 Y h L a U Y N y R t w Y Z 2 Q X Y O g 8 Y 1 d 2 D V W A g M + p l z f o E d 9 w D 3 v t P H Q R a + v L l K n S R q o v 3 z p x c t + u o y D r X k h t u 1 i 4 a B b P D q I E 1 T L i f 1 C 2 u l R W 8 y j y i K 5 y Z O 6 S W L / O Y h 7 k 1 U x k R 1 8 c X F h S V G 9 p i q w 7 q m l o 1 Z L J / E W y 7 m d j V / b + d B s H H U s j O v 6 j k W G K g S B o N 7 m K E j q k 2 e 3 V z u 1 d n 1 k 1 a B m R 4 2 n H m r O m M 4 B o w 5 3 v 0 D t L l U F D O x s / a y S / D d s f g / X 6 v e R N M e 8 I h N N v o N H / d T X p b L M V z F h X g O p g q 3 T l F b N d f Q b m s N v 4 2 W 5 0 H B Q o N U k 8 Z G e q j T + t V j C u s v n + j 9 l e L R m U Y B s l Y / d n O N 8 w s T u b O t 3 t N w w u p A P 1 r T i q u K R P x 7 G x j k e u t 9 o X 6 h 7 z g S A U G 3 I I R j 0 n a + Q H c e 2 n 6 9 Z X c c g K t o f E v l X A g O N 9 z S p P B q M M d C h a 5 i A L s h v 2 p e i O G 6 q f h I + r w b S u D L f f i F g H O w V b K n + R l u w H g n B R e J t b 9 C V 5 d N K + 1 3 X r K T F F q W i W p q 3 u d q 5 W O Q t G i / 1 X n 1 X T e y w s X R N T V o Z 2 T L 4 h o e N x 2 7 S o t U g + s d 9 J P U f k 8 2 M E U K v I R c B A Y d C A E D 0 O d b P h 9 B 7 e 0 r I B L V v L 1 N t x R a 9 F M t q X b Z Q U p s c a G z a X p d W 8 + x a n Q D T I C X w b / y C H 5 J U e 3 c g V b l x b 2 y j w c j i Y u y q 3 B + o J l B V g j S C 5 w w 1 u 1 R / V m U a s F N S U Z + b s j 4 k G X M a h K J M x 9 J Q b Z 9 Z k B + J 2 S W 9 5 H Q f d b 7 w O S n s b L 8 X D C Z G Q 7 q x K W V O k j r o y J l R 2 3 2 + R 4 P F n A h a g P U v k + L F G 6 Z n P R N U Y v D o Z K e c r w Z 9 2 P y l v 4 e 4 D 4 y d M T m A 6 o 3 M v u u l Y + D b W x U T q 6 7 O b N k 8 8 U 1 k u I a n H w b W s Q 7 z T d n + 7 P y p n H R J y F C C c y r t 1 1 J l c 5 4 p z u a O g M 6 Z T d S V C Y 1 W a T g Q x f x q D 6 u j L 3 u R L Y b y r w S m S A w 7 k U a d u Y b P W O j 6 w a + W l / b L o 6 W s h Z X 9 5 5 d F C Z m C N Q S 6 n 7 M H S V s m t k D H H G A 0 S u x 8 m r e u g 3 Q p 3 0 3 a Q + B O 1 F e R A B u q z p J X G r N U w K u L B N b E f r a 3 s m Z F o F t N 3 U f l 0 U W H r U e + u S l m J s R j d S I J Y J a y L 9 f B D o R W j Q h g S b 6 + h N w N T d i J 3 g M U B H A Y R z R R R p y E y u S V 3 z J F x C A S 0 s Z 5 K 8 h W / j E J z T A f z 2 1 w O b S R p B V M v X + w 7 4 + v c e k n S Z e p c k w h J P D l h G x z J P 5 M 7 R 6 I q Z i v k S Q T o x D B C g o N D S h Z y T L F J M k J 9 2 a z 7 h m z y 9 6 x S p N d U C X F B x N C H B 7 a Z a + / a D m S d h r L / B I z h j i 5 u r f u w a X p w X / 0 Z 8 E e t 3 7 t E 7 T b C C b 6 h + 9 y 1 p U v A R N x W V 4 g q i W x P a 2 / 0 l g J 4 A U J k s J U W r Y s J n t s j R p p P W l U M y P p O t f W + F o w F P 3 Q a E h Y S E M B K J K K v 5 0 M b S 8 I r F 0 i U 4 R 7 r + y 8 P 7 f f n U g 7 s J m o f I V E k v 8 9 x r m B q G 9 d v v a h r J 7 z c d 4 m c 0 o 2 q 6 m 3 D n N T q 8 o c D S U K e t K c M z l p 7 P m 4 5 j b 5 Z m J 7 F U C 7 t x E W t 6 x H F / D V k t p T U r s i W R g t 1 p 2 x u 5 V M + d B s H E o o 6 N 7 p V E 5 k T Z 1 3 2 G a O U W M p X v f 5 N d 1 n M + p 5 V 9 o K q L u Q m 1 y T h Z X 3 3 s 4 L / N g 0 n 8 R 2 9 u 2 p z J Z Q R 2 S t T s u D F N W q A C J G 2 V z v 5 H 5 C O r a S e m v 1 I U q l e j p T T x I n G o l v e W V P C o D A g X l C 5 K k k T b W Q 3 T y N J h b I 9 s f x X o l J 5 r W x z F B J T m m z S O D 1 e T Z J W + k S z x N M d M 9 s 4 n C v + l j H Q 3 9 / l Q D U / / s 8 z d K / S l / s f 2 0 N + Y i F u c Z A / t h S 9 9 u v P 7 J 6 9 d 1 n B 2 e E e T U c o Y m l W c l r U z s 8 E 0 F E 0 i l B n L L 8 l k x g R D J T f / s y s d P R + 2 X d l S j y H W D o Q / r E C w k b j U t u W 3 h 7 R 8 p 6 h j 0 7 i H D k 5 N s R L k d Q c E 8 / 1 u e s J E z 9 k T j t v P 3 i W M K z O J Z w f e Z g O q w / 1 b m y u n S s Z F K Q F J D u c K u x 0 j h X S w 8 F S j j k f f p e A M X x Y z 7 y c x s x P z M 6 H 9 m g N 7 R J I q Z W K / 3 Z U J W K s c C w 3 q h L q r 0 v B J D g P C K G v e 2 w w + k c j w Z J K x H x 8 j k c D X w 6 S G l u G S D L G J O M 9 2 a j 5 Y D h s T Y 8 + d z L l S n o a U 7 0 F + a c D n y 7 c l C y R p D m 9 l F 2 J 3 i c m j O p s P R B 4 z i T K f S P r 9 l o 0 Y t 7 h 1 q 1 S / m y 3 1 p O J l h + G l i l 3 J C p 2 3 l n X m W T M E s x V 1 n J D M N l T 2 q k s S y b 8 Y n 1 9 a J O z K q v T 3 A D E A J / G c S 4 E K S g A w F p u z Y V E F Y 2 m N b U n r R d L k i 9 R T l r V X P 2 6 w c S v s t v p L 2 J z V 9 P o / B Q f v j P 7 H H H 7 M v 9 9 A F w m b X G 2 H w v g G L f B x 5 M v R W y P x a p V f F I T v U k t I U k d h j P r N f r y W e Y S W M 1 7 c H R A 5 k E b Q f B J j E X d D r + g w a i 6 B t L t o J D N / 9 g Q g i 5 B J N y H Y N C S B r T k q x n m B N A t V Q u p h 3 7 N q T h b l 2 3 1 n b Y 7 J i m f s h J b t Q 6 t t 9 g 2 Q U B h 5 X 8 O v k P U n p k g t A I x h 1 X i 3 0 / t o E J e t R 5 K Y 3 E n n 7 s B p W z + u p A J k 3 L q q 0 g 3 R H 3 a h R S f w g J 6 s M 8 E w m q m L P k F x K 2 Z p 4 v C y 6 x / 9 y / / + N 2 I P + l U L 0 S y W e U K x D K w J T Q u U o 0 9 V F 7 Z v X g O 4 1 T O l 7 X 0 W z e s B e 9 v 1 I n p m v 5 C N y x g 3 E 2 R r f u e r Q L L Q k R q l K 7 5 j z 9 I K T 6 4 G i S b 1 d I U P 3 Y / n n r j y 5 l F U 2 k R Z q e R w a e n M G k 0 l H z v d l L i 2 U m u s r X K 0 v P W b j n E S x A K m 3 E + Q D q j f T X C 7 u Z j m Y D m U v p P u G E p t n H A V D 5 A s Z F R a / s Y l S w k h x w C g N U S F D W M 2 F q R D I d / 0 X a 4 E w D M 5 G g J L O e Y x J d 7 z 9 A D 5 o F O 2 5 W 5 f O R T x h q H O T f l D Q m s n z y Y i C m s g D I m w i s X l w g 0 A 5 9 J L z O R K i f L 8 c 8 y 6 4 m o v j 8 U n 7 b j j t e f a o U L 4 s 2 i y t v t N N V o m v H U d E t h 2 p 5 p L 6 5 o b P V Y 4 P Z k c 6 V f y w P g c 2 N z k Y 5 O x 2 w 0 Z G z w s c R g 0 Q G A 7 F + 3 9 j y U y K 1 j k A J 7 A D o 2 Y 0 0 X M r M C d g v 7 k w O / g v f C L I 3 O / H X S x 2 z + K 2 E 4 u F m w + j c Q 8 1 z m Q L s U Q H z o Z F Y L E e g 4 W I c 2 r c X S 0 m t x C 5 m s t t L z G s I w A I g P h k a r D + t 2 4 v L A 3 v e P b S X 3 Q P r z + S D 4 d j r H o A N G 3 0 u j f G i b 5 K i N 4 N n k 9 C Q 5 d z C 9 m t l C 6 S R a q U 9 a S Z p X f 3 N V g M b F 8 8 t K c v + l y a K p 7 p P i N B Q 4 f o H o D A x M Y H R T q Q l E Q U T J p 2 Y Q v n j e R r i / h y I h 1 0 P w n 1 p 5 L 3 1 N + 8 T 5 1 y O H 0 m 7 v 6 v l M I u X 6 z H 7 a E D B r a n N L V D J 9 C P i J / f h k y A A H g 9 l B k n b k C k x G P e t F E i z S G P h s w z D r o N l G J 3 5 N s g c S O 1 N I t W H J x K O f X 6 D 1 a j p m h 6 A N Z 6 O 7 K Q 3 s h c X c 0 n x o o 2 i f d u r P / I J W X w o w D S R i d A d P 9 R r y 6 Z R W d K t J m n W l j a r 6 J w 0 l N 0 P B / a 7 s 6 U 9 k z b Y F U w Q f k J R G j G h 7 t K Q R C D J d K 8 G T W k + g W I 5 s U V e d W 6 o z t I 8 z J v N + 3 P f 6 R Z T 3 Y l Y y 0 z 1 m C X e J 2 h m J D U b 8 3 y n + r C 3 y O d C q 1 V B 4 / h I / b A 9 w D b V G I 5 m 1 w M O + n h A i T I t x Y w 2 f g H 7 j D P j / G O S R x 8 F p p x c O 6 J e w 8 l Q z D W x S l A S q I r S W P p e g G O y L / M n r i O 0 C K l A c D t m H k s 9 M B e D c u D P e C V j p F q b e x p W N g G M 1 k G 2 T y N S i t 4 N h c / m J X v V 7 Q h c T T s f t + 1 3 J x 1 7 1 W c J + v q E O 9 A k z t v X Y v z L W d c I P B M m r l e b q t O e 8 Z T D 7 B l V T D y T X 8 e B + Q u w w p P I L Y t i p e j L w X N B G n i 4 l M n J k w 3 / k v 2 m D 6 W 5 T P P x N V p q O N u / 1 m z M 6 K O D E l c J k 4 I U D j R V q b U O v c J Z 3 E U H T E x 4 2 R / c L M 3 G c g z A x 8 C 6 7 h T h R P v s e I T z n l 4 K s 4 n v p R 1 k 5 z b S J F k v j 7 Q S H X k B 2 p c w q 2 y f 5 d a 5 O N c L m U S D w d B e v P r O l r K P m x 0 m O 2 W O c a 6 U K a 7 R m w M z S H 6 g 1 / k K L V X H R p 6 l G X L 4 q + l a K N d 8 D s b E R v M L a Y d 0 s V 9 K S P y 5 r 9 3 6 + o x 1 W W / L p I 9 Y r 4 V z k y N U n H 9 3 r m h X c v N N 9 6 H k o D S z J / v P 5 I A X b L + a a s m U 8 j J l 1 D a 9 Y 0 J e y l X v E z F O Y p H G i S 3 d o M k s t J A M g 6 B h z 7 p F e y 0 N d R d t + V O i U j G y p / u / k 6 / 7 r n p + 3 v 2 1 B G R z / W k 7 f e + A A h P / + D J n T T H M f m V p J / I L G D K k H c c k K d h E j j m y k I e 0 V W W K Y Z 9 M 5 F M 0 J E y b F Z 3 H Y I c r 6 8 Y y U / B F d B 0 Z H J R N N O V X l V C O u F h J 4 A S U R T n l R K g A a 6 V T T h m N m + q Y T q b 2 8 s V L N 9 P 2 D j o s 1 H K / i B w y 3 0 Q l 5 W u 4 0 3 c S Q m d n g E I b + Q a T I k B T K 7 a t s u p 4 9 g X 5 f d l 5 z F U M Z D Z 2 x M j 4 L 5 t E n f / v Z + x z u P 5 i g 6 j n N v D e n c g y 4 G H U K 3 u 8 1 7 U v O n U r 5 R r 2 e r S U p k H i r t u j F 6 a b e I 1 p t 7 5 j L R t j c T G M d b 1 8 r D y b n j B p + 3 3 U 6 y + T C E q 0 q l 3 1 z Y X 6 d S b + I 6 k 6 J z P 4 S 4 / y 3 U S 5 w b B P V s d O 5 B J L / U x X 8 5 b P H D A N g 0 Q 5 f P 5 P L / K 6 u T 7 r O y J F 3 z d x r w f 1 l a S x X o U R m I Q A Y y p 9 3 x J Z 1 f 3 + w M 7 O z n y u h c f Y s O M O m / f 3 w l f y g 9 i 4 P 6 0 g g F n N / a 1 r K 2 8 n Z a L t x P T M G 7 H 5 f p B v W y P Q U W 0 7 S C F / K n s S + + 5 B V 4 n + + J e z R P 6 R 2 F b v / x x E l k Q z Y G l H W Y w w k G Q t W H / a k Y N d 0 z 0 3 e + R 6 Y p 6 M 4 I V P r m b R y 8 + Q c r m V l Q u k J D F e R H I J L J H z K S H j f X l z f + b + 8 d t B s l e X h B N v k H D J c d 0 l M 2 n A k a Q d v w M U w o Z o D g 5 y y 3 i q I C H h 3 i R n 3 5 z / + U 0 G g M V 9 q 6 X 0 8 S J f 7 E u L b F h P J E m + f v n a R u O R 7 e 3 t 2 d H x k f w e g g G J H M y B 7 / B K h r a b q W I m 6 i s r z s F D Y A W 3 S o r T i e 9 R J n l p 1 3 K + Y Y 8 P v x K Q U y 2 F x q u V e K 7 t d m c 2 l O b 8 D 8 8 S D 8 3 e 0 6 d N 5 H M + 6 v x J v F 6 X S d x w I U W w Y s E j S v V 6 G + X + j / 9 r m J D o 6 v l N O l j K w Y Q V u V F Z O B 6 Q A S Z i 7 Y R R H U R i s E 2 n F Z B x X l m A Y j d T z v 8 h C W 3 4 q J P Y E x 3 Z s 3 u Y M 7 o 4 v / S n b h B I O D g 8 s E 4 7 1 S y E x 8 8 m f 1 I b 0 o q m 4 B f U s l e B i j 3 1 H G D 4 W m C B R o p q p Z Y 9 P v i F m 3 1 8 R 8 i 9 H R x f C y j o 9 2 d T + 8 N 5 5 t f c 0 6 d K B W m k / c a J 7 d X O x M d 5 + c H M X x U k F G s y k 5 m 3 J G W s K o F c 9 + + v 0 j t L 4 G F C N B X A Q v K / B V T i A G G C k c x z B P i n S G g s l u T / 4 o g c r V T r s N k l W z K f n c r H 2 e v Y 8 Z G 0 V F C R o 3 7 u y 8 k B z z Z y r U U E k O C F T E H 2 1 + M G a C w i e Y 8 6 v / T U J B J N 8 Z / I w W M S + D r 6 + n x o 3 5 x l A Y t 7 + p Q J E / q o / V I u x V B j m k Z r 0 U 4 A D M A B s t 7 k g Q 2 m B + k F G 3 T j n h I U x I 8 A L Z X c f x m E b / X X D 9 K n L 9 K C 8 W h s z 5 5 9 5 9 k R a K l 6 v e q T u e z U g 8 l 3 L e l y f C y A R f u z q G A 5 K N t x 8 6 k / X J k n F D K J W y t 3 1 F / 0 2 P s E O P / D d 1 O 7 H N / s 0 N 7 T p 0 P F w t w q 8 q W C M r v N s g a L 1 d P 4 V E s J V F L + e Q z U o / X Z b + l G 7 z P D 0 F 8 S m C D S d v 7 5 J F 0 o i Y 9 D 4 i f b i / F I G / a O Y O + 4 V u X A t Q o 5 d t e S 8 O F h d J Z c L H P G x i i c j p k 4 n F + q k 0 l 8 x f 8 M r g U T N A i l x W b p f N A 9 / W X Q Q r 7 T Z N 5 0 T d S f H o u n W j L z m j Y O O z 5 R 3 5 0 c r 8 9 8 l 3 6 y 4 R x S Z w b i d + a X m c i s N W o y / 0 L f f / v 1 8 B s P S G C i E U z Y h f I y + X j M C x n n + G M A k j 0 f m n o t X b O G C W I / v m 8 v C 9 J 0 P 9 m u / k k T 2 u l q p J T v t v l P 0 E 9 2 l P H z S J / 5 0 1 l i o / H c x s O x t d t k g Q M y M h / G A t W 3 k k K 9 9 R X b S C p e o P M 9 + N R / 0 2 h s D 1 t f 2 X 7 t i f F 4 m F Q r X a + Z 5 s t Y v l N o 5 y P m d e 7 p c 6 C f t N g k g P L N 6 c p + + y K 2 l 5 e h 5 d m + u B q s f 7 2 Z y P 4 m m r c X P L J y T p q J O a h S w z d H Y S t l f r + J W O V 6 O l x 4 S t F i d a + d P h f 6 y Y 8 0 6 r k b l u 1 y d W z n U U O + 5 P W h 7 Y z Q P G w m u V d 9 5 C Z h 2 R r W K B x a p 3 n o P t l N / l J G w 2 h h L / p F C + O N i b F 7 + s n T T x 5 Q L P o r V + t W r u 1 Z b 9 6 w r 8 8 q v u v R T R k E b p 7 p 5 5 w V j A y K o j R U o 7 p n P P u V H L 7 b 0 o W m 8 5 W 9 6 O X k w N 5 P 5 H 5 u 9 F n Y I r 6 V V K k s 7 V S w 8 3 H J L o a P H V T X + T / g h c f o k 8 v H X J a n G C V M + j J p T c o E J 2 0 / 2 I f g Z E R S b P H e 1 P s M 6 b M c c e Y U 4 v i p H T V + Y V X 5 S e + T k C F U k a J E y J 2 D J R 7 s S M o r B 1 k Y i 0 W a t r R J k / n c X v b x o e 7 B 9 D n S Z z n q Q G A q 3 y Z e t g S o x n t z U S y y 4 9 E k s 7 j v 2 o n l G u y 7 g L Y C T C z k A 1 x s M s / n D F T x M r Z v z i Y y 9 a 4 P o 9 / T T 5 s + W z F K m h K a a J s / B M B 4 J E u j c u h m H 6 D i l S d X s D E k O y B B A A x w O d B 0 f H v J o 0 H 3 / b d 7 + j z p s w Q U G P L M + D x A Y D H U u 8 R m k 5 1 a u h N R R o C K P f 1 Y C 8 X 2 X H W 2 3 i q V U l A t E n v Z M 3 t 2 W f W o 4 j 1 9 v v R Z j j 4 W 2 s X Y 7 I 8 X M x t H Q z f x N g k g s d f D J q H J A B X + V P o 0 P K J 9 m H k r e 9 5 N 7 P d n B b 2 / e W 7 q n n 7 6 9 N m K U 5 a e s D 3 W K H q / C 9 g / o j 8 7 t c X q / U 0 P f R 5 K 9 i J P u x h E f X v R m 9 u z i 5 X A 9 G 5 w 4 p 4 + T / q s 7 Z P 5 M r B w X r O r y 7 0 9 K B E P / B G P V z U V N F 9 E d j G 9 t O 5 s q t e 8 R b 7 w 7 H 1 f 7 J 4 + P / p s A c V C s U p x t t 6 L 4 X 3 t w p L w c d R L d z v a o N 7 s 3 L 7 r n d t J v 2 x n o y c C U 0 e m 4 P 0 E 7 j 2 l 9 N k C i k V k e / V T X 0 R 2 H c X L 0 G b R Q O Z h u m Y K M / D 3 p 3 n 7 9 u K h D W b p M 6 b Y C f Z e O 9 1 T R p 8 l o A o C U 6 v a s 1 q Z J 8 e z H L 7 m 6 1 0 w A Z e e l v 8 W I O O 4 L 7 P u h Z 2 O / y S N d G b 9 y b 5 M Q p Z G 7 5 Z k e 0 + f F 3 3 0 U + D / M o l F g Z E V i 7 H F i 7 L A Q c I s I E p k B k Z 2 1 H x h Q W V s B b Y 4 2 y A 0 0 r O L v z G e 5 H A f H r + n b f S Z c k X O t R G b F r I / w F u N x K N Q A 3 s 9 + L k N p k e u i T a J X U X x v T 7 n P e v u 6 W a 6 F 7 N b a L k q 2 i j s O L g 2 C a 2 G z 3 V T p v o 9 f d 5 0 D 6 h r i C 2 j r u 4 S G p Q n 7 n / d 0 z 1 d R / e A u o Y I V k Q x z 3 h 6 m / 2 w k O a a + L K P e 7 q n 7 X Q P q G s p J w C x W + j b F b e j 6 Y G x L e 8 9 3 d N 1 d A + o G y i K a 2 7 2 4 T O h q S 6 n 2 x 8 o f U / 3 l N E 9 o K 5 Q P r e 0 v f q 5 1 S s j n 5 P y + a l F Y N 0 t T 6 6 7 p 3 u 6 S v e A u k L 1 Y G i H z Z d 2 0 H j l j z I Z R 2 0 7 G 3 1 h / e m h f r 2 P 7 t 3 T z X Q P q H c o s U a l L 9 g w 1 5 2 z U j 7 2 u a i p t N R 1 G x v e 0 z 1 t 0 j 2 g r h C P 7 7 w c P b Z z H W z F e 0 / 3 d B e 6 B 9 Q 7 l L P + 5 M h 6 0 6 N 1 M O K + e + 7 p b n T P M V c I 0 + 4 + T + + e P p Q + W 8 5 h + T q P M L 0 P M 9 z T 9 0 d m / z 8 z N B p J H p H K y A A A A A B J R U 5 E r k J g g g = = < / I m a g e > < / T o u r > < / T o u r s > < / V i s u a l i z a t i o n > 
</file>

<file path=customXml/item12.xml>��< ? x m l   v e r s i o n = " 1 . 0 "   e n c o d i n g = " U T F - 1 6 " ? > < G e m i n i   x m l n s = " h t t p : / / g e m i n i / p i v o t c u s t o m i z a t i o n / T a b l e X M L _ R a n g o - f 3 f e 5 9 b c - c 8 f 1 - 4 b e c - 8 0 e 6 - b 3 4 4 c 0 9 d 9 7 7 3 " > < C u s t o m C o n t e n t > & l t ; T a b l e W i d g e t G r i d S e r i a l i z a t i o n   x m l n s : x s i = " h t t p : / / w w w . w 3 . o r g / 2 0 0 1 / X M L S c h e m a - i n s t a n c e "   x m l n s : x s d = " h t t p : / / w w w . w 3 . o r g / 2 0 0 1 / X M L S c h e m a " & g t ; & l t ; C o l u m n S u g g e s t e d T y p e   / & g t ; & l t ; C o l u m n F o r m a t   / & g t ; & l t ; C o l u m n A c c u r a c y   / & g t ; & l t ; C o l u m n C u r r e n c y S y m b o l   / & g t ; & l t ; C o l u m n P o s i t i v e P a t t e r n   / & g t ; & l t ; C o l u m n N e g a t i v e P a t t e r n   / & g t ; & l t ; C o l u m n W i d t h s & g t ; & l t ; i t e m & g t ; & l t ; k e y & g t ; & l t ; s t r i n g & g t ; P r o v i n c i a & l t ; / s t r i n g & g t ; & l t ; / k e y & g t ; & l t ; v a l u e & g t ; & l t ; i n t & g t ; 9 3 & l t ; / i n t & g t ; & l t ; / v a l u e & g t ; & l t ; / i t e m & g t ; & l t ; i t e m & g t ; & l t ; k e y & g t ; & l t ; s t r i n g & g t ; A F P   P o p u l a r & l t ; / s t r i n g & g t ; & l t ; / k e y & g t ; & l t ; v a l u e & g t ; & l t ; i n t & g t ; 1 4 1 & l t ; / i n t & g t ; & l t ; / v a l u e & g t ; & l t ; / i t e m & g t ; & l t ; i t e m & g t ; & l t ; k e y & g t ; & l t ; s t r i n g & g t ; R e s e r v a s & l t ; / s t r i n g & g t ; & l t ; / k e y & g t ; & l t ; v a l u e & g t ; & l t ; i n t & g t ; 1 5 6 & l t ; / i n t & g t ; & l t ; / v a l u e & g t ; & l t ; / i t e m & g t ; & l t ; i t e m & g t ; & l t ; k e y & g t ; & l t ; s t r i n g & g t ; R o m a n a & l t ; / s t r i n g & g t ; & l t ; / k e y & g t ; & l t ; v a l u e & g t ; & l t ; i n t & g t ; 2 0 7 & l t ; / i n t & g t ; & l t ; / v a l u e & g t ; & l t ; / i t e m & g t ; & l t ; i t e m & g t ; & l t ; k e y & g t ; & l t ; s t r i n g & g t ; S c o t i a   C r e c e r & l t ; / s t r i n g & g t ; & l t ; / k e y & g t ; & l t ; v a l u e & g t ; & l t ; i n t & g t ; 1 1 5 & l t ; / i n t & g t ; & l t ; / v a l u e & g t ; & l t ; / i t e m & g t ; & l t ; i t e m & g t ; & l t ; k e y & g t ; & l t ; s t r i n g & g t ; S i e m b r a & l t ; / s t r i n g & g t ; & l t ; / k e y & g t ; & l t ; v a l u e & g t ; & l t ; i n t & g t ; 8 7 & l t ; / i n t & g t ; & l t ; / v a l u e & g t ; & l t ; / i t e m & g t ; & l t ; / C o l u m n W i d t h s & g t ; & l t ; C o l u m n D i s p l a y I n d e x & g t ; & l t ; i t e m & g t ; & l t ; k e y & g t ; & l t ; s t r i n g & g t ; P r o v i n c i a & l t ; / s t r i n g & g t ; & l t ; / k e y & g t ; & l t ; v a l u e & g t ; & l t ; i n t & g t ; 0 & l t ; / i n t & g t ; & l t ; / v a l u e & g t ; & l t ; / i t e m & g t ; & l t ; i t e m & g t ; & l t ; k e y & g t ; & l t ; s t r i n g & g t ; A F P   P o p u l a r & l t ; / s t r i n g & g t ; & l t ; / k e y & g t ; & l t ; v a l u e & g t ; & l t ; i n t & g t ; 1 & l t ; / i n t & g t ; & l t ; / v a l u e & g t ; & l t ; / i t e m & g t ; & l t ; i t e m & g t ; & l t ; k e y & g t ; & l t ; s t r i n g & g t ; R e s e r v a s & l t ; / s t r i n g & g t ; & l t ; / k e y & g t ; & l t ; v a l u e & g t ; & l t ; i n t & g t ; 2 & l t ; / i n t & g t ; & l t ; / v a l u e & g t ; & l t ; / i t e m & g t ; & l t ; i t e m & g t ; & l t ; k e y & g t ; & l t ; s t r i n g & g t ; R o m a n a & l t ; / s t r i n g & g t ; & l t ; / k e y & g t ; & l t ; v a l u e & g t ; & l t ; i n t & g t ; 3 & l t ; / i n t & g t ; & l t ; / v a l u e & g t ; & l t ; / i t e m & g t ; & l t ; i t e m & g t ; & l t ; k e y & g t ; & l t ; s t r i n g & g t ; S c o t i a   C r e c e r & l t ; / s t r i n g & g t ; & l t ; / k e y & g t ; & l t ; v a l u e & g t ; & l t ; i n t & g t ; 4 & l t ; / i n t & g t ; & l t ; / v a l u e & g t ; & l t ; / i t e m & g t ; & l t ; i t e m & g t ; & l t ; k e y & g t ; & l t ; s t r i n g & g t ; S i e m b r a & l t ; / s t r i n g & g t ; & l t ; / k e y & g t ; & l t ; v a l u e & g t ; & l t ; i n t & g t ; 5 & l t ; / i n t & g t ; & l t ; / v a l u e & g t ; & l t ; / i t e m & g t ; & l t ; / C o l u m n D i s p l a y I n d e x & g t ; & l t ; C o l u m n F r o z e n   / & g t ; & l t ; C o l u m n C h e c k e d   / & g t ; & l t ; C o l u m n F i l t e r   / & g t ; & l t ; S e l e c t i o n F i l t e r   / & g t ; & l t ; F i l t e r P a r a m e t e r s   / & g t ; & l t ; I s S o r t D e s c e n d i n g & g t ; f a l s e & l t ; / I s S o r t D e s c e n d i n g & g t ; & l t ; / T a b l e W i d g e t G r i d S e r i a l i z a t i o n & g t ; < / C u s t o m C o n t e n t > < / G e m i n i > 
</file>

<file path=customXml/item13.xml>��< ? x m l   v e r s i o n = " 1 . 0 "   e n c o d i n g = " U T F - 1 6 " ? > < G e m i n i   x m l n s = " h t t p : / / g e m i n i / p i v o t c u s t o m i z a t i o n / T a b l e O r d e r " > < C u s t o m C o n t e n t > < ! [ C D A T A [ R a n g o - f 3 f e 5 9 b c - c 8 f 1 - 4 b e c - 8 0 e 6 - b 3 4 4 c 0 9 d 9 7 7 3 ] ] > < / C u s t o m C o n t e n t > < / G e m i n i > 
</file>

<file path=customXml/item14.xml>��< ? x m l   v e r s i o n = " 1 . 0 "   e n c o d i n g = " U T F - 1 6 " ? > < G e m i n i   x m l n s = " h t t p : / / g e m i n i / p i v o t c u s t o m i z a t i o n / M e a s u r e G r i d S t a t e " > < C u s t o m C o n t e n t > & l t ; A r r a y O f K e y V a l u e O f s t r i n g S a n d b o x E d i t o r . M e a s u r e G r i d S t a t e S c d E 3 5 R y   x m l n s = " h t t p : / / s c h e m a s . m i c r o s o f t . c o m / 2 0 0 3 / 1 0 / S e r i a l i z a t i o n / A r r a y s "   x m l n s : i = " h t t p : / / w w w . w 3 . o r g / 2 0 0 1 / X M L S c h e m a - i n s t a n c e " & g t ; & l t ; K e y V a l u e O f s t r i n g S a n d b o x E d i t o r . M e a s u r e G r i d S t a t e S c d E 3 5 R y & g t ; & l t ; K e y & g t ; R a n g o - f 3 f e 5 9 b c - c 8 f 1 - 4 b e c - 8 0 e 6 - b 3 4 4 c 0 9 d 9 7 7 3 & l t ; / K e y & g t ; & l t ; V a l u e   x m l n s : a = " h t t p : / / s c h e m a s . d a t a c o n t r a c t . o r g / 2 0 0 4 / 0 7 / M i c r o s o f t . A n a l y s i s S e r v i c e s . C o m m o n " & g t ; & l t ; a : H a s F o c u s & g t ; f a l s e & l t ; / a : H a s F o c u s & g t ; & l t ; a : S i z e A t D p i 9 6 & g t ; 1 0 3 & l t ; / a : S i z e A t D p i 9 6 & g t ; & l t ; a : V i s i b l e & g t ; t r u e & l t ; / a : V i s i b l e & g t ; & l t ; / V a l u e & g t ; & l t ; / K e y V a l u e O f s t r i n g S a n d b o x E d i t o r . M e a s u r e G r i d S t a t e S c d E 3 5 R y & g t ; & l t ; / A r r a y O f K e y V a l u e O f s t r i n g S a n d b o x E d i t o r . M e a s u r e G r i d S t a t e S c d E 3 5 R y & g t ; < / C u s t o m C o n t e n t > < / G e m i n i > 
</file>

<file path=customXml/item15.xml>��< ? x m l   v e r s i o n = " 1 . 0 "   e n c o d i n g = " U T F - 1 6 " ? > < G e m i n i   x m l n s = " h t t p : / / g e m i n i / p i v o t c u s t o m i z a t i o n / L i n k e d T a b l e U p d a t e M o d e " > < C u s t o m C o n t e n t > < ! [ C D A T A [ T r u e ] ] > < / C u s t o m C o n t e n t > < / G e m i n i > 
</file>

<file path=customXml/item16.xml>��< ? x m l   v e r s i o n = " 1 . 0 "   e n c o d i n g = " U T F - 1 6 " ? > < G e m i n i   x m l n s = " h t t p : / / g e m i n i / p i v o t c u s t o m i z a t i o n / S h o w I m p l i c i t M e a s u r e s " > < C u s t o m C o n t e n t > < ! [ C D A T A [ F a l s e ] ] > < / C u s t o m C o n t e n t > < / G e m i n i > 
</file>

<file path=customXml/item17.xml>��< ? x m l   v e r s i o n = " 1 . 0 "   e n c o d i n g = " u t f - 1 6 " ? > < V i s u a l i z a t i o n L S t a t e   x m l n s : x s i = " h t t p : / / w w w . w 3 . o r g / 2 0 0 1 / X M L S c h e m a - i n s t a n c e "   x m l n s : x s d = " h t t p : / / w w w . w 3 . o r g / 2 0 0 1 / X M L S c h e m a "   x m l n s = " h t t p : / / m i c r o s o f t . d a t a . v i s u a l i z a t i o n . C l i e n t . E x c e l . L S t a t e / 1 . 0 " > < c g > H 4 s I A A A A A A A E A O 1 c y 2 7 b S B b 9 F c J A l q H q R V Z V Y C t w b K c 7 j T h t 2 I 1 g M D t a Y m T O 0 K R B S k k n f 5 N l Y 5 B F o 3 c z i 1 n o g + Y X 5 l R R l E S J g q m X q Y W z i G N F Y l 3 d W / d 1 7 q n 6 3 3 / + e / z 6 9 / v Y + R x m e Z Q m J 0 f U J U d O m P T S f p Q M T o 5 G w 0 8 v 1 d H r 7 v E b / P o + G L 5 P k 7 O g d x c 6 + F C S v / o 9 j 0 6 O 7 o b D h 1 e d z p c v X 9 w v 3 E 2 z Q Y c R Q j t / u 3 x / g 3 f e B y + j J B 8 G S S 8 8 m n 6 q / / i n j r r H 7 / L i A 9 M 3 3 0 e 9 L M 3 T T 0 O 3 H w w D 9 3 O U j 4 I 4 + h Y M I b o 7 C F P e 7 x j 5 8 U n n n y d H r 4 P + f Z S c R / k w i 3 r D k 6 t R m A 3 T F 4 x c x f g w 3 v Q x i E e h c 9 c 7 O f o U x H m I V 3 4 K 0 + s w T + O R e W C + 8 L s T D 6 E e 7 U o h C N G E S i 0 E 5 / 6 R E 0 N t L y V x p V b S l 0 R p J b j 0 o E W 8 / 7 Q Q A Z L i i R R L v E 2 z + 2 A 4 D P u n / X 4 W 5 n m 3 E M u x Q h 1 3 l v 7 7 e P K + t 1 E Y 9 y G S + T L J w I H i X y V R f H I 0 z E b Q a 2 f z / 1 g Q o H j + o 4 / r X o c P 4 3 / f x l E v c M 5 T q B n / S I L j T v n x z o L Y n Y p q u 8 f V 3 / G 9 O t Y a + P m u 3 n o 3 Q W K N Z x c b p J u a T 7 m e L y k h H h O a M C 7 E x H y + d p X H i K c E J b 4 Q H q d N 7 W c F K 3 Q w S F s x 4 I I E p Q k e 2 S n b W r B i U O s b 2 o U D K K k l t E e Z 1 H y i W y V c 4 i u q q c c U Z 4 R T V q N b V u c b C 9 9 s b 8 7 R X V i o q s L u z 2 E W 9 q O 5 3 f 2 Y a s 9 S B D z n G j 7 R 3 C O W 9 f m S u N i g n k Q w R b w h Q i P y l N F G u 1 Q w 6 V P G i f B V b b Q 5 Z I 1 W 9 O 3 0 Q y d O c + e 3 f P y 9 d x f F Q T 7 T 2 m O a v u i N g n 6 a z T 6 w j 8 C D n P F L m r 8 4 4 y 9 O N f 7 d D / H X r 7 1 0 i x y C O C M p 0 4 p R K S W f W h X J S z A P 1 l Y + Z 4 q y x k k E w R M Z v B + 2 E n 9 m i 1 f 9 Z m W S 2 n 3 o o c r 1 q V K S e 9 p H o B F k L i 0 L 7 R G B r M w 9 D 6 6 i a m J P b V 7 G F n V g 9 f E f Z n s a a 7 e i 2 x o p 2 l T y c / K c a L + N 8 i c K F u o e W / s t V K m 1 V e t L z l 2 f c E 2 U x 5 W i C m 5 S J h L i + k w S p g V V 2 p Q 9 d b m 5 1 j + u w 0 E 0 / i t x L s N h l j 6 k c Y Q S P z C + Y m K 7 E b U V f 2 k g V V P / O U M q Q k A t 3 / 5 Y Y q n J 3 9 A 6 9 6 n 0 N F W e 1 J T Q u a j k + Z 6 v U Y r 6 n C i 8 v N Q r r M z e e 1 a t L Y W K N c p v P t 3 y j x q 8 + o n V 8 X 9 N 1 a 7 d L J w H / w h u T b 5 + w 5 N N O w X t C g 6 r K V 9 4 h G r b E B S N H j W u x K g i U v n U p O k a 6 9 V 6 j J U K L t O K Y 8 w W b 2 q k p w 9 x 9 0 F i i y y j v Q 2 b c 8 Z 8 3 6 c + C i u m 9 L Q K Q H c n F I E v a o 7 C C 5 7 X O M r d B B B q / L 0 V k 0 3 X f i K L L U c w o B 0 E Z Z X w P U o V a i i o r Q Q 7 U G O h q S O e o F o z i n S y F M F q f e B m / D 0 B K P T N u Q 7 u o y z 8 1 o 5 i l 4 R o T c O e 6 y n O O a G e m G T g U s X C 1 R R o E k N 2 9 h B q a h P z i i S x 7 y 2 L H D F Z o q q 3 7 l k Q 9 9 f p 3 s 7 S O L 2 / n e + s H 8 u y a 6 c C V C O m f R v Z H 7 Z z i w O 8 c B k M 8 N L G H Z x y Y T W m t c / 9 i l 9 Q l / o b G g 3 d B i S y v X D g T M T b o 3 e Y P F + 7 4 o J J y 7 f N C q H i D a u T + 1 P n j Y s k d G F R y i t Z o 3 F t 7 C l X M 8 Y 1 w B T u M Y 9 r 5 H M T 5 J h w g b w A f 0 E B R y V p H O H O 0 q Q P S M I Y 8 j p 4 i N t p G 5 e F q J p 1 t f U u 8 m G a 7 N U j 3 w R Z c J d u 4 3 u I i w D Y P V R m M I 0 G S F I W Z o x y C g Q F u X 4 V K F a b l E q J 9 u h u q x U + W 7 y p i Z 7 a w S b B 8 6 a o z W z 6 h r 8 h g d s X z p H F K 5 5 X P 0 w x I 4 r H M P 7 z q O f S J s V f k 4 c V g f 8 s w / j H y P m G 3 w Z x A z k X 2 u l i 6 I O p A Q p L q b D r G P K 0 m I Q I M / R h R D K E D W J f b 1 w F I f Z a y V I I 1 c q u M 2 F 9 T o I n 2 n r L F S Y w b i X Q I A v J q F B K e 8 w v 0 V C F o h 0 l v E C O L V D u O u h u R Q U 0 + X L j v / a r X 5 t E r R o n K 1 X 1 2 P 0 p i M f f H 4 C F H B S i f Z k m w 7 B n H C P a 1 C E w B U U v R S g S p / R g t 3 L U I 6 m L d h m z H 8 Z R 1 2 I Q C m M 2 a w z m h G r F I S r r V 8 2 4 O n Z v G Y l r 3 A E F J J d Q H h E e h s s o P 6 b e Y O b L i E D A i z g G m G h k a z R b 6 w 2 V b 7 a / E V p l m a o C u 5 c o t W / H P 5 r X k P s f 6 5 z e Z i 5 6 q s e B h i a 5 x j 6 s W n 9 u n g X f J f 3 w I c R f S S / a o k E R D H F T A v D l Z v I x V y T 5 z N R P h X u u w V O o i N W K i y 5 I U N 1 j e 3 P S t T v O n w N L V L g M v q Z Z g / 2 1 o u D A B N C H / a i W r M C r b I 0 L I I v 7 G L A T t C t A s R r P B 4 1 M a C o h U S u W m 1 / + U M 1 2 O k h 3 G B D M w 3 Y V E E x Z b B r c a r R q 3 O A K 4 Q K k 9 j Q A C w Z q x h Q V Z S 7 w O z O D Y J h G I 0 z 4 d S 1 u b U Y 5 / R x + z d J 9 4 t j d 6 R L V 7 d K 9 i k B / C k E W O A u T Y R b E 4 R q V 1 d s M J L R 1 W t v l / E y Z K x U j q G t 8 l D m + 8 s q J D v V d L o m P 6 h X j Z i U w h a 5 J z 7 X N Z z m x A l 7 w 9 2 g w i t B f t e S l K y S p W m B 1 n L 0 J k 3 B g 2 p n y A 4 9 h e c v q F c S l m L k w I M 6 + 1 A W v x c Q 9 4 N A K S K g H x h 0 a f i J Q b j a r K j / G a T b + l 9 N x M E 4 A 5 N B K 8 F u S o d R P 8 X O 1 Q k / j 2 2 A t K G Z Z o e B F e I D t M W o 0 p T q F + i Z g i Q / U S 3 I i P Y V 5 y V o I / n s Q m 1 L A v + 0 o c 2 7 1 p m r c e Z H O z D A d P D Z E V E k 9 h I N J 9 6 O A C m P 8 h A A r u V p F 3 6 k N q G d 3 Y D E F y W C f O u 3 O L V J V X f e X U T z P 3 X x s X 7 6 B p H H Q D / O 7 5 r 6 + d h X 1 B h h h N u p t Q / S k Y A J J C p 6 c V 4 x P S p S Q c w H 7 o S j W 4 N Y 1 J 3 q W E r U S R G a L V 2 2 3 O n p s u e 3 X N l i B t 1 2 F / c x w r O 2 k 5 T L o p V k B E u a b V 8 I e e L m + A D T k g z A 3 R R p s J a w U O h w K G p 1 Y Z w Q J 6 M u K a S B 6 K + L 4 B 6 q I v X X G q 0 1 k Q L g a S Q 7 V w u / N 4 O w z c v y m t s Q 0 2 R O g X m P O o v F D T l E j k J A M o w L s P A 1 L i 1 p s o 7 Z 4 Q j r 4 C I F a s d 5 0 7 U O 1 1 0 1 k R p / v k k / m y E E v K l D w J n y Y J p D H T f i w u w 7 H P q z a 3 m y O n w C I y k P 7 Z S m i D y M f 0 l G 4 B f J v 0 r k H m h Z D Y j e F Z 5 F F i C u o 5 0 n w 5 Q h F k m l O K 7 X S j f 9 M M 8 f K 1 c r O X Z L h U H f w L 6 N k d z 2 5 f d i u e n K E b k t y x P 6 6 T v u T J D c Y N R q F 1 S I + A H Y U u D Y E w J x S 4 A V O C Z r U R d 8 O y A e V J q r 4 x n h 6 K S C K 9 X 4 2 / m F E a 2 W v 1 c p x q P s N B z 1 M Z 5 P D q p d R F m w x M c T s C s b E L E T w k l Z b B g 5 Q R g j 4 h B r n x 9 Z h T p W y O R P J W r H m s h C H a s o P 6 e f d h Q 7 7 s F 2 F j u J A o s W I P y A t A 5 b Y I j u Z a g k H 2 T w c v E K i K v l 5 K I 6 1 Y B h N A 9 U r 2 p + m g E k p n F O K 1 s o 2 q 5 H i U P f Z R V w 0 O D Z o X B V F F t 2 4 Q g Y q g z / A a k B V 9 c F g n R I N Q D q m B A U H W C 8 4 R m f P L T Z D w C 7 i 8 Y 8 g d 6 6 i 8 Z / t l M l V A Q 7 W j C C R L Q D s m 1 e g F / l D E M U 4 Z b x p o w Q g C e N 1 U E o 0 N 6 z b E m B 6 C b 9 G T g F q D 0 7 u e g O g i 9 i 5 C a P b d g 5 l z B Z / I v P X A K H a x d E X H P r V v h Y G L y h D J S g 8 o P y B G 4 6 z q / Y s Z d 1 c v b b 3 n F q 5 l R A 5 t 3 p 7 S l X u 8 5 R 5 o v 2 n h t s s 3 Q J 1 6 l a X G R g a s 8 R N B g T T Q a Q c W T o F 4 o z U m k s c O D Z n K Z v P m a 1 U L d 5 l U F n / i f x i b a T 0 f B R k Q 3 P d x K Z n X A B c g + T q A x d F O J u W C M Q l i u M 4 B i x n + a + N A 1 k h T y t R r F z 6 U E 2 F 6 o 6 R m / D r 7 R Z z i O d U / q Q X h W C Y t b t K z j 5 s V 4 2 f x c + L 2 e m m z v 8 8 z t 3 2 7 o C 1 o z V Y U 7 v b T / Z h u 9 p P G B 2 F G d C D M N 9 0 O 0 l X 4 2 g f Z m v F i L Q k B 4 D F 6 3 G M 1 E A 3 F S B m g 2 n W F D 6 Y i d R K O p l f / o l S y n K r g T x s 7 q E g B K f q M e 6 a o T I S L B Y f / + H h q B F G B s 0 v b Z n / W n s b U 3 b n V 6 k q 7 x D 5 u 7 / 2 h r u b P 9 m H 7 W r + V F 6 H Y k D k Y O O 6 A f 3 q 8 x 0 x T 3 n B 2 F W Y B Z 8 3 J 1 x r 9 / n o + e b X w S 1 H U T D X c C 4 a V + 1 J w F 3 c 0 A J m o 1 d z Q g I M H l x a g g F K 8 9 H r x M I t Z S a 7 u 2 a E q S L C r u a G P D W e c P p t t A V q j d M E P h U c e C W 6 0 t l 9 V j j c x Q 3 q B l K n R J n R / D S Q k a Y V O x U L V 9 P f 4 R j J d h C n 8 T A Y Z J g c b W M v k G x x d Y N n 7 g S y 8 I 4 d T o I U 6 m P G I H C w F s D C i j N G t V g o u D A z s V o x 3 I I E h 2 r B y w D H j n b V A N i H 7 a p s w c M m k y w U L r + B Z R / h G L t B P + y r 1 B 7 7 3 b T P w D T c 3 C 1 l o j k X O N l S 0 m j M n N K X O N C C 2 L H e 7 W y Q F n M t p 5 T T K e 8 V a W X v r R b m U L f h 2 / B 2 d 0 2 t f d g m e 7 r z z l z 8 u n C z c P f / w o A S y p R Y 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c g > < / V i s u a l i z a t i o n L S t a t e > 
</file>

<file path=customXml/item18.xml>��< ? x m l   v e r s i o n = " 1 . 0 "   e n c o d i n g = " U T F - 1 6 " ? > < G e m i n i   x m l n s = " h t t p : / / g e m i n i / p i v o t c u s t o m i z a t i o n / R e l a t i o n s h i p A u t o D e t e c t i o n E n a b l e d " > < C u s t o m C o n t e n t > < ! [ C D A T A [ T r u e ] ] > < / C u s t o m C o n t e n t > < / G e m i n i > 
</file>

<file path=customXml/item2.xml>��< ? x m l   v e r s i o n = " 1 . 0 "   e n c o d i n g = " U T F - 1 6 " ? > < G e m i n i   x m l n s = " h t t p : / / g e m i n i / p i v o t c u s t o m i z a t i o n / D i a g r a m s " > < C u s t o m C o n t e n t > & l t ; A r r a y O f D i a g r a m M a n a g e r . S e r i a l i z a b l e D i a g r a m   x m l n s = " h t t p : / / s c h e m a s . d a t a c o n t r a c t . o r g / 2 0 0 4 / 0 7 / M i c r o s o f t . A n a l y s i s S e r v i c e s . C o m m o n "   x m l n s : i = " h t t p : / / w w w . w 3 . o r g / 2 0 0 1 / X M L S c h e m a - i n s t a n c e " & g t ; & l t ; D i a g r a m M a n a g e r . S e r i a l i z a b l e D i a g r a m & g t ; & l t ; A d a p t e r   i : t y p e = " M e a s u r e D i a g r a m S a n d b o x A d a p t e r " & g t ; & l t ; T a b l e N a m e & g t ; R a n g o & 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 i : t y p e = " S a n d b o x E d i t o r M e a s u r e G r i d K e y " & g t ; & l t ; T a b l e N a m e & g t ; R a n g o & l t ; / T a b l e N a m e & g t ; & l t ; / K e y & g t ; & l t ; M a i n t a i n e r 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C o l u m n s \ P r o v i n c i a & l t ; / K e y & g t ; & l t ; / D i a g r a m O b j e c t K e y & g t ; & l t ; D i a g r a m O b j e c t K e y & g t ; & l t ; K e y & g t ; C o l u m n s \ A F P   P o p u l a r & l t ; / K e y & g t ; & l t ; / D i a g r a m O b j e c t K e y & g t ; & l t ; D i a g r a m O b j e c t K e y & g t ; & l t ; K e y & g t ; C o l u m n s \ R e s e r v a s & l t ; / K e y & g t ; & l t ; / D i a g r a m O b j e c t K e y & g t ; & l t ; D i a g r a m O b j e c t K e y & g t ; & l t ; K e y & g t ; C o l u m n s \ R o m a n a & l t ; / K e y & g t ; & l t ; / D i a g r a m O b j e c t K e y & g t ; & l t ; D i a g r a m O b j e c t K e y & g t ; & l t ; K e y & g t ; C o l u m n s \ S c o t i a   C r e c e r & l t ; / K e y & g t ; & l t ; / D i a g r a m O b j e c t K e y & g t ; & l t ; D i a g r a m O b j e c t K e y & g t ; & l t ; K e y & g t ; C o l u m n s \ S i e m b r a & 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C o l u m n s \ P r o v i n c i a & l t ; / K e y & g t ; & l t ; / a : K e y & g t ; & l t ; a : V a l u e   i : t y p e = " M e a s u r e G r i d N o d e V i e w S t a t e " & g t ; & l t ; L a y e d O u t & g t ; t r u e & l t ; / L a y e d O u t & g t ; & l t ; / a : V a l u e & g t ; & l t ; / a : K e y V a l u e O f D i a g r a m O b j e c t K e y a n y T y p e z b w N T n L X & g t ; & l t ; a : K e y V a l u e O f D i a g r a m O b j e c t K e y a n y T y p e z b w N T n L X & g t ; & l t ; a : K e y & g t ; & l t ; K e y & g t ; C o l u m n s \ A F P   P o p u l a r & l t ; / K e y & g t ; & l t ; / a : K e y & g t ; & l t ; a : V a l u e   i : t y p e = " M e a s u r e G r i d N o d e V i e w S t a t e " & g t ; & l t ; C o l u m n & g t ; 1 & l t ; / C o l u m n & g t ; & l t ; L a y e d O u t & g t ; t r u e & l t ; / L a y e d O u t & g t ; & l t ; / a : V a l u e & g t ; & l t ; / a : K e y V a l u e O f D i a g r a m O b j e c t K e y a n y T y p e z b w N T n L X & g t ; & l t ; a : K e y V a l u e O f D i a g r a m O b j e c t K e y a n y T y p e z b w N T n L X & g t ; & l t ; a : K e y & g t ; & l t ; K e y & g t ; C o l u m n s \ R e s e r v a s & l t ; / K e y & g t ; & l t ; / a : K e y & g t ; & l t ; a : V a l u e   i : t y p e = " M e a s u r e G r i d N o d e V i e w S t a t e " & g t ; & l t ; C o l u m n & g t ; 2 & l t ; / C o l u m n & g t ; & l t ; L a y e d O u t & g t ; t r u e & l t ; / L a y e d O u t & g t ; & l t ; / a : V a l u e & g t ; & l t ; / a : K e y V a l u e O f D i a g r a m O b j e c t K e y a n y T y p e z b w N T n L X & g t ; & l t ; a : K e y V a l u e O f D i a g r a m O b j e c t K e y a n y T y p e z b w N T n L X & g t ; & l t ; a : K e y & g t ; & l t ; K e y & g t ; C o l u m n s \ R o m a n a & l t ; / K e y & g t ; & l t ; / a : K e y & g t ; & l t ; a : V a l u e   i : t y p e = " M e a s u r e G r i d N o d e V i e w S t a t e " & g t ; & l t ; C o l u m n & g t ; 3 & l t ; / C o l u m n & g t ; & l t ; L a y e d O u t & g t ; t r u e & l t ; / L a y e d O u t & g t ; & l t ; / a : V a l u e & g t ; & l t ; / a : K e y V a l u e O f D i a g r a m O b j e c t K e y a n y T y p e z b w N T n L X & g t ; & l t ; a : K e y V a l u e O f D i a g r a m O b j e c t K e y a n y T y p e z b w N T n L X & g t ; & l t ; a : K e y & g t ; & l t ; K e y & g t ; C o l u m n s \ S c o t i a   C r e c e r & l t ; / K e y & g t ; & l t ; / a : K e y & g t ; & l t ; a : V a l u e   i : t y p e = " M e a s u r e G r i d N o d e V i e w S t a t e " & g t ; & l t ; C o l u m n & g t ; 4 & l t ; / C o l u m n & g t ; & l t ; L a y e d O u t & g t ; t r u e & l t ; / L a y e d O u t & g t ; & l t ; / a : V a l u e & g t ; & l t ; / a : K e y V a l u e O f D i a g r a m O b j e c t K e y a n y T y p e z b w N T n L X & g t ; & l t ; a : K e y V a l u e O f D i a g r a m O b j e c t K e y a n y T y p e z b w N T n L X & g t ; & l t ; a : K e y & g t ; & l t ; K e y & g t ; C o l u m n s \ S i e m b r a & l t ; / K e y & g t ; & l t ; / a : K e y & g t ; & l t ; a : V a l u e   i : t y p e = " M e a s u r e G r i d N o d e V i e w S t a t e " & g t ; & l t ; C o l u m n & g t ; 5 & l t ; / C o l u m n & g t ; & l t ; L a y e d O u t & g t ; t r u e & l t ; / L a y e d O u t & g t ; & l t ; / a : V a l u e & g t ; & l t ; / a : K e y V a l u e O f D i a g r a m O b j e c t K e y a n y T y p e z b w N T n L X & g t ; & l t ; / V i e w S t a t e s & g t ; & l t ; / D i a g r a m M a n a g e r . S e r i a l i z a b l e D i a g r a m & g t ; & l t ; / A r r a y O f D i a g r a m M a n a g e r . S e r i a l i z a b l e D i a g r a m & g t ; < / C u s t o m C o n t e n t > < / G e m i n i > 
</file>

<file path=customXml/item3.xml>��< ? x m l   v e r s i o n = " 1 . 0 "   e n c o d i n g = " U T F - 1 6 " ? > < G e m i n i   x m l n s = " h t t p : / / g e m i n i / p i v o t c u s t o m i z a t i o n / I s S a n d b o x E m b e d d e d " > < C u s t o m C o n t e n t > < ! [ C D A T A [ y e s ] ] > < / C u s t o m C o n t e n t > < / G e m i n i > 
</file>

<file path=customXml/item4.xml>��< ? x m l   v e r s i o n = " 1 . 0 "   e n c o d i n g = " U T F - 1 6 " ? > < G e m i n i   x m l n s = " h t t p : / / g e m i n i / p i v o t c u s t o m i z a t i o n / S a n d b o x N o n E m p t y " > < C u s t o m C o n t e n t > < ! [ C D A T A [ 1 ] ] > < / C u s t o m C o n t e n t > < / G e m i n i > 
</file>

<file path=customXml/item5.xml>��< ? x m l   v e r s i o n = " 1 . 0 "   e n c o d i n g = " u t f - 1 6 " ? > < T o u r   x m l n s : x s i = " h t t p : / / w w w . w 3 . o r g / 2 0 0 1 / X M L S c h e m a - i n s t a n c e "   x m l n s : x s d = " h t t p : / / w w w . w 3 . o r g / 2 0 0 1 / X M L S c h e m a "   N a m e = " P a s e o   1 "   D e s c r i p t i o n = " L a   d e s c r i p c i � n   d e l   p a s e o   v a   a q u � "   x m l n s = " h t t p : / / m i c r o s o f t . d a t a . v i s u a l i z a t i o n . e n g i n e . t o u r s / 1 . 0 " > < S c e n e s > < S c e n e > < T r a n s i t i o n > M o v e T o < / T r a n s i t i o n > < E f f e c t > S t a t i o n < / E f f e c t > < T h e m e > B i n g R o a d < / T h e m e > < T h e m e W i t h L a b e l > f a l s e < / T h e m e W i t h L a b e l > < F l a t M o d e E n a b l e d > t r u e < / F l a t M o d e E n a b l e d > < D u r a t i o n > 6 0 0 0 0 0 0 0 < / D u r a t i o n > < T r a n s i t i o n D u r a t i o n > 3 0 0 0 0 0 0 0 < / T r a n s i t i o n D u r a t i o n > < S p e e d > 0 . 5 < / S p e e d > < F r a m e > < C a m e r a > < L a t i t u d e > 1 8 . 6 6 3 8 1 7 5 7 2 7 7 5 9 5 5 < / L a t i t u d e > < L o n g i t u d e > - 7 0 . 7 3 4 9 5 7 4 6 3 5 6 5 2 < / L o n g i t u d e > < R o t a t i o n > 0 < / R o t a t i o n > < P i v o t A n g l e > 0 < / P i v o t A n g l e > < D i s t a n c e > 0 . 0 8 0 5 3 0 6 3 6 7 9 9 9 9 9 9 8 6 < / D i s t a n c e > < / C a m e r a > < I m a g e > i V B O R w 0 K G g o A A A A N S U h E U g A A A N Q A A A B 1 C A Y A A A A 2 n s 9 T A A A A A X N S R 0 I A r s 4 c 6 Q A A A A R n Q U 1 B A A C x j w v 8 Y Q U A A A A J c E h Z c w A A A 0 I A A A N C A V k U N I A A A F u v S U R B V H h e 7 b 1 Z k x z Z l e d 3 Y v f Y I 1 d s h S K L b L K 7 1 W N a H v R F Z C Z 9 A E m v M j 3 M y / Q 8 0 W y e 9 F 1 k p o + h k Y 1 a m h l 1 s 5 u s I l k o b L n G v r i H R 4 T r / z s e D g Q S k Z m R Q L E K L O R J O G J z v 3 6 X 8 z / b P f d 6 b j I e J H Y D h e e R l d s l y 5 V y l s v l 1 t / e Q C o t 7 M f 2 + / O c X S y K N l / l + O q T o m J h a Q e 1 x P 6 6 v b R S X p 9 r R c s V 0 r Y l + o s W E 4 v i i e o e 2 n K 1 0 D G 3 f L 5 g e a t b f 9 r W U b G c P s V q W z j P W b x Y e R v b t Y L 9 3 S O z 8 0 n O a i W z Z p B Y v W K W 3 6 H b r t J 8 Y f b H i 5 y d 9 M 2 W K p x 7 3 d O n T 7 c C a h W v b D F Z W K F S s E K 1 s P 7 2 d o r H C 7 s Y r O z F W K C C I Z K U A V f r 3 1 c / M M q A d a G w E I D m t t + Y W L v Y s I N C X k L C r F T M q 3 1 6 j 9 C 4 w v 1 J k t h 8 G d o k 6 j r A V s l S 3 + a s k C / a Y l m w 4 b R u U V T W e Q V 7 v F e 2 g 1 b B 4 m X O g q L O + k g M j M a J T U d L i 5 K c P R 8 V b L L M / + D 9 d k 9 3 o 1 s B B a 0 i g S p a W r k l s X s H W s a S 9 g J W J G k 7 j X M 2 j C T R J e n R W t 3 J + q Q f h B K r F E M B q S u t s b D j R t M K y 7 o l k b R p s e j t a x Q T K 6 p 5 A K o Q S H B c A Q P A A k z z x c x G 8 w u 1 a e o a u 5 y v W a 2 w b 7 N J a O 1 2 x 4 r F g r 4 H q B + B J o 2 I C 7 K p B J n q k k g K 9 f o r e z 4 t 2 m i R t 1 C A v c f V p 0 m 7 A W q + s m U o 8 6 g J x 6 2 / v A u t G Q R w r S S 6 Z U D Z 1 6 c 5 6 0 3 f a i r 4 r y K p X i 0 l V p O Z 9 L o v b f Y 9 c U 0 x H 1 t Q n t i T z m v r V J u 2 V 3 t s y / l S Q E p s q f q M B C w p Y K v l l p a o r R C M n M c e 3 N L e h U x A g A V o C v m S 5 Z O S T a d T W 6 1 W F g Q V g U o m s n 7 b P H a l l Y Q Q F k G + m G r L f C B w 6 n U 6 H t t 0 Z j a L A j c p e 8 u i t P 6 7 5 X K b a n 5 l T Z m 0 g r V N F j k b r / K 2 / K B B u 6 c P o Z 0 A l c i I R 1 r m M Y 3 u Y P Z t U i J 0 w C j F q v w V M c s o N P t G f t Z A o H I / Q 6 g 7 b s s P q a Y 8 / H / + I e e + w / d B h b w k f X 5 p X x 2 9 t s N 6 3 Z q V A x c Q t K t Q L 8 p H M h u K W a V c r C l A r 2 S j r h Z i Q z E y / t V t / I j 2 W i 6 l v e Z z g U p A V V v 5 r l g o W L l S d v 9 r V 3 C t w p X F o 9 h K H Q E V Q I v w 6 0 5 H f / Q + r O c P J A g a 1 o 0 K N p D J O V K 9 K 0 V p M w E n k S / 3 V W N h e 5 2 8 R a u J j W c z m w 7 r 9 l 3 c v A f V D 0 Q 7 A Q p C S 8 X j 2 A e Z A 5 / q L m P E 9 U j f A h K 3 I J N F d / 3 d i Z x v m S + / O E r c c S + L d / O S 8 s P z 2 H 7 X L 1 q x L i 2 h 7 4 c z S e j 5 u q A r B H 9 S 1 m 2 U y y U C a 9 9 + e d Q X q L 6 0 5 X T p A i I v 3 w k C V C f D n B 0 0 E v d / A B v n 8 J q X E C n A 3 O m p 1 x I a i i M W s O I 4 9 v 7 h c 1 4 m Y L m C 5 i r K j 3 s r k L a B C 0 A t Z g s r d 8 r v 9 O 8 g P L d J 3 L N m + c D q u T 2 b T w R c + Y D h U M J C v p 9 w n A K u K R C 3 8 t a d v p L f 1 7 N 8 V L P 5 u G 3 P o w O b q g G 3 A f q e P o 5 2 B h T E g C H Z A Q f 2 W H l f q m V H e q M R x J x I f k D w e 5 l 9 o f y r / / J J 4 s B Y y k 9 b D G M x U 8 X m I 5 m H 4 v K C z M x B n H c z p y h Q z O S L X Y 7 N / b K S G P + o g U m X A i b S b 2 O Z b z P x M g D J a D 4 P 5 c / F 1 m z k 7 a 8 f D e x J + 9 i W 4 6 U V G 9 K W I H Z N A 2 n N 5 9 2 c / f q B N J S u H 0 x z F s 2 W 1 i 6 s r J w s r C R t d p v G Q j O F Y W i L R W z V a t X b y X e j 0 d B a L a n g D Q J c + f y 7 K H U g 6 5 4 u u N Z g z 0 i 1 0 v / S c v r j n P k g t s q e N G D 5 3 f P m q 5 l d T p 6 r b 9 e O 6 q J k k 4 u v 7 F k c p N r y y j 3 v 6 f u j O w F q k 2 I x P l T a N V C h u 8 R i A H w p 1 E 5 e W q o / S S w W c x z v y c 4 X 4 C T I 3 U / L Q t g A z H 0 3 3 Q P J + r L n x b g m G Y r 5 U R q H A t R x C + 2 T h q d h Y A D 1 v C v z T d + N p 7 G d X g x t M J 6 I Q U v 2 5 Y O p P W r W r L U 8 E H D f 9 w k x R S m b s l q B S T P K F 5 E J + K A p A M Q C u R j Z I 5 5 r 3 8 Z J L 9 l 7 N F I U R a 6 h 6 j I v A Q z f h e H M v y d g k S Q r 9 7 M A H F p r U 2 u 4 v 6 p 7 e L + + / f o 9 Q v s A r G q 5 5 W V u E g G T 7 v S F h b E A p T I S + V L 5 w Q P 7 U 9 S y M K m p r h 9 m t t / T 7 f T B g F r J X p / 3 5 e w f S E v d M P C b h A k F o N A M T r o O B n K z S l I W E 2 y z L O 4 R Y 9 J I U s P E C / 1 4 O s p Z I D + n L J 4 A P C 1 8 r v U 1 A A F f q C f N M p c J 9 O W + T K D i 3 A a 9 r r 1 + / d I W q m q l c W g P Z N Z 1 c g 8 l 3 a / X s J R N u b x 2 p R 3 R X k f N x O e X K D y a y D R T v a l y U S Z X Q f V 3 Q Z C X p o x k 8 k l D A a i C H D O P E A p U v K Z l J z Y X u F Z 6 L Z V K 7 5 i C C J E k 0 v f t 9 w V V d j 0 A H M o E j J Z T 2 6 8 9 t k L u 7 b m c s 1 j O p a l 7 6 o u u L R L Z y v K v y m H H Z r k D e x 3 W B L j C n Q I + Z W n G U m 7 l / Z G X J c C l k c q c J / f A v E o f D C h n C g E K R i I i l m m V a 0 l 3 m U u r F W X y X T V R b i J A h V 8 B L y G I u Q / X u 0 b I a r 6 + 9 U T m 3 r e X O S t p n G E Y J k e / 3 J N W j E Z 2 8 v r E V j k 5 7 P t t a 5 X a F t R r V i S s K E p Z J C W k P k S I P I z H L v 0 r h b q 0 n r S p A L R a F d 3 U B L D M N 5 U F o J I Y r i w n R r y m A j A 9 5 2 7 y 1 a o 1 + T d F a S m V u o 7 a Z f d K t V Y o s z Y N f g A S 7 p U X o 5 p M V 5 9 M 5 / t 1 f Q h 6 L J c L N 9 k A H 3 N j / d k r 6 1 Q f W 6 U o q S L y M c F / m 0 d + l 3 g R C X Q z V a l g Q b 4 u 4 S W f q 1 i X U M p b L w Q Q N 4 8 Z m j R Q e 3 5 W j 6 x V k y B U H R l m j Y j 1 Z n l 7 N Q 4 8 i i i o r a + 4 p w 8 G l J O s t / A y z a S 4 D S T J Q p J T p g y A g r n u S v h v D i x e 5 S C V G i W P G j K W O Y I L 0 h I J 8 1 6 S 7 s W C / B D 9 M J O p 0 2 y K i W Z j u 7 i 4 s I v z C z s 6 P r K 9 8 p 7 V D s X s a + 0 x E 3 A A D 2 W 1 g y P / b h x d 2 j j u i Y E K V q / s W b X Y s G E 0 F V M d 6 D Q x v J Q C 2 i m S e Q m 4 w G a t L N C F s c 2 m Y m o B r F a u y i w l E K A G c K i n A R T a F s H A e 4 C C K R g J X E Q E l 2 h s m Z i V Z s V K g b R X o e j 1 W S w W N p 1 M p A 1 L V q l U v M x x 3 P U y O t U H X i d v y 3 T q 5 e U L e d d 8 W c S x F t R 8 v o 3 z Q g H 2 b J i a s 2 B K Q 2 O T R d 5 m x s R x C m G u 0 a D Z k + L M f v W 0 a E G D e 7 5 t y F J l 9 Y c r m e G J v Z q X 9 Q 3 f 3 1 N u P B o k 3 k 8 f Q u p z j / y J s 2 4 L p z v z i 3 Y J Q 9 9 E D H T c S y N o c B W + D C Y j Q H M p n 4 F V j E H o m 7 p N 5 E u 8 f P H S r 9 n b 2 7 N i V L T q f m B F o Q J G H U 4 v Z B 5 d 6 F q Z i E F b g k L S e z W V R p s 7 Y 1 Y E p n b l 0 E Y y o x q A q 9 T U v Q S U d U M I g M h V U 1 n y f x Z z Z + q 6 N G C u W J F p K j 9 H 5 c p i 8 j q 6 Q N B 5 a B + m E B x U A l 8 4 m / n 7 n I T A Q n 5 j o a 7 + V P G A B 4 0 E 8 M a j s Z u I a I 4 C Z q L a 1 o 9 e y Y 9 8 K n D L M J P W m 1 G O + i g I C E C 8 F X L e N / r z f t L f Q o A g U s h 9 q P 9 k n E j r 6 H U p I E o r F Q S m Y h J b o z i 1 4 y / 2 r I Q E u U K U 1 T u d 2 W + H J R v F 5 f W 3 n z f l / p 9 v h s k v j 1 N f 4 E O I E C / a x y d 9 r y G P D G o A i / V 0 D u p j C Q D h i 2 W m n 0 t T M Y V L 0 I 1 2 + H 2 Z U N b f 8 + c v r F o L b K + 9 Z 7 l I J 8 m E Q d M V s d / E Q K P w w i b h y O Y y 1 w r y G u q 1 p t V q V Z / P g Q G b l X 2 7 m D y X D 1 F Q X 1 W k t T p W L 3 f 8 s 9 9 L V Q i l W Z Y y s + b h T J q x K T D C r D l p u 9 T v q x E J V x X p L w + P h + o 7 m Y x M D 2 B i o l m C Q i A t J Y Z u 5 G 0 R S 9 u F U 9 W j 7 v f A N 6 v V p G k E w P F 0 K J 8 y t E V + Z o / a f y V N W n T h g B k J c d 7 V C G J G 3 k 8 o I M C 1 N t W p U y z t 6 N F + 1 Y k O X U g 4 Y D a 2 9 9 q u 7 b b R r B f a n 6 T t n o 1 S s / N z p / y z r t k / v 2 L Q 1 9 / c k d x s g p u u I W c e D d T 3 B S Y I J n C / T W D y z 0 h f G O M K / 6 C d n H n E 1 E E 1 s L n s s 1 C O V r E s n y K o W k 1 a h N d q U L f D 1 l N 7 t P + V t a o H 8 q 1 S U 7 A q X 2 s / e G r 7 1 a d y y m U i J m W Z S z O B r 2 e X o 1 c C 4 M A W 8 m v m i 9 B m 8 6 7 A c y k m l l 9 Z Y F J I E l 7 1 q U j O d G q J D c N c O k 0 A w 6 o f i o 2 C l T r k O U b W P + u J e V N f C s Q l u V j m 3 I W N F x c 2 W L y 2 k 8 t n Y n b 5 Z A K J B z B 0 E J D A l z m o f + F g Q o M R W e S g z S 5 k R J v B E I j P n E O 9 M z B B A L t Q M Z l 2 J l N T Y y b t T D Z I r S F N S x 9 e Q 3 M J g t 7 k e m H 6 u V H h v / + f / v 4 3 h I o v x j l 1 o H w D C S L C 0 T f 0 4 X s E a D C N M g Z / Q x p H T D 0 k o Z t 6 P z C 5 9 p K G w i f J l w r W H / R t O p h a u V q 2 R q s h x i d g k I K O V 9 K I a k F T V y 6 l G c a W i y U E / E + S e D q T + V Y V I 8 a u 2 e b S L r P 5 W H 7 V h U x B m Y x h 1 8 a z v o 3 D S 5 t G Y 1 s K W P g / J N E W V D a Z 5 0 F J f s f E 7 H K C u U g G h 7 S C N A D B k e H 5 Q H o x s J x M r n w d / 2 / k G g h t l B R X 1 q o d y G + r e D 0 9 o B F N p C X b M k d r N N W 1 0 2 Q 8 8 t / I 0 E h N Q 5 U v 8 P B d B r J Y G j g M I 3 9 P W R y Y n I t 4 4 e d m P h 2 D V y N K q b I 4 t o G K M k b 9 0 F 6 G 0 q o y s e 9 J Y / o / / M 9 / / x v e x B K q 3 a n Z 2 S h N + Q E b H L e Z g j 5 Q m Q m W a Y S s b 3 m 7 / r 1 A n D v 7 / g c k D 5 Y Q u 5 B f R A T t 7 O z M W v t i x C D 1 T T a J u h b y M v i K 0 l q V h r S X z C s x G H l 6 + l H a o W y V f F 3 t U b 9 I S 8 R L M i I k M O T T I D S W 4 k M S W Z d i 4 J V M s d l i K N 9 q I E 3 X k E 8 W C X z P B a p Y 4 K r I I i A r 3 a y c Z 9 5 K m q B V s 0 p V j r + E W k 6 / l Z d 1 a x Q O r N 0 8 U l 2 a f u 9 i I d U E 3 G 8 S D d w X c 1 9 x A z D l U m p X A i i + n 4 z H b j o i X N C C g A Z B Q h R S p 6 f l q e 5 E B / G / I N p W L l e 8 D N 7 7 m F 4 h g D 7 r T m y 2 L N l J S L b 9 + o f P n N 4 A K i P G i H k c J k 9 J 9 5 E w 9 z D 0 V e W T E Y O x k H M L I / H e z T / 9 S 8 0 X n a D D J 3 P 1 L 8 t N + 6 E J 7 Y l p u i r I 3 O F P z F Q J y m K a 8 l Z m 8 d C 0 N I v / p g O p j T 9 F g I C j U W s 5 w y V 5 O f W 5 v J W s 6 l o r X 1 T 7 E U Z q J m 0 l z E + g o S Z f a y F N N I z O 1 b + h B c W S T L W q N A w g J d + v 4 s x c l X l V q o u J y c i Q S Y v f m c h E r F Q C Z + y M 8 L e S 3 M r q 1 Z a V i h X X T o A G q s o s p F 2 A i 7 k u 2 l 2 V Y C A d a q n z A J N H C f X H d X z v Y 6 S x I 7 x P u z L N d Z 1 m g g i 8 5 G R K N w 7 q 7 i P O V M w 9 p j T u 6 9 d 3 C K a Q M L P X g 5 z 9 9 j X g Y h D X P 1 4 h z D 1 A R D j c l z 1 I Y p L J j a l H m B y Q O W 0 f l x + E 8 F m o W 7 U e W G e v Y 8 O h f B 8 x 0 5 L w l g g G j Z e h M 3 9 G M B J M i u S u B D B 0 y R k s P Y p W k 9 Y 4 b D 6 x 4 8 5 T e 3 j 4 p R 3 v P x E w A q u U A 4 F M m i T B N F O J u k U U s 5 6 q 5 + X S t y s P 6 q d R y c y E y z R B x s D 4 N 6 W 2 v k P B T s X 4 Y 2 l C h B W / 6 Z R 6 R a A u V f 1 6 r g X 0 h N Q 3 g Y D g K E l j I V D q j Y a b c J k Q S c P v Z W 9 f W i Z 1 S a O J h P B 5 B Z T X E e N O G Q j b p / u J v 9 7 T N Y D a J L L B W T l 6 K o 3 1 H q j 0 G d A w q 0 / Y H K l M x M o z y n F 4 d c F S 2 k v D 5 X M v P z Z h w s B s b 9 c s p W D C D 7 q c v P B I 3 w o E i G C m W K D j H J j w q u m D h C 8 X A m n w p k z E w F r V Q 9 u r P 7 B O 7 d i a 5 U O r 5 f a k t / a s J r N t N p m K Q c W A u U D X 1 N 1 s J E s C p u V I J 3 d J S U L D v e 1 k Z 3 y y S o R P t A t Z I w R 4 C v m y G D h I + 1 / f z + e R B d V U g w K o j P D h M P G g D H g l o p q 6 B x r R A x 0 O s o p n d X C Q D u X R S e o l o F 9 H + K H T 2 d D G 3 U G 6 F O Z 6 7 H 1 W d C u g 6 C c y E L 7 r p m k 9 j P d E Q o 1 A R h y h n T T A V 0 w 5 j 8 K h s W r p U d T x Y 2 q o j G C q 9 C i 4 4 w 0 z z u K R B x L w c c a s y p W m y g j 8 w N S b Q L q O O K c Z 7 F u j u i e / 5 8 D 2 G w + s F R x a k G + I 6 2 X W r Z r W K j 6 0 I G n b Q v 2 G F h j L v 4 G x Y W A + p 3 7 N u 5 y J 6 V w M i h 6 o y M n 8 H l 9 G F g 3 n r i G y + m E F A P p N E 4 3 X k r 7 L T E G I 7 / x 3 H Q C N K Q K E T N Y v X O / A 0 y s g B 1 D X a a q i N F + 1 1 b C k K K B P R l a Q T 3 V P O w A K o j / 7 0 l S / P c n Z f 3 y R s 3 9 4 l r N X A z l g Z C d o M O d 9 2 e f S V B s W k x O D 5 7 7 E R n j 2 x y T q A + M h i f s 9 Q t U L S f q K B y G I N G C K X Y 6 f C V h v z T P 3 C 7 c w 1 D Z i T o q g A J O q m I m E 5 P F / i M 4 1 G x 2 p Q z G u Y R Y n F s 5 C f Z 8 y c 7 / f c z + K 9 8 7 w V 4 j v Z E D b o r S 0 b j W 0 F 4 u x g B V a 2 J t b S P Q R n 0 j n b F 5 L n U l V A i T v U n o e 9 8 b v 2 6 T l K r a h h M s k H P p Q z m Z p 1 g X 9 t G k O Q 5 R R U f s a a l e 9 k V g r 9 4 H z L j 8 x 2 g l Q E C o d 8 + 9 U / h T x h h B f V l c H h / I v m r L h Z Y p g / n 3 K B J P h M 0 w 8 k 6 G + N t u q d l T / u T 1 s / U q f 2 F R m 7 m H w h T S W 0 x V G Z c O W V c L G L U j + 7 U D b P B / C J I M p m U e q 1 x s O t k Z T p q K A g J l 2 c C A T U b / h m 1 2 9 N q N a S e a Y / L O f d T p W D c r W F Q M v Z Z 5 O u z N b 9 l Y W X 8 b u t 8 6 7 c 5 u d h p 5 n u c A 8 v F I m G o e 6 M A 9 F H Q B c B j r M 3 d l 8 6 O u u C O f j f 0 0 m Y / / t m q Z K C B S s o b o 3 y q z D v u a k z 4 h 2 B l R G g O m 4 m f g e E Z i C m H K E y z H r W D H K I s J P k Q B T N i e D G Q S g Y G g I h g N Y D 1 u / t C / a f + M L E A k q w I a p O U R I e i V T t 2 / P B / 9 s 3 / X / y V 4 O / 8 X 6 s 1 M x Y S Z E U p 8 o j G Y O W u 5 F O h G Z C 5 2 9 f d d a M C 5 + T H Z s + 3 w d A Q I n d e + B t O p K V R + W Y y u 2 5 B f t 6 3 r 5 s U R b c 7 I I K o c y / 4 K 8 N N j M I 3 G 0 w S 9 V H 1 A O Z i b B k 1 I x D Y t n l E h H J z n 5 d f n I k l L k 7 W Z x 5 G 0 E 8 B 7 s V 2 w v / 9 a 8 / F x p Z 0 D B X I G c Y 5 I d A N L f P U q s I b 8 4 I 0 w 7 o J R F o j 4 l g t G n Y q K e z L z J Z J K C x C X z u 8 0 n E R Y T k L w 4 o p W 0 B L A R Q B j P u 9 a d v X J g c W C 8 E d j A F M o Y d T T u 2 l n v O + s P z z 2 s z H d o o C w Y k j F 2 C t K 3 9 + Y e 1 2 m m j D L G 5 7 y i B N h e q S i L Y S x D U D A A 1 I X E S n v y t W r U W z X X W J E O R l B o F e q c K E 1 1 i j R 4 z M d h m h J S z 4 g y i E R G y 4 l M 9 L S 9 4 7 D v q V m 3 1 Q 8 / r 1 o p + U Y 3 E q v r b z 9 P 2 h l Q 9 P 3 T v c T + 6 o H Z z w / Z c 2 7 9 w w a x a F D c h a j 7 J C g z 8 U a j s Z 2 f n c t v 6 t t 0 M n 0 T O r 6 O S b g u i 3 I B h D A e u T Z a M H O 7 p t w 6 h w 8 T a T i 7 t P 7 k w k 6 6 L 2 y 2 H N p o I Z M x N / d Q 9 d V g w c e S a 9 h F b P n F 0 m Q k 2 s K 1 J 2 a l T D 1 p R 4 / e S T v i + x C J K z f K 7 g e y a 1 U 8 l a k q Y A E u 8 h w 3 x 4 n 9 B 2 f Z C l 8 R G S G 9 0 b k t c 2 m g h G y K L A K 6 j Y o a + 6 O a 2 X 6 R D W J + C A Z Y W a 0 8 t k o p n Y z + V G h n Q E G Y e 4 / a i X X U c d v 5 A 0 C t 3 3 4 C h I b o C U S n p 6 c e U S O 0 / O j x I z s + P v Y 5 m G 1 M n j J s O u E J E M i r G 8 0 v 1 z 7 T W 0 r X I 5 3 Y x f i 5 X Y y + s 4 u + t F d + Y T k p k l x J Q M 6 N b J 5 M L F y O J O 1 7 v h w d z f a h B F N T N 1 K H S J J l X q z T a t q Q e o E o E a 0 h v I 6 p C c A Q C j k m j + v S x v W 8 z E S B o r y 0 S l v 2 o v D k E + 5 r I k O k W d m z o I h v m b I F 5 h 8 J s p i t 0 S y U q c z c 3 X Y / G R P z 4 E H J v m z J V 8 z f r Z 0 M w + Z x G 5 U K c 9 u v n 9 t e / V T W R D q P 9 q n Q e 5 k S 1 x F B C d Y X D W Z S 7 z I n S P r c b D u m 3 k p S k M 0 i 8 a k + B V p g 6 s n 0 Q j O R 6 d B u t 3 W 0 3 J / J t B Q E s 0 J 8 B k x I e c x B o p N L i z y F a J m s f Z g N w r R C c i / F m C u 1 v y B L s S C b G N 9 j m c Q C 3 d Q 1 2 C w e + n o r z K p s 2 c c u v k l G m x q T V C c A 5 G 2 Q K X k p z X J Y b W g 8 U r O S c D e B B E x N 0 o N 8 Y l f m J W X Q N q 6 t q i 8 w I e P R w q c 1 a D f 1 Y m 6 L 3 M C g 1 F D 9 Z K K q / e 3 g 2 K + P 4 s i G 0 s I I C A / l 5 9 m W 4 N 0 2 0 F / l s v p 0 t r R B X P A U N v / + G p T w N a u g v 5 L F 8 7 C V H s c 6 s H 4 Q 3 q w x I 1 s / k 9 H 5 3 E q / 9 e y w + c o a 1 Y G N o 4 6 N Z n v 6 / d P g N 2 h n Q E H k n r F f A + B i d 6 D N f s K E w C n 2 L P D v K a v 8 4 0 n 1 U F 1 9 z k U m E N E 1 B t c n Q N e M z e 8 w a n Z A S O X e 5 N y m q w u L V u M 1 m L J h f Z c c j D p w Y 8 R j 7 p e k D J T 6 N u k h E 0 t l z J c z M e T Y s 7 j L + c A B h z b w N K d r / t x c W w L y q c 9 V Q U w C V 8 r y 9 Q r p e q q + 6 r t f J v S f 1 h K f L Q W U 7 s u a M D Q t d e T g 9 3 L J f V 5 M v 3 g a p 2 v Z V G X q T Y J w u V g R Q G t W q 7 Q F 2 n R d F Y A m A T g k P 1 F H L P O X H M W r Y A G E l T x C Z m k 9 W c j U w V v i Z c s P l 5 8 V S P A 0 p C Q f t e R C H J s 0 T Q o i f H J e 2 7 K A D n y v E L M H O o d s f V Z H 1 y s T + 6 X O P 9 D F A P x V 7 6 n K L Q p 4 M v 8 q A j o B l R W + 5 r t 1 + i E p 9 7 / / + + F 2 T r l C p J a w I n V f j Q d M B 3 p 9 p y 9 V y m K c L g n I B u h T I M A 0 H A z t 2 z 9 9 6 1 L 5 S O Y e E b 5 2 i 8 1 N p J H E r P g b r I Z F w r N q F v / h Y v T S l o W Z M 5 M v Y U d k b i H S l 1 x D S d A U A 0 n u H X J w 8 j A B m e v S Y t V i y / Z q D 3 3 + p 1 X Z d 4 b e J B i S O l 6 c n 6 e C Q F x J Z o N H D W W m M X j / 0 D + 1 / 7 p 1 6 H m F m V A A P A C Z 5 F j y + / h M o A S z N / P r I F Z c s 1 y F q Y / r i D K Z N 5 v O J i 4 0 w s X Y S s W y m F / 1 V V s Q I p t B l n C E H y f T U 0 L j T 6 e h J d J 6 V a m b h 3 I X 9 g Q W g J X 1 5 h U 8 O k 2 i v p v U Z K F g g k J j y Z K F h F J T d S 2 4 B Z D Y c J q C t F Z h c e S J f X N a 1 X d o r B + P + X b W U E i P v 3 2 U 2 B d 7 A G t L R + g z T M d 8 F M v R r 2 P A H 5 r c 3 N E f p s 9 o O L K L i 3 M x I w m l r A l K U 3 8 I o 7 N e i t w 0 T C b 8 D 6 6 Z x z i 8 + C 6 p z M n T 6 C v N w i 8 i V o H 1 g 3 S G 4 W 8 j l e i 7 z z K f x Z Z f + F h T H Z E 0 W K O 8 7 0 B / Q 7 z V 7 Q E F h M Y J K m k I n v P 4 e a y 2 8 L 4 s g N F e l o t k D E 4 b + Y 2 6 A 4 x q U E 2 j e 1 y o A 4 t i O Z O m k v n H K 6 Z 7 t m v t J q H R 6 U P W l h U S m Z d W l s a M V A 8 B U f V z T S 3 i u u m c T P t Q x U / V n r E 9 3 l / a g / Y q T Q b W 7 9 R F / / z Y R t 3 J C 5 v E X e n u o o M K Y l l R I K 3 q Y y D i l c R t X I + 5 + u R V 3 + x y 3 F C f X i 8 Y f g j a G V A 0 q B X I / l Y j r s N K 5 u Q W k N L X n P N D E 8 y E A 4 9 2 Y g 0 U n w e D v k v c 8 W g k k A 0 9 N L w o T G 2 Z k 1 k o 0 w k t Q 9 i Y 5 F K s P R f 6 b i 6 l J h N j S j m Q M x L / Z P K 5 S 6 G v 0 W i 7 U 2 o a Q s y F s c Q + h U l K v O d e / p 3 + o X W y 9 v A 9 w Z K 6 7 n c Z z 6 0 r M y i S 3 1 Q R 2 I q q T F p b a W k J C M x E h A f p S D B 9 V n 9 e s S h Y r 1 a o S s O x I F S m I G Y 7 5 2 X T I A g K Q E p f Y W 5 S H z R d F M 4 c q G 5 O 6 t A 7 + X W x x c n M R u M T + a C x 5 z y G 8 V R A G 6 i + + H F F a Z i i 8 9 G 6 G u 8 Q G f S c h 0 n p W S w 3 E B v x P O v m Z f 7 V Z B b e b h 3 8 u W k n Q B F j w M 7 F l m U u 6 j p + W U n C M R D Y 5 5 8 S w T Q w Q l m + A 4 4 8 0 n 0 6 n d l Q g I J d W q 2 m L X J E 5 I Z u h s H k 0 0 X f J T U m j g S / A w v s Z N q K / 1 O m h C t S 1 u U c j / L p + 4 x h 7 0 K Y e 0 G x I c a V 9 q F c k f t f A g L 7 + g E K 1 j S R 3 J u Z b N 3 w l f z a v h 1 V W n Y Y N G w s c x V Q N W S S e a V E B C N 8 o a I Y P 6 2 b / M c N U D n R D H 1 m F y v 8 t m W Y C s d M a x E V p D z u 6 8 t h p J n w z T D 9 W J e F z x T p 3 k O B d y 5 z r y E d V s r J Z 0 1 7 y u u w l I C K F p G d j y t 2 P p I P u c j p c 8 7 9 c j a M A R w I r 7 L K b O C / C Y h Z H e l 2 L 2 m j y o z H + c j s 6 z O V L 8 3 5 K d B O P h S A e t w x + 8 X R y g G 1 l d Q R + F B s b n + X b c J + a I I 5 o i j 0 S N 6 Z / B J W 4 j 5 + 8 t g a b V a d x j a I T j X 8 + T f L O V w B 6 b 9 c w h 4 P a U Q P k w l Z n M e 6 Y B z 1 O + c t Z o l M K D G l O s z 9 r s 3 R 3 4 E A U b 2 8 Z 3 v V R z 7 B D P l q W j H j o N / z 3 D n q g m b A 7 C P 6 y A 6 x q S / W s M P G z 2 w g 5 p 6 L K x 8 H q e / h 2 o P a 6 h W N u 5 j H r t 3 Q V J l 5 6 u D V P 9 e 2 a 2 I j U / Z 4 L / t e I W g q t B C / 8 J 8 3 m g + u 0 Q A g 5 U v v W 5 x b W l t C i 2 0 p y k H Z o 4 L z O P Q V x m x B E A u Z J + N f C v R t v y + R P K x T S s O w Y R t s f C I 2 G a X 7 C I R B B D c h T L y m u o Z z u I i V E H / S 8 a n Q z k E J g M Q W x Y 8 6 2 1 0 + l h U w A L 6 j 6 i c T 5 X u f c k n q S z A / 9 f z 5 c 2 f Y n / / 8 5 9 Z p t y V 1 8 z L 1 + p K W f Q 1 m 3 h 3 j d O 4 o s V p R E k V A G 8 8 G F u Q a N m K T l B x L 1 B e W S E M x u I C V + V 6 S h h 1 U O / h T V w k t 1 Q k e + g M N K J P 6 e Y K q / D z 2 k q A + m F w A g n 0 l 8 D d 4 b h X Z H W y B F q t u M 1 3 z u F J / 4 2 9 A g I W y P O I p L Q K o f I M a k Y f w d W q W L I s g o C 1 o 3 G y H X M w 9 A I B Z n 5 m B r q 2 J b r p W W 9 m F g F O S d d I S o K g 7 c 2 9 E N 9 U T t o g W a Z Q w m d j r 0 V 9 L M 7 W 8 j G 1 E t Q E a t W f B K 6 T i / Q u 6 F F 5 k 0 x s E P S s g W O D 4 q d D O g K L K + / X E f v U w 3 f Y 4 a 0 K 2 G y w 5 f K w y z b a / + l Q J Q M F Y 5 + c X d n Z 6 5 t L + i 6 d P r F 6 r p 4 y k P + x 3 m k B 0 L c s O Y P k 5 j M E m L b T V z 8 v N b T A 7 0 3 c b D 7 v S 6 S r e N z z J / I 4 N v r 6 V Y O 5 m + c h a F f Y H Z K c j 9 u y b W a 3 e c B D A q b 5 P h c w t 6 s A c F 0 G N T v D A r 5 V B a C f h x O o y y T q Y f S K i g b S N d j N 9 4 G X q Y J I Y f w x w U h 6 g R d g Q n g e 8 P l e n + h M V 5 d 7 e l k 1 7 P + O c 9 V c X 0 v x s h t k u y Q w U O C k f 8 H L v 0 b Q n M A 0 s 0 j W v B 7 + W s E q D L B 9 D 3 q 8 q b y c G / o H o T v N Q o e z d 7 l h M p x a g d p e + A Y u Y b b 3 X H v a 2 S z M 0 1 E a / f 0 q E P 0 I q E j l 9 w 8 H A m v K f O v 6 g t F R a I 4 X T r c H U T r C E R p O Y R G M x c P w 2 F + M R u q 6 i B S Q l c c A x / 4 j y w e Q Q v j e + F f z 3 D h P e Q k j 9 X C I R z I P V Z m J s M T q L A N 1 M I x i B 7 8 J N R d S 1 K O T W S 2 3 X U A l + h C q N B / Z y O r K c n B I Y 3 M 9 V H Q A L d Y f B + T q o 1 q z R Y L O a 1 B / j P s x h M f H r I N J 7 F i R S D z Q c 9 + X V l 7 R w w A i 0 T 3 / q J p s s 5 3 5 O I A A j i G h L r 3 / p Z S 8 L U 5 l 7 M 2 m s m o 2 i A / 2 e 9 v d P j X b W U F f p 7 x 6 u 7 G g V W X C c 2 v o Q p g A P B E B K 5 8 p i z I o c W J k A W B S f A m H u 9 L r k 8 0 3 s 8 v I y T U V 6 9 M j n p D J A Q W 4 e r Q M B + C 8 4 3 7 5 Q T 0 z j E 8 J i G s 4 n B B 0 t x n Y x f W 7 x e r m H O / Q + N w X D S W K p H 0 h m h Y m v E l K c x F s n v T i D 6 t 9 K g q t W k U / U e u J R L j R M B q J t x H X 4 R w A m 2 6 7 5 U u b X S O 0 8 l J Z i X z / M R J g 8 z Q J J 5 9 t c e K h c 1 8 J U I w O H / r L 6 p u 1 J z c 5 q E N h k z o L M r g A s 4 A n I l k + n A E q l w M b y M 6 s C d k P 3 9 7 a o r M H o 0 g a x / F I e A q f 7 j s K O n Q 6 f S v t L a N x A P E 0 F S k D q X x D t B C j G k s A d g p Z + Y m f R v 2 3 N r d P J p 5 O 4 V 8 j t b x 0 s O u S V J f I / 9 i J D B n g 0 H L u Z 9 + r V K z s + P r L 9 g w N r N Z s + S b r J 8 J h 6 m C o A C u c f k w g f A e Z n / g o g A E Y 0 B s G J k 9 E f f L I z I y S z R 7 5 Y V a t 2 F 7 P 5 k 4 0 u y C a E X Q u K E D o 5 M R l R s 1 q 5 I R A 0 9 S q g M 8 9 z C 2 H K T W X m T c c T A S d w c E E v p B N + 3 T q w S N + T q I t w A B y A C Y G Q a a b b a B 6 l + X y c P w 1 H N o 1 k u r G z L k 7 W U s I C b K h t Y U 5 a W x q z p v c r a d h A I C M t i O R i J r 2 J V F y M 2 n Y 6 2 F d d d I n 4 i C m K x J f K O I z 9 O z 5 3 a m d q e 8 H 6 k 7 b M w 9 R 0 / U u g W w E F i B 6 2 E k 8 D I c J C t K U 4 j a 3 V E K P c 5 i + p Z H a W R W O 9 e e L G j 0 B u 6 o g p h s O R f f P 1 N 9 Z q t + z J k y f W W J s 4 m 2 B i W N N s 7 d C / D y r p R i h 8 v z 7 B i d 8 y E + h y 9 l J m z L m / h 3 h d C l A L A c a 1 g E / 4 p t e k 5 p / M L 3 y M U L + v u x B g d R p H 1 q k / c O k P k D b r d R O x w v h 8 9 M o K Y r y j 9 h d + H c G x P 4 r 5 f 1 F t 2 m J j H z 5 A k W V c 7 F o + d Q W M + F 8 Z I C e L S 9 / w M 7 + s W K l Q t l j m Z a Q 6 J 0 k s L 0 7 3 K 5 C l v r J y o e Y m o 6 S F F S v 4 e B X r C V T z E C 2 5 0 K G + W l W s k F t Y r P o v V i X / / H T / 1 F q y A E 6 H d X v e b Q m 8 u 9 X 1 x 6 Z b A U U Y 8 7 / 9 i l n u 9 D M m A H u L 8 8 j K X b Q O e x + w k p R N W v w B Y j 9 w v 8 A I L N n o 9 / s 2 l q R m f / A v f / a l 7 3 E e i L G u E u Y P 5 g 2 m E f 4 F k t y j Y N c Q Q G P h 4 c X k O 1 2 b x n j B l Z t f A p V / R Q + r 3 R T j W Q h i Z J J p l / L Q 3 f f S d z B l t d K 2 o / o X u l + W D 3 g 7 s Y L 4 d P y t L 1 v P i x E P d X 2 t K m 2 k 3 1 5 E E / t Z 0 F Q d F m r 7 S E A K 0 i y L L F N i T e v q 3 U i 0 B 2 A B T O r G N m Z o q 9 k 4 9 P s B n p n 8 L c q p 5 R d u B s b S Y m z + y X S D J w 9 X E E I C u 3 h C F q l / J p k 2 a 2 u a h y f A F z t 2 I G F X L b V 8 f u q 7 b s 7 6 U / W Z K s r O u 1 k o / S q l 2 m 2 3 f v t z 0 a 1 B C Q Q q + V d o J 9 4 T H m c E f M u w H e q O R A Z 4 H l Z H Y q 8 Z 6 s 9 K G v R Q o M B s m 0 1 D O 5 W Z N 1 m v g 3 r 4 8 K G 1 O 2 0 H U 1 Y P m C Q 7 A B R S 2 M P T O g f / 5 S Z K 1 x G N x T y z N 4 C i 2 D T / j 1 d 9 o f c q z p J Y r 9 x D / h W R Q F l D 6 l C v r m c H H N Q f u 3 a i X r v 2 E f X 0 B w V o U G J x q U c m W R 6 v v 6 E A c F i p 6 f Z r X 0 k 3 T S N 3 7 5 b N 1 g a 9 S U 6 M m q b z b C P q Q x l + E L s W 4 y Y 6 n 1 c W K 7 p p q u 8 T a c B m u S 4 B 3 B T P y A K Q C U i w h L k o b y t / I F j v Z T F L Y 9 I J K f G 2 V e 3 Y f v 1 A g p w t o P P q F x I K e P Z y 4 p n p 1 I 8 n V f L E E w D k p u J 6 7 N i J t 1 R S 2 6 X l t h H z X E X 5 c t U S u 1 m x Y + 5 u f X w X u h V Q a r c v 2 R j M 0 g a D I 3 N p s x u g I A A F k O A 3 n g C Y B i q + / 8 Z A S N H x e G o T I n l 6 H f T 6 b v + z d O P w 8 N C X b 8 A A m 2 D K Q O T M K K Z D G v N 9 t v X x T a S W O U P X i i 2 d y 2 6 w b / f 3 y 4 C R R f / 8 l j o A W q a t M l C R o 9 e s k n b E j 2 + v v Y 0 S d S r a Q G 9 k j r N W a u r r s r j Z U A x z V C F n g Q g f O Y s L a d x 0 i + b N 8 v / Z 9 1 4 U M D S k Z M R c S + t 6 Q f Q R w R 3 2 w s D H Z E 6 L 4 M 1 E f U h O I Y / x Q d O y d y B B H O b 2 0 F K 6 t f O B 5 I b z g B / r M g F f u 3 r 8 B k w Q v z j f 6 X y W D Z G N T o I 2 4 H n Y m u q z / D u Z m / k c f c A T L U c C S k F 9 g r Z L K Q X q 3 A 4 a P Z V / o n 6 + 1 H v 6 m b 3 q G Z v 0 / t 8 H 7 R Q 2 R 8 V O p H r Z U b Y o J g j E f M X q 7 j Y 4 5 B 1 H Z E O V d x N w S z D j Y 4 l B 7 v c H v p i Q p 2 0 M B g M P j / M k j K P j Q 2 u 2 Z M J t + C Y w l g N J Z i G L 8 l i c B 2 P j 5 H s S q R j k t j b y O / N C R Z l s Z E a T R c 6 8 U E b 8 z o G W Q L C k / p S u 0 e H 7 A y J Y J G n Z a o x 9 8 q L 5 T O e m u X o 3 g R m A E m E c h h d W L + 1 5 I I J k V X k y 7 p d V C A j k 1 Q Z 9 I I x N k m w o v 5 D 2 e n 1 g e B 0 I y m c y q Q D S Q f 3 m 1 L J N w v R n S Q k 7 O 2 F C 0 l c k 5 Y 6 Y 2 x I Y y C e E 1 G o H / T T u q 8 Z p E G b F Z J T q A B + n g g Y w V 6 S J H l p N Z l 4 G p m 1 E 3 b C W O p 4 K V 7 C O + G g / i G U q L 6 x d W 9 i T / Z o 9 b M v M l 3 W y I o l X F 8 B 2 D 9 t z / / 5 A Z n y 1 z H h F A n B P 5 i X 1 I O C E S c l 6 s o X q q 0 o y X t T x j n T n s D m q 9 2 9 q c + s c i z H F F B 9 C 0 f n c y v v f b + Q P c J B N P u g P 7 f d f / 9 7 D 4 Q A p i 2 Y R i C D L n I n d 7 P w s c w A w w V x E 7 n j l N 0 w 9 r r s r Y f a x k r c f n q 6 / u Z 7 c z 5 J G F U 9 5 x j r + F I v 8 9 o L H 1 m 7 u b b m / t J C 0 E Y s V 0 U p o A F K V 0 E w n v T + J c a q + X Z n 7 Y z K 7 y D L 4 x 9 G F / b q + Z 1 h y t A v / k B 4 o B 4 H 9 s V u 0 c Z j z N U e P 2 q k k 3 4 W 8 7 y R 4 h s O h z 1 f 5 + i r 1 G x S J I V / O x s 6 Q X 9 b U / w I H 0 U C 2 E O h P z / w 6 r o d n v c 1 q o h S 8 M 2 8 j 6 N h h 8 6 l r q m 3 k 9 5 V A o L + c 2 f 1 f z g U J w M S c Z b w z o K p 7 R e l 4 u 9 x K 3 7 4 h r I n u 9 L X A N 9 B v N Q m e J 3 Y x L N n z S 1 2 v P s z a d B e 6 0 8 Q u R B I i C 8 A K k c w H n s / 0 A a B A g r J 5 C E G K D 5 E C 2 w j m J C / v D 9 / 8 w c G A m U d g Y T Q a p W A R A 2 V z L x B a i Y M s B L 6 v 8 v h O X Z c B 8 E M 6 E 0 q l K 7 t C s b f d z b L K w + v y p 3 z 5 R 4 E A h T S X l W R W N 9 + Y m 5 v 9 s 5 C / N p Z G K n l W O m u n i g L X 1 L U a U c x G v e W a i c W B g K 2 g a z s y b 7 + e D u y w r E G D k c X J t J t y M d + f 9 3 L 2 q w c k p O 4 + D t n c l C / a v B I x L K r O e + y o p L 7 8 b j q y l t p R 1 H v 2 4 I i X 8 j O l Q z k X H i C R W F V S H / i l r m V J u i 3 L 5 L s a C G J 8 M V n x i x G C t I F 6 Q J T H b w D O y 1 4 f 7 j u q W t v A B O G v M j X B A / R q x Y Z r c p t d 2 O O D s v q w J D 9 N f t b N Q / g e 3 R l Q d E A v y p s / T 2 q 6 s I A o D V 9 6 p b f U e g s x A O T 9 E a R w p v E W r 3 / c k W g n w p 1 b c i n 3 Z l E b + y 0 A n p 9 / 9 X P 3 m R h w B s B X s f L E D T r N r 1 0 6 4 J D Y 6 W a U b x f d f Q x 5 t C s e e Z 4 d N d s G q l R C q / 1 E A d O u 8 w l g + o X f i j L 5 8 D 0 w p T b 7 l E 1 i W P V L n h 9 P e j 8 f P b P e 5 M Q G w 7 5 v / R W t h g K d 2 i O G z K Q 8 j E 2 2 x H k 4 s Y J 8 D V K K m D 9 z z S z P f r 4 g P z M 1 A b e N A f W B Y G i O r O 7 M 0 f m q Y U z T D U B l l P p R B T u X T 9 f W e T R 0 r j p 7 b p + + 5 3 4 e s G D / C f 0 G q J j n 4 1 l b Z a k s M k D e l K k q 4 B s j J L k / Y 8 n 1 A J o f P b t E P M Q y F c q g P j 7 O W 9 q z S Q h X B C B 7 0 c O L p F y 1 5 G s 3 a k w / F H w N 4 G y d B f / + K G 6 n O w M K Q j B M h d 7 h P G / R V D a 5 G k G M w v e S u K U R T j r H k y 5 l f r F 0 3 p M t 1 z X 2 T r y l D J 7 0 Q F L k c C Z 1 v w 6 j l i R h w 1 h l y t R 5 d N z x P b o x 4 S B 8 K g e V p J 9 3 t o A D o 7 s m Q p L D d G K M q 0 z x Q e T V J w w u T V G Q V h B t L q F n 8 A m n + 7 o j 1 R v 3 C U l N t I v I I J G z Q i 7 d A J P q c K 1 r X D H j Q l z H C l k k K x v H T F h f h F 0 n K g q Q A K U i I N b K p C L J 0 V h T R Z q s G 0 s T i 3 m q x T S A w D H H m V / N r C F v f 1 M b w r R v w Z O C P t X m 6 X w W 5 7 k g k u D y f k M g b i G 0 1 X k 0 s w N p r G g x 8 W T Z u u p G / Z i f Y s W v B 1 U S m a 9 Y a m K f N D i 0 c q 2 B l v K 6 S E j x S r Y K A R B M T B 8 7 H 0 c R 9 d R B G 6 g n p t 8 2 k F 8 l x o n r u C d g p e z M b G Q s W E j L d B G B C 8 L 1 a x a 9 k Q r / 6 7 / + N 7 9 h 0 0 q V e 2 c i h X S 0 K t h 8 p Y G S M v f Q + h 1 M B w + h Y z K m Q s p D 6 0 m E 2 t G / G 0 x J G s f D C 8 g 4 7 k 7 S h z B z T G I 5 4 K r E f i t l G j o U a U o n I 7 0 A F s 9 f Y j B g b C Y c m X h m n 7 r c Q g e 8 u b 4 t G p Q l C 9 T j L k B j k I j 6 8 W R 2 n s 2 L + c V I A G D B y B k 1 A x N C 9 G p m O i H m 5 T K 2 O C d T b g k T j h x E 1 M t D 6 p b 3 Z 0 6 N f S c m I p L U 0 4 z n W T E p z G N K A f J m n X l P p I 9 n H u 4 F 6 a N C + Y 7 M 8 I p M T f Y 4 J / o H O Q O r j p i Q 9 B l 9 5 J / 1 H s b z + u u V P L + M c a 8 j W K o 3 D 9 0 E x O x D c w I m N o F h 8 S D C j I e D s 7 u S B 6 3 W B w s t 8 6 t y a l a y 6 6 4 s j 2 y B p A N J 7 w E b 7 2 F + D o Q O Q Z E s 0 f e m e m X E W N F e 2 s m D I V g r x / V Z 3 / E C T w M q 9 v M n l / U 2 K v x v / + 7 f / I b Y v u o s S a 8 b r H / Y l T g / E h O Q j t Q q q c H 4 V R u D e R v B s B 5 G h 3 E B o / 4 t J y D s e o 3 H f A L S o y U F h L b s T / P + B E b S + P f r b N q v k 9 Y N Q f K z d J v N H s 9 P z n V t y Y q J w K Z b E F V b 2 d J K 8 q F K 6 j n q j c b 0 x X X q a B i V 1 a v O g D c A f D u p P S q P 5 R g w E h K X Z / P y n C j 2 r C B 7 v S w T F J + n X T 1 Q P e Q D 6 B o Y l t 8 5 x E 4 u v d n M J S 8 R z u J D N N P m t m Y w B A q Q e 9 U q L X f s r 0 b J q D m y o h u H 1 s S 0 X W s U r 5 + 0 d v q g g r f + C Q y G O Z U 9 K w r C z A J A M C s H n 6 + a p F c J H y a S d s G X C + h 3 B M J G 3 T C P W f Z P S N + t B A m i d v V I b d i X u Z i O B 2 D n G u 7 N e Z j 1 P I w c 0 x X w O b j W R x Z t d G D e U K + M A B Q E q 9 D u D J y b 1 / K W y G e S 6 9 t g x t y V h N s N l B u P + 2 h 1 o S + d 4 G N G u i 9 T a i T z l O 9 3 J R z c r + q x P d 5 X 5 3 / k E o 4 s u w J m K T X I l 0 v t 4 m 1 l 4 k c 5 m K Y y 4 W Q H H 7 d 1 j Q b K J 6 D X 5 + u j T N S p v T p 9 6 c + H O t g / 8 A H C y S e U T C e S + I m T j 0 b T b T U o X C 6 A y c 9 g i Q p r n n i s K K b q d X W 5 j Z y B Z H q N Z 0 N d X r B 6 j d W 5 e W c 0 X 9 w 4 O 1 P / n 1 s c C c k i t J e H 2 X U O U p 0 l H S N J d L Q W f Q M h t X n I N a C q N e p q / 8 9 8 s e F V w r f o C V A X 0 h h 1 a a M j M i b U L w C p e 3 n p W f d o K R h o X X Q K m H V D q Q O M u k m 7 M O 1 3 0 6 F M v q r f c x v R b j S t 3 0 f / 2 E f C / U t 8 J v m 4 t J P 9 N A A K b Y V Z s T T Q k E Q Y b w P 1 T Z S 1 j X L Z b s 7 7 G T 7 Q v a 7 S T M D + / 1 7 N r D t q u + C 7 j h x Q 6 / d O d C Z S H 2 n / h 3 O z M 5 l W u 1 K z n N i v 6 n O f I y h 3 t n f g z q Q 6 w M i e C 6 g G 4 M C X G p I g 9 d T 8 2 S Q m D N k c v 7 C O G v p r p l H W r R t P J n Z y c u K / P 3 w o 0 6 h W 9 4 F 8 2 5 F V a Y 3 3 O 9 J J Z T D I G b g Y b L S q 7 8 N w h 0 e d A q h R 1 B U j B x r E N B M j m 2 Q m d Y l 9 L B j c B f d B A a l c n g L K Q 7 Y 5 h 7 + 0 O e t G i Q h D L 6 R 9 h U 8 / b 7 / + 0 A 5 q T / w 3 f C 5 o 0 5 9 a q A 6 n 0 d T G i 7 l 9 U a 5 Z K O a k 7 Z n 5 d p U 5 r 3 6 + C / F o 1 N + P + / a 3 L U n Z H S g 1 J 1 O z m I f i 8 W A F D 0 C o X o w R 4 K K 9 a F J 8 O A e U x m x b v X e h D F B u F U h D w Q v Z Q + m u E g L p 5 e C P N o k q d j F 6 6 o 9 z 2 k Z v 9 e + a q B c C m P m m / + q L N N 1 j 1 7 q O 5 c d c S m 0 v J d 7 n F 3 O P n G y M / d 2 I e k j T V Q 7 F d P s y F 6 Q C 2 b O C 5 S G u R d Y H Q F u M F l a q y g z h U Z q 6 J j M d / a C F O p B k M C 8 d l 0 n g V M q j k f A b U v 9 g K 1 G c A M q D 5 C o H F a s e V 1 1 z Y h q G F 6 H N e a z M e e g H d d o k n j m V 7 R p L Y K E f n v n C R O 7 r C / p Q n y J M Q 3 L X O t U H V q s 2 v T 3 0 u / t U B D F o q 5 d 9 p U N 1 D n g B O z B b d 3 Q i / / J b a U L d a 3 Z q 3 e l L Y x / A T K M x L / S o I o m v s s 5 D e V U q G w 0 N w 7 o W 0 k 0 3 j 4 8 h f B r M v e z e N x F 9 T / 2 J v F 7 6 z l T p Z p w O G J U D U R / A A 8 O T O j a d T t x U u 9 r n H 0 S 3 t F V Q l u m e t 6 8 O 9 u 2 / + f L 6 3 Z M L / / b f / p t r o 3 x o e C 7 E 8 S d 0 u A v N B K q 9 d s 4 a 8 m X Y m k q 9 m d q 0 V 8 y F u x B A A h Q 8 a Q L + Y 2 G j B w 0 E W G b d W Y J d J P P i h l s g 1 c i c Q A s x 4 Y v k 8 + i R B h K H l C y J z P b O B v A m A m D k M 6 I x m U / j v Q c b Z G q 6 x F R Z + m S D 8 F S g 6 j t T n Q 2 + s 0 g m F 0 E H e X a q i 3 w 3 J L C Y H B + r U d 6 T a c f S d a T x O i C y Z I c g t X c t u f 3 e a m f G 7 K n k 1 v f i K Z Z k 8 Z 6 l + y T s E g 4 e z L o S d F 2 P q p E v S D 0 8 4 q n y z i b p j k 8 5 M T L M 6 + D c o e 2 7 0 l x C a r S I b V / m 5 U 1 E n Q A F J l 7 a r p x r H + p C X 2 6 S / 7 6 u p 3 r d g y b 0 F 0 f W J 5 t E 2 d u + h 9 S 7 q U X A + O s V P n D f U D x y 9 R o m g W s a I + b I 8 O H Z q H M k K 0 5 d p 3 u s T x L d C C g I H B C W B l S 7 k M b J I y K s A V r g 8 M 7 U I N 2 V c j K G v Q u h 5 R K B B 6 Y l S A F 4 M L f c l 9 F n z D s O O v l a U o P p e B Y V N l s t X x t U W j u f d B 6 d i L S 7 K h F 3 J c q h b Q 5 q E W a q W M T m y d T 3 l 5 v F E z n Z N R u O 5 T u p L p K x D q B s M n m z T 3 x e R L 5 c V c A i 2 k U 5 n p + H F J a 2 4 n O a e P v 2 G s y R t A g B X A B J p y H U h l V e 4 A k d j L l 8 4 n M 7 O s M m Z I m H Q 2 v L p M K i R / M V d W S S 3 t u z U a c P I U r y p f j y n a 7 z n 5 x o l u p H I A S m Z i x Y J E m / Z K b e V f K 6 i c + w T A D M I k J A 6 T y C S A i 1 z S M S / + j V r 3 M m 9 L c p 6 W v A R F C G P m S q J d P W V w m z O d u E l C L Y 8 4 L g F / s M g g + A B e V P B r L f x 2 m e n s / r p E r l D V E H 0 L g x f r c S 5 Z B w + U 8 n O f v 9 s G Q n s 6 I / P t Q f r U K w Y E f y R X r M c 6 1 B l J G H 2 1 W h N 2 H 3 m 0 h t Y a A Y J B 8 w d R g 5 d J C H X t c M T S e + y a 3 7 C H K t R S A l F q B G Y h K 1 G x B N o 5 E Y u W 7 T p Y C l V + w 0 7 r n t f k S 7 i A i y W p f 1 W J i 7 H G Q X s L Q e J q J d v O K L + W J O m X z M 7 r f r B 9 Z q 8 E j S R 8 Y m k c z V 4 G O O J 2 M b T M 8 l V X u + D w W 5 d V U J v J 8 1 O 9 b P E Y 4 G f G m G P v 1 0 n f n L P f k t + 5 3 P 2 b F J a H + 0 0 6 H q f x N x H h q T p f k E G j I B h + m 3 r d x N I h C D M E 3 Y Y o l u h C e u H v q e 5 5 b x M M A F c 5 4 S G q 7 t d a R 8 k e Y 2 V m R G Z t p p F 1 L R v g r j r 4 4 T + 5 U O 4 g Y E p f O / E 9 P / i 5 j / n 1 8 J A D p + q 4 N t m c 5 H 6 W Q W b h C P A 7 1 R A 2 w h U M v 1 Q z l v Z 6 F U s w Y P A B C W j v v y H Z h v u o l g G F 8 v t I M G u o b o P A a G n D O S Z C H m M 5 i p 3 y R 1 u z q V 5 Q 0 3 D + A u R C 7 f 3 K Y W l c Z m J U m 9 Z d s K M f u Y i 0 F W d b u Y f G F R c i w / I F 3 a z r 2 3 E e V M Y z E / + w N q 9 I j 2 Z a d S R e p J f Z 0 x S B g Q s W N v n T V V z S e 2 1 z i 0 / d a x 7 T c J w D R l O c j k H f X s v P t C 4 O p 7 d G 2 V z C 3 Q u P B I H A I a c 5 v 4 d l 8 8 Z B s m p + y r 5 P f d Y E h / l X j O 3 m d E y D z t 2 Z u J M c J M p Y 3 4 R v i 6 Z K 7 o W w f t d e M B W J K C z t I N C l I X C D K s l q s H J j n b T P N A Q B 5 m 4 d M i q i t 8 Q R A C 7 Q S g t p l 5 u x A g 4 i E H / 8 U j A e t B Y o X / 7 n / 8 + 9 + w t g T N x M G C r o G 0 1 a V M P C J 8 7 V r i k 6 j T j 9 i q C X U 4 J l u d l K U 4 b 4 2 q O l q I W 0 7 V k W r 0 1 o b o K 5 c m U t d 0 z F 2 J g Z i F M + t e d P 3 Z U M x f E B p u N O r v r I X i l X N 5 d d 8 C K X U F c H c h U o 7 O J 9 / 5 f n Q M O O o p C X W P W e D Z J Z W A V J + i f F P C 9 N f 3 K f U R 2 z o Q 6 Q v 2 Q / e H W m N a e H e o X P X P U i Z 1 n r Q l C a u g U l e 5 R + 6 b I S D Q g O l k a s s n i e f y 3 8 T + n u 4 T V G q u 8 d B i U z H Y 6 3 B s 4 7 B n Z V U 5 K F X d F M o E D / f J + g s m n 8 k 8 Z u k G c G H S F c b E B 2 V u K P N l + M u y J L J r t 5 F H K b l W D I 2 G c n N L d Y D R H W D X M P q c B 3 d L M 7 H f O a F u T D V A 9 h 7 p K 6 8 P / q j 6 a D 6 Q B j Z Z K / L v s F b Q 4 N y H e 9 9 U z 5 u I y z I T 8 D 1 O R S B I Q 7 7 R L v / 0 M u 9 z U 9 v l x G 5 E e T 1 p u d c y L 5 / 1 8 / Y f T 4 p 2 s i h b p M 6 L L i Q J O W E b U d N r J F R G 1 0 k w B p 6 H B J y c v b a Z m L s k w V C o S o r m 5 z J J e z 4 f N F + w y 6 k 6 m A i f m M o d 8 4 + g S I 7 r 2 e S Z O 7 A 8 n Y L A w H j Z s 1 J D 4 F F / d s p D 2 6 + / l h Y Z i P H W R v c 1 R B Y B W Q 8 P m r + 0 B 4 1 f a K B S 5 k b A o J H m 6 s 8 F a / Y k o g E G P i u T x J i L m 4 Q / x h M 0 K A v C D W B + K 1 d Y e Z C C C O B X 9 Z b 9 u n U o x j y 0 S 4 F 2 J S H A n B T b V L N d N W Y g w M m O W C D g K f A 4 8 W g X D y D I Z G T b g E 2 t g u 8 0 9 f h / S n w P g J h Q 5 9 U F p v o d s z W d A 0 u F m 1 9 / A 3 P z M z t s 4 V c T V H L Q 3 S C c I C 9 X f 0 S O o 6 4 6 U G Y w W R F M X S B E P x R M m 0 T 8 5 N Z c P r S X 2 v 2 9 E Z 2 B J j w f S w P O C o 5 q 1 l c V 8 J E 2 O m U x l h y Z L P y x l l f 9 J K r D Y J B d z n I N f 8 B Y N E / t b n 2 P 2 c A g s e y d Z x p Z c S 5 G S q N f I 5 k 7 o 7 B r g 9 m F T e W Y 8 0 x c 5 m s i c W i 0 H K t s / I l 0 b u g u n Y w 2 O R 9 / q 3 t g H 6 c D C L P g v 8 R y m l f s + p M A C z F N S R J S f / F y 7 g B A q m 8 j 1 W D 9 m y Q x y z b m 4 7 R e 0 n x F l p M L / 8 x T Y V 4 V S j z W R T 4 X D 0 y 7 U l 7 q K y x s E g 0 l p X W N G F C 1 k 9 A c + 9 I F 9 l O v e J v Z 0 z 0 W E M p W k + 8 D s y G 5 A R R B A z Q J O W 8 e t p Z W y H 7 3 8 t R e 7 u H 1 4 4 8 x 0 3 d j a f 2 6 K o q v 5 G C S A A v D y M / j G g C K V o K p s 4 i e j + 0 s X W H N b 6 6 1 N k n X u X 9 a A p x p M v R t 4 0 U f c G 6 q o d X 6 i b h I Q 0 U q W p 5 5 v t t 8 8 R 3 p g 5 J j v y 9 i w 8 x H h 2 Q m I 3 X T y V I 6 B f + K S F l l X x 0 q N b 1 J A P x 8 K C a d j W 3 Y 7 3 k o f D q Z + Z J 3 9 k 0 g 2 3 w 2 S 5 d u M H B I p e P j B x b U K U u m C 4 c k O u r e n y Y h a U z U a z L R t Q s 2 t B 8 6 Y 3 g o W o z h f p W G I S X V x f l E 9 Z V W 4 z V j j E k 4 8 E f g 4 E d k g A d M b C e 2 y i + s 2 q j K v J K Z R e 5 j f u r Z D u y U R E 7 b d e t / M k J b s c 9 3 v G I 2 U Y P P L k F q R + p b 5 d M 8 v u D Y 9 o K H f u 5 V g p l h X J 7 D u 0 h C v y 4 j U p o I 1 x P B i l X 3 U K A p S e v 5 A 9 w E U j f F 1 F f M K d F W 3 7 u P 5 F Q J L Q 7 u 7 8 y s M q N 5 u o G m 7 + W n v n y t / t 8 D 9 S o X h i Y v D 7 O a A A D A J L 0 J X 9 G j n W g Z y t E f / Q m Y e B R P B q q s n 9 G A A J s p m S h J l 9 7 o J / 2 m o V E d O O 8 9 0 m 9 c R 3 n 0 h R 8 S c E F b l k N J v p X 8 K s i 1 H E P N Q X m U t a W 4 m + h H A x S x / L 9 5 m D 5 v i s C D B y l U e Q Z o 3 m U B o j p q i 9 T 4 9 i J n / / n Z 3 L r d v s X j C 5 k b N S v J g B 0 M L 8 S 4 P O c p F B O n s + k M X l W + w v H B I 2 s 3 D s Q U m A Z 5 K x c D a 1 Y P f E O T R q X j m 9 p X g 7 p v 8 E g d J l O i Y E P f B y F e R N I M 8 j 9 k H j o j S / o D G j e D Z B 6 5 5 N N v 5 6 M X Y l o m G V M w 4 e t w p O u c J G F Z l i 4 z q 1 p o y 3 / M 2 V K m J 9 q n J m a + D V A Q p h u L C c u F u k c A c / K D V j I b A Y f / V m r 7 H M k 2 c k C p n g Q c e M L I p n k E A 7 O F M 8 C S i J B G k W 8 i T V K V C Z Z N I 3 A + / h Q A Y 3 y u a g 1 n P H E 0 j + Z B i 9 I H f R 7 P I + H R U L O 5 N 6 Y Z 2 f C s A P A 1 T w I K v l i z m e 6 J 6 O V R L R 0 O H v U h 4 8 d 7 6 s D v f I d g m I c a W w n O M k J S v / M A B c C W A W + T + E z 7 P c i i c 1 i y T x 1 o E 9 q y U q 1 4 t g u T 9 I T X m a b x n Y E l D N 0 V o T 5 3 0 F 4 / G q B w 4 j w q o n 6 k E d j E N I y O o W G e Y n S F k P w E T U 7 6 8 o / G o Q Y v 1 v U a q L K 0 W S N n p a p M h w o 7 r c p n q D U t q J X T l b r V w L U R D M f y A Q 4 m U B l Y J B s B C / w P E k v R I q W y 7 O o 8 i + T E u P J e M J U m c t g j D Q A m g w N J g + g D r w L Q V q F M x q Q g 7 q H + K h M w Y Y 5 h y m Y P D 9 A Q u e 9 R t Z b 7 W J V K X d q h 4 4 D Y l Q C z a y z V l z 3 8 M B k R E C U d a L F t 5 H 0 K q N R O z 1 X T / d A M + t b / 3 M + S u S h 2 t J G 0 + 1 g a u q H z y g I A 9 a a d K a j W 2 u g K 0 0 I I G t o 3 j U e + / / t Y 3 1 W X a M + i Q C O w b 5 i H 3 m 8 C B 1 q K P D 0 v V + V n l P 3 O K w I L A s j U 1 Z 9 C w u 9 S 1 o 2 9 h p d L Y I H z 0 E I Q 4 A U 8 O t 3 b z i t B D u 7 / 1 l 8 C U O y x I a G B t m X 9 k S 7 3 S X q i y q L V N L U 2 S P j e l X 4 0 Q K m / p C E E L F Q 4 G 7 e I 6 Z g v W M p 3 I q 3 n T f r Q B v G R V P r e T C b F U i a K N M t o L E Z e d Q W i g u 1 3 H k j y 8 W R 0 + V J F S a R 8 K H t Z T r F A B + P B O I V E n S c g u W m k O r w b Z Y K x A o G N x 2 E 2 r R Y 0 x R B 1 g U 1 S T B 0 / m 4 8 0 C K H 7 X L V q X c x Z 8 w E B r D W d x + t c r L R 2 e 7 y + m X S D Q T S S 0 k h N 1 z R M V u c W A o b g x Y B u M t R 1 h K S F c a g v 6 5 4 w F x E M C A g m g d E 2 2 y g D P Q G N V u P Q r 4 n F k W S 0 Q / h n A C I o q D 2 q 5 3 y 1 s J E A h z Z n r i p l w J T S q Q W a c u V e M p 3 R Y p Q 1 D e W b 6 V 4 B 0 c S A v m k 4 0 3 N N d i A Y a A c d R U D C N d Q G c Q 7 f Z S Y e Y 0 O f 4 i 9 X N E b 5 p c z S V p o N n w E 9 8 6 H x X b E W s C I Y n 1 Q 7 r V w r Z o C i T 0 g 3 y 6 K T f I d A Z x z 8 3 g C Y d i J I N u Z A b y J f u / Z 9 A Q o T j m e n 8 q q + c m T f R D D d k 6 Y Y X U 5 R s Z H O I T i I x B Q r k k N l A q K 1 f C I Y z U t D a Z x O I V o Y J w w C a T n 6 Q s 5 1 z o b G E 9 t r s s e b t U N 1 r H w B O d o E C f B V 2 O 5 r 0 S v Y R V c d J 5 O Q c p B 4 P K u V D m T 1 6 R s 7 n g 5 V B f 1 V g 0 U 0 j C 2 x M B + r l Z a 0 m B h Z 7 7 N 9 x j m K 0 h b z 1 V T 3 m / m a H 3 w S N I L P 1 o t v k Z h + n q c b V S y y i U 1 X A 1 + + k J O A c F + A S u 1 A 1 A s m S e u G 2 Z P W + z o C T H N p c / r W d 8 I V A 6 O B m e C F 0 b i 2 W d l 3 L e e + E p p M I O + J 2 c 5 Z X i + N T A Y / G s h N W b 2 X o h Y S V a L 4 P I w n n g X P S m X 3 Q R N Z D q W W t e v 7 1 p a l g C D b r J 9 H A g G u G J 4 l I u 6 L 6 b 6 b 5 O f r H 8 D j f A A F S B A o y U S 8 t p / 6 P y 5 D 1 k W n 4 5 C a q Y B w K g F I F J O M E c D k w B V Q K J u D M e a Z V Z i M m V n 5 p p 5 i Y M w + + N R N 9 h 2 I n Z 0 + G l D c n 0 T a X 7 c X 9 m W w s K d H r F a V 5 o l i a + A z C G R V + R G B B u F R d S k N o A G Q K V A v J f a 0 E l t Z Y C K d y B s p a Y 5 6 z d R u C j I 1 R g 3 j 2 V N I l Z w 6 h M W E L I p k g R z B h V j a K p F U X L I E X D q C v c T b y S M T v 1 o l h y a R R J a f c 9 k P 7 I + z h k c X + x M x m K 7 J y b z B y Y a h r w 5 q R t 7 5 + g 1 g s d c D D 3 X O M i z e H P p D C 9 b F m E T N 3 K x k f 7 p q W 4 x 1 J J + k K Y 0 k x l q q A y S 5 Z w s N d j K 1 Z W H u y b K 5 q b 5 X m z A 9 K O 8 6 k q 7 x e 3 v Y W Z 8 5 1 0 0 6 / W V 1 u U o w F y F t z L 3 M B w L w h P V 1 t e 3 V n 2 g 8 W E e V t g N Q M X n Y 0 f k t A X a k v n v J k h O k v P z I + V Q + T G / h A m 8 x J B q 7 t H g W y 2 c a e / m U h c 8 4 z F X s Y Y 1 d j N 7 W y T X D 2 g e l H q z 6 z Z j 8 K l E X w J R p K U y 0 g v q w L K Y q N 9 5 O D 3 i 9 J Y w A U 5 J P T d n h 5 N J G 8 Y W u i + V n y / y X A A S 4 G X E N 9 0 d z A l Q + c / 0 7 d Z U w h H b V U K w k + O C H B W R E W t K / O l 5 Y 3 U W W h I E 0 C 6 r S l 2 / o d T H l e 0 l n 7 F D V d a F B G E 7 0 W d 9 2 9 m V m 3 f C w 5 E 1 i I B Z D a R l S k f i M t q o W 7 F I d / J + e y b S L + l a a / 9 5 a B 7 E / k f B R 9 V / Z 7 y 5 y Y m S z n z f k Z 6 n j f n t R s v P 1 J v V I 2 e J y Y g e F s T 2 u l 2 z / o C k n 9 / 0 Q / c c Q j O C v u h f v 2 b o 4 n I T u / 7 B 1 8 7 I Y r p l J t r c Y v L E 8 S j U F 9 d g Y 2 E g a e C n V g C b q z l 5 Z p S A h U W x Y N B O T S X C 9 2 W R m L W U 5 Y M a M 2 P w E j Y a 5 R J S O 8 2 A u J q H x u 9 z 8 X R P 9 D F g H / b 6 u m V u 9 k e 7 9 z p T w 6 8 n Q K j L L a 5 L 4 h W X B S i 0 x o c x u 2 m C S T / M h K R s w q n x h a c X v c h P f F / C w L e 6 Q 1 U F C M 5 H G p Z h + O O x b Z 0 9 t 3 d g x a R u h 5 Y k c I h B o I 8 5 Z c B B c O 0 7 d y U v r j k 4 F c P n k q s f B 3 i M J j C M H z n s E f w q o P M w b M G W 7 X v l P 0 q D s z Y / V 5 P 7 V D s Q e 9 x + l o W j S X i 2 x L 8 S w j D / 7 l 5 P 5 4 H N H q o h X R k z P 4 U m t O k g B q X e K V t O B J t q V Y D D S S 0 q k k e g o 1 Z D 2 M h s k H a e r k o 1 D A W 4 Z 2 G L U t U 6 9 4 b 7 K T I Z V d x 7 Y y b R k r 8 Y F + Q W S Y B u M x n q d 2 a q g M U L 6 z a W z 8 R t 0 x o a I y R j T v 1 I n Y 3 5 i j l K f 2 0 w 0 P 2 c N D B Y z n v d e + R P O w 3 A i p p L J p n F y y S q T C J M S c y m U 1 g x z Y w c Y S 9 / Z K e h s + q 1 8 k q F r F E x K g I B 5 t c p J Y k u g Y c r M J u n K V 0 g s n d 6 X W 6 / b 8 k b K S z N 4 v f S H S b w t D Q t Q 4 e z D w E z s u u + h 8 3 j U 5 3 w Q W T 0 s u 5 C Y y w 8 L Z 2 L 2 f u T z O n n 1 Z a U d W H l P J q W E w m G z Y S 9 m Y 2 t G 0 r p Y H x p v T H g Y F a B U q g L G u g + 5 Z / o m P a i H / 6 O u i Q 6 W n 4 N X t j A Q j z m I 0 0 v f I c y 3 0 b S r B u e s 3 m r Y Q f 2 h z G w J 0 S 3 n Q q n m Y 7 e l N F M j G y / G m W g f 5 t 6 u Q p a g l w M q K + O u x H 2 + O m J h I X f X Z 8 w V O u g D y 7 s T c R s B l m U I p b m k l 3 y S s n w C N i Q 5 r B 3 7 7 H 2 9 R R R H j C a E L H I a R P l d P N n h D W k Q c 3 I k 5 z L D u l H J B n L S Z 1 M x t M z B R D 5 H T m U T K i d 8 6 o m 6 o a S s w I S k Z Y 0 S 0 b u b Q A W T u G Z F C s 4 m N u h 1 1 W e g S P d V N Y g A M o A F m Y r N / K G x k U l + U b J 5 g T k q t a f I I 0 A B S c 7 9 w D W n 6 R q + E k A S M f N 6 3 w k G f T i 9 9 C d 6 e F q R T g J E M A s 7 4 u J 8 4 / i g m W B m 6 u X M q v q / Y S L I y x c k Y V j d D o e d + R v 3 T d R u z D W 6 U F 6 l V d k V V v V d R P r e B Z E E J x u g u g l P O X n 1 + 8 r y E q I 1 b H 8 1 v R h I k G K t S B h G o Y Q Y A o o 0 N G k w k l 1 J K v a F n E T 3 9 M 9 X G 6 h 8 W c d y B y R M J V Q J Y o E / 5 i i 9 7 o C Q F 7 W X J G Q y P N r N j j T T A w k q a T V + 5 5 T N d o q 4 B 9 o P r c Q k t Y 8 N 5 6 7 B R F s p e F e T z 4 N e / 8 u / / v v f N C u J / A M G V u W p Q A T x L l Q P z H 5 1 r I J g H H X Q X T T O 9 0 H q T q 9 v S Y N W K s c e 2 j 5 6 s G / V d s 1 q z a r V 5 D t 1 a h U d M l 3 K 0 k M C D I 9 G Y Y f Q t H P F d O u U n r w Y N 1 4 U b B i X b I j P V u p L Y p F Q S y A h N U t Y o c s i w 6 I 0 L p c D M M q 5 K s F g V o / I S W O Q Z j M d T z 0 h l S 2 S 2 Q m I y V 3 J W J M c t 8 I K T Z u 3 V k E d K T O q n F S l O e S n 5 Q P P e i i Z t C 7 T A 0 n F I 4 9 I Q f L z K v q t S H 4 f X K h W M O n L h p L 4 c f z O 5 D R p V Y C K q B f A I a y / 4 E n 3 A k K 2 g 1 H m v 2 w y W / a Z 3 6 F I p i L E M o m F t M V i L r 9 T f b W K 8 2 5 y 9 1 S P c a 5 s Y 7 W l J + b p i x H 7 4 c K P U O + H q g d 5 i x H T D e J Y G e g m p S X / m s A N e 1 j E z s A l A Q a h j A b u j S 6 t v E q D J N k U C o z t T 3 H R P 1 Y u + F Y J A h s W A y Y m + x M S Y S R E 3 q z L j 6 3 I l x N m 0 Y h L a U Y N y R t w Y Z 2 Q X Y O g 8 Y 1 d 2 D V W A g M + p l z f o E d 9 w D 3 v t P H Q R a + v L l K n S R q o v 3 z p x c t + u o y D r X k h t u 1 i 4 a B b P D q I E 1 T L i f 1 C 2 u l R W 8 y j y i K 5 y Z O 6 S W L / O Y h 7 k 1 U x k R 1 8 c X F h S V G 9 p i q w 7 q m l o 1 Z L J / E W y 7 m d j V / b + d B s H H U s j O v 6 j k W G K g S B o N 7 m K E j q k 2 e 3 V z u 1 d n 1 k 1 a B m R 4 2 n H m r O m M 4 B o w 5 3 v 0 D t L l U F D O x s / a y S / D d s f g / X 6 v e R N M e 8 I h N N v o N H / d T X p b L M V z F h X g O p g q 3 T l F b N d f Q b m s N v 4 2 W 5 0 H B Q o N U k 8 Z G e q j T + t V j C u s v n + j 9 l e L R m U Y B s l Y / d n O N 8 w s T u b O t 3 t N w w u p A P 1 r T i q u K R P x 7 G x j k e u t 9 o X 6 h 7 z g S A U G 3 I I R j 0 n a + Q H c e 2 n 6 9 Z X c c g K t o f E v l X A g O N 9 z S p P B q M M d C h a 5 i A L s h v 2 p e i O G 6 q f h I + r w b S u D L f f i F g H O w V b K n + R l u w H g n B R e J t b 9 C V 5 d N K + 1 3 X r K T F F q W i W p q 3 u d q 5 W O Q t G i / 1 X n 1 X T e y w s X R N T V o Z 2 T L 4 h o e N x 2 7 S o t U g + s d 9 J P U f k 8 2 M E U K v I R c B A Y d C A E D 0 O d b P h 9 B 7 e 0 r I B L V v L 1 N t x R a 9 F M t q X b Z Q U p s c a G z a X p d W 8 + x a n Q D T I C X w b / y C H 5 J U e 3 c g V b l x b 2 y j w c j i Y u y q 3 B + o J l B V g j S C 5 w w 1 u 1 R / V m U a s F N S U Z + b s j 4 k G X M a h K J M x 9 J Q b Z 9 Z k B + J 2 S W 9 5 H Q f d b 7 w O S n s b L 8 X D C Z G Q 7 q x K W V O k j r o y J l R 2 3 2 + R 4 P F n A h a g P U v k + L F G 6 Z n P R N U Y v D o Z K e c r w Z 9 2 P y l v 4 e 4 D 4 y d M T m A 6 o 3 M v u u l Y + D b W x U T q 6 7 O b N k 8 8 U 1 k u I a n H w b W s Q 7 z T d n + 7 P y p n H R J y F C C c y r t 1 1 J l c 5 4 p z u a O g M 6 Z T d S V C Y 1 W a T g Q x f x q D 6 u j L 3 u R L Y b y r w S m S A w 7 k U a d u Y b P W O j 6 w a + W l / b L o 6 W s h Z X 9 5 5 d F C Z m C N Q S 6 n 7 M H S V s m t k D H H G A 0 S u x 8 m r e u g 3 Q p 3 0 3 a Q + B O 1 F e R A B u q z p J X G r N U w K u L B N b E f r a 3 s m Z F o F t N 3 U f l 0 U W H r U e + u S l m J s R j d S I J Y J a y L 9 f B D o R W j Q h g S b 6 + h N w N T d i J 3 g M U B H A Y R z R R R p y E y u S V 3 z J F x C A S 0 s Z 5 K 8 h W / j E J z T A f z 2 1 w O b S R p B V M v X + w 7 4 + v c e k n S Z e p c k w h J P D l h G x z J P 5 M 7 R 6 I q Z i v k S Q T o x D B C g o N D S h Z y T L F J M k J 9 2 a z 7 h m z y 9 6 x S p N d U C X F B x N C H B 7 a Z a + / a D m S d h r L / B I z h j i 5 u r f u w a X p w X / 0 Z 8 E e t 3 7 t E 7 T b C C b 6 h + 9 y 1 p U v A R N x W V 4 g q i W x P a 2 / 0 l g J 4 A U J k s J U W r Y s J n t s j R p p P W l U M y P p O t f W + F o w F P 3 Q a E h Y S E M B K J K K v 5 0 M b S 8 I r F 0 i U 4 R 7 r + y 8 P 7 f f n U g 7 s J m o f I V E k v 8 9 x r m B q G 9 d v v a h r J 7 z c d 4 m c 0 o 2 q 6 m 3 D n N T q 8 o c D S U K e t K c M z l p 7 P m 4 5 j b 5 Z m J 7 F U C 7 t x E W t 6 x H F / D V k t p T U r s i W R g t 1 p 2 x u 5 V M + d B s H E o o 6 N 7 p V E 5 k T Z 1 3 2 G a O U W M p X v f 5 N d 1 n M + p 5 V 9 o K q L u Q m 1 y T h Z X 3 3 s 4 L / N g 0 n 8 R 2 9 u 2 p z J Z Q R 2 S t T s u D F N W q A C J G 2 V z v 5 H 5 C O r a S e m v 1 I U q l e j p T T x I n G o l v e W V P C o D A g X l C 5 K k k T b W Q 3 T y N J h b I 9 s f x X o l J 5 r W x z F B J T m m z S O D 1 e T Z J W + k S z x N M d M 9 s 4 n C v + l j H Q 3 9 / l Q D U / / s 8 z d K / S l / s f 2 0 N + Y i F u c Z A / t h S 9 9 u v P 7 J 6 9 d 1 n B 2 e E e T U c o Y m l W c l r U z s 8 E 0 F E 0 i l B n L L 8 l k x g R D J T f / s y s d P R + 2 X d l S j y H W D o Q / r E C w k b j U t u W 3 h 7 R 8 p 6 h j 0 7 i H D k 5 N s R L k d Q c E 8 / 1 u e s J E z 9 k T j t v P 3 i W M K z O J Z w f e Z g O q w / 1 b m y u n S s Z F K Q F J D u c K u x 0 j h X S w 8 F S j j k f f p e A M X x Y z 7 y c x s x P z M 6 H 9 m g N 7 R J I q Z W K / 3 Z U J W K s c C w 3 q h L q r 0 v B J D g P C K G v e 2 w w + k c j w Z J K x H x 8 j k c D X w 6 S G l u G S D L G J O M 9 2 a j 5 Y D h s T Y 8 + d z L l S n o a U 7 0 F + a c D n y 7 c l C y R p D m 9 l F 2 J 3 i c m j O p s P R B 4 z i T K f S P r 9 l o 0 Y t 7 h 1 q 1 S / m y 3 1 p O J l h + G l i l 3 J C p 2 3 l n X m W T M E s x V 1 n J D M N l T 2 q k s S y b 8 Y n 1 9 a J O z K q v T 3 A D E A J / G c S 4 E K S g A w F p u z Y V E F Y 2 m N b U n r R d L k i 9 R T l r V X P 2 6 w c S v s t v p L 2 J z V 9 P o / B Q f v j P 7 H H H 7 M v 9 9 A F w m b X G 2 H w v g G L f B x 5 M v R W y P x a p V f F I T v U k t I U k d h j P r N f r y W e Y S W M 1 7 c H R A 5 k E b Q f B J j E X d D r + g w a i 6 B t L t o J D N / 9 g Q g i 5 B J N y H Y N C S B r T k q x n m B N A t V Q u p h 3 7 N q T h b l 2 3 1 n b Y 7 J i m f s h J b t Q 6 t t 9 g 2 Q U B h 5 X 8 O v k P U n p k g t A I x h 1 X i 3 0 / t o E J e t R 5 K Y 3 E n n 7 s B p W z + u p A J k 3 L q q 0 g 3 R H 3 a h R S f w g J 6 s M 8 E w m q m L P k F x K 2 Z p 4 v C y 6 x / 9 y / / + N 2 I P + l U L 0 S y W e U K x D K w J T Q u U o 0 9 V F 7 Z v X g O 4 1 T O l 7 X 0 W z e s B e 9 v 1 I n p m v 5 C N y x g 3 E 2 R r f u e r Q L L Q k R q l K 7 5 j z 9 I K T 6 4 G i S b 1 d I U P 3 Y / n n r j y 5 l F U 2 k R Z q e R w a e n M G k 0 l H z v d l L i 2 U m u s r X K 0 v P W b j n E S x A K m 3 E + Q D q j f T X C 7 u Z j m Y D m U v p P u G E p t n H A V D 5 A s Z F R a / s Y l S w k h x w C g N U S F D W M 2 F q R D I d / 0 X a 4 E w D M 5 G g J L O e Y x J d 7 z 9 A D 5 o F O 2 5 W 5 f O R T x h q H O T f l D Q m s n z y Y i C m s g D I m w i s X l w g 0 A 5 9 J L z O R K i f L 8 c 8 y 6 4 m o v j 8 U n 7 b j j t e f a o U L 4 s 2 i y t v t N N V o m v H U d E t h 2 p 5 p L 6 5 o b P V Y 4 P Z k c 6 V f y w P g c 2 N z k Y 5 O x 2 w 0 Z G z w s c R g 0 Q G A 7 F + 3 9 j y U y K 1 j k A J 7 A D o 2 Y 0 0 X M r M C d g v 7 k w O / g v f C L I 3 O / H X S x 2 z + K 2 E 4 u F m w + j c Q 8 1 z m Q L s U Q H z o Z F Y L E e g 4 W I c 2 r c X S 0 m t x C 5 m s t t L z G s I w A I g P h k a r D + t 2 4 v L A 3 v e P b S X 3 Q P r z + S D 4 d j r H o A N G 3 0 u j f G i b 5 K i N 4 N n k 9 C Q 5 d z C 9 m t l C 6 S R a q U 9 a S Z p X f 3 N V g M b F 8 8 t K c v + l y a K p 7 p P i N B Q 4 f o H o D A x M Y H R T q Q l E Q U T J p 2 Y Q v n j e R r i / h y I h 1 0 P w n 1 p 5 L 3 1 N + 8 T 5 1 y O H 0 m 7 v 6 v l M I u X 6 z H 7 a E D B r a n N L V D J 9 C P i J / f h k y A A H g 9 l B k n b k C k x G P e t F E i z S G P h s w z D r o N l G J 3 5 N s g c S O 1 N I t W H J x K O f X 6 D 1 a j p m h 6 A N Z 6 O 7 K Q 3 s h c X c 0 n x o o 2 i f d u r P / I J W X w o w D S R i d A d P 9 R r y 6 Z R W d K t J m n W l j a r 6 J w 0 l N 0 P B / a 7 s 6 U 9 k z b Y F U w Q f k J R G j G h 7 t K Q R C D J d K 8 G T W k + g W I 5 s U V e d W 6 o z t I 8 z J v N + 3 P f 6 R Z T 3 Y l Y y 0 z 1 m C X e J 2 h m J D U b 8 3 y n + r C 3 y O d C q 1 V B 4 / h I / b A 9 w D b V G I 5 m 1 w M O + n h A i T I t x Y w 2 f g H 7 j D P j / G O S R x 8 F p p x c O 6 J e w 8 l Q z D W x S l A S q I r S W P p e g G O y L / M n r i O 0 C K l A c D t m H k s 9 M B e D c u D P e C V j p F q b e x p W N g G M 1 k G 2 T y N S i t 4 N h c / m J X v V 7 Q h c T T s f t + 1 3 J x 1 7 1 W c J + v q E O 9 A k z t v X Y v z L W d c I P B M m r l e b q t O e 8 Z T D 7 B l V T D y T X 8 e B + Q u w w p P I L Y t i p e j L w X N B G n i 4 l M n J k w 3 / k v 2 m D 6 W 5 T P P x N V p q O N u / 1 m z M 6 K O D E l c J k 4 I U D j R V q b U O v c J Z 3 E U H T E x 4 2 R / c L M 3 G c g z A x 8 C 6 7 h T h R P v s e I T z n l 4 K s 4 n v p R 1 k 5 z b S J F k v j 7 Q S H X k B 2 p c w q 2 y f 5 d a 5 O N c L m U S D w d B e v P r O l r K P m x 0 m O 2 W O c a 6 U K a 7 R m w M z S H 6 g 1 / k K L V X H R p 6 l G X L 4 q + l a K N d 8 D s b E R v M L a Y d 0 s V 9 K S P y 5 r 9 3 6 + o x 1 W W / L p I 9 Y r 4 V z k y N U n H 9 3 r m h X c v N N 9 6 H k o D S z J / v P 5 I A X b L + a a s m U 8 j J l 1 D a 9 Y 0 J e y l X v E z F O Y p H G i S 3 d o M k s t J A M g 6 B h z 7 p F e y 0 N d R d t + V O i U j G y p / u / k 6 / 7 r n p + 3 v 2 1 B G R z / W k 7 f e + A A h P / + D J n T T H M f m V p J / I L G D K k H c c k K d h E j j m y k I e 0 V W W K Y Z 9 M 5 F M 0 J E y b F Z 3 H Y I c r 6 8 Y y U / B F d B 0 Z H J R N N O V X l V C O u F h J 4 A S U R T n l R K g A a 6 V T T h m N m + q Y T q b 2 8 s V L N 9 P 2 D j o s 1 H K / i B w y 3 0 Q l 5 W u 4 0 3 c S Q m d n g E I b + Q a T I k B T K 7 a t s u p 4 9 g X 5 f d l 5 z F U M Z D Z 2 x M j 4 L 5 t E n f / v Z + x z u P 5 i g 6 j n N v D e n c g y 4 G H U K 3 u 8 1 7 U v O n U r 5 R r 2 e r S U p k H i r t u j F 6 a b e I 1 p t 7 5 j L R t j c T G M d b 1 8 r D y b n j B p + 3 3 U 6 y + T C E q 0 q l 3 1 z Y X 6 d S b + I 6 k 6 J z P 4 S 4 / y 3 U S 5 w b B P V s d O 5 B J L / U x X 8 5 b P H D A N g 0 Q 5 f P 5 P L / K 6 u T 7 r O y J F 3 z d x r w f 1 l a S x X o U R m I Q A Y y p 9 3 x J Z 1 f 3 + w M 7 O z n y u h c f Y s O M O m / f 3 w l f y g 9 i 4 P 6 0 g g F n N / a 1 r K 2 8 n Z a L t x P T M G 7 H 5 f p B v W y P Q U W 0 7 S C F / K n s S + + 5 B V 4 n + + J e z R P 6 R 2 F b v / x x E l k Q z Y G l H W Y w w k G Q t W H / a k Y N d 0 z 0 3 e + R 6 Y p 6 M 4 I V P r m b R y 8 + Q c r m V l Q u k J D F e R H I J L J H z K S H j f X l z f + b + 8 d t B s l e X h B N v k H D J c d 0 l M 2 n A k a Q d v w M U w o Z o D g 5 y y 3 i q I C H h 3 i R n 3 5 z / + U 0 G g M V 9 q 6 X 0 8 S J f 7 E u L b F h P J E m + f v n a R u O R 7 e 3 t 2 d H x k f w e g g G J H M y B 7 / B K h r a b q W I m 6 i s r z s F D Y A W 3 S o r T i e 9 R J n l p 1 3 K + Y Y 8 P v x K Q U y 2 F x q u V e K 7 t d m c 2 l O b 8 D 8 8 S D 8 3 e 0 6 d N 5 H M + 6 v x J v F 6 X S d x w I U W w Y s E j S v V 6 G + X + j / 9 r m J D o 6 v l N O l j K w Y Q V u V F Z O B 6 Q A S Z i 7 Y R R H U R i s E 2 n F Z B x X l m A Y j d T z v 8 h C W 3 4 q J P Y E x 3 Z s 3 u Y M 7 o 4 v / S n b h B I O D g 8 s E 4 7 1 S y E x 8 8 m f 1 I b 0 o q m 4 B f U s l e B i j 3 1 H G D 4 W m C B R o p q p Z Y 9 P v i F m 3 1 8 R 8 i 9 H R x f C y j o 9 2 d T + 8 N 5 5 t f c 0 6 d K B W m k / c a J 7 d X O x M d 5 + c H M X x U k F G s y k 5 m 3 J G W s K o F c 9 + + v 0 j t L 4 G F C N B X A Q v K / B V T i A G G C k c x z B P i n S G g s l u T / 4 o g c r V T r s N k l W z K f n c r H 2 e v Y 8 Z G 0 V F C R o 3 7 u y 8 k B z z Z y r U U E k O C F T E H 2 1 + M G a C w i e Y 8 6 v / T U J B J N 8 Z / I w W M S + D r 6 + n x o 3 5 x l A Y t 7 + p Q J E / q o / V I u x V B j m k Z r 0 U 4 A D M A B s t 7 k g Q 2 m B + k F G 3 T j n h I U x I 8 A L Z X c f x m E b / X X D 9 K n L 9 K C 8 W h s z 5 5 9 5 9 k R a K l 6 v e q T u e z U g 8 l 3 L e l y f C y A R f u z q G A 5 K N t x 8 6 k / X J k n F D K J W y t 3 1 F / 0 2 P s E O P / D d 1 O 7 H N / s 0 N 7 T p 0 P F w t w q 8 q W C M r v N s g a L 1 d P 4 V E s J V F L + e Q z U o / X Z b + l G 7 z P D 0 F 8 S m C D S d v 7 5 J F 0 o i Y 9 D 4 i f b i / F I G / a O Y O + 4 V u X A t Q o 5 d t e S 8 O F h d J Z c L H P G x i i c j p k 4 n F + q k 0 l 8 x f 8 M r g U T N A i l x W b p f N A 9 / W X Q Q r 7 T Z N 5 0 T d S f H o u n W j L z m j Y O O z 5 R 3 5 0 c r 8 9 8 l 3 6 y 4 R x S Z w b i d + a X m c i s N W o y / 0 L f f / v 1 8 B s P S G C i E U z Y h f I y + X j M C x n n + G M A k j 0 f m n o t X b O G C W I / v m 8 v C 9 J 0 P 9 m u / k k T 2 u l q p J T v t v l P 0 E 9 2 l P H z S J / 5 0 1 l i o / H c x s O x t d t k g Q M y M h / G A t W 3 k k K 9 9 R X b S C p e o P M 9 + N R / 0 2 h s D 1 t f 2 X 7 t i f F 4 m F Q r X a + Z 5 s t Y v l N o 5 y P m d e 7 p c 6 C f t N g k g P L N 6 c p + + y K 2 l 5 e h 5 d m + u B q s f 7 2 Z y P 4 m m r c X P L J y T p q J O a h S w z d H Y S t l f r + J W O V 6 O l x 4 S t F i d a + d P h f 6 y Y 8 0 6 r k b l u 1 y d W z n U U O + 5 P W h 7 Y z Q P G w m u V d 9 5 C Z h 2 R r W K B x a p 3 n o P t l N / l J G w 2 h h L / p F C + O N i b F 7 + s n T T x 5 Q L P o r V + t W r u 1 Z b 9 6 w r 8 8 q v u v R T R k E b p 7 p 5 5 w V j A y K o j R U o 7 p n P P u V H L 7 b 0 o W m 8 5 W 9 6 O X k w N 5 P 5 H 5 u 9 F n Y I r 6 V V K k s 7 V S w 8 3 H J L o a P H V T X + T / g h c f o k 8 v H X J a n G C V M + j J p T c o E J 2 0 / 2 I f g Z E R S b P H e 1 P s M 6 b M c c e Y U 4 v i p H T V + Y V X 5 S e + T k C F U k a J E y J 2 D J R 7 s S M o r B 1 k Y i 0 W a t r R J k / n c X v b x o e 7 B 9 D n S Z z n q Q G A q 3 y Z e t g S o x n t z U S y y 4 9 E k s 7 j v 2 o n l G u y 7 g L Y C T C z k A 1 x s M s / n D F T x M r Z v z i Y y 9 a 4 P o 9 / T T 5 s + W z F K m h K a a J s / B M B 4 J E u j c u h m H 6 D i l S d X s D E k O y B B A A x w O d B 0 f H v J o 0 H 3 / b d 7 + j z p s w Q U G P L M + D x A Y D H U u 8 R m k 5 1 a u h N R R o C K P f 1 Y C 8 X 2 X H W 2 3 i q V U l A t E n v Z M 3 t 2 W f W o 4 j 1 9 v v R Z j j 4 W 2 s X Y 7 I 8 X M x t H Q z f x N g k g s d f D J q H J A B X + V P o 0 P K J 9 m H k r e 9 5 N 7 P d n B b 2 / e W 7 q n n 7 6 9 N m K U 5 a e s D 3 W K H q / C 9 g / o j 8 7 t c X q / U 0 P f R 5 K 9 i J P u x h E f X v R m 9 u z i 5 X A 9 G 5 w 4 p 4 + T / q s 7 Z P 5 M r B w X r O r y 7 0 9 K B E P / B G P V z U V N F 9 E d j G 9 t O 5 s q t e 8 R b 7 w 7 H 1 f 7 J 4 + P / p s A c V C s U p x t t 6 L 4 X 3 t w p L w c d R L d z v a o N 7 s 3 L 7 r n d t J v 2 x n o y c C U 0 e m 4 P 0 E 7 j 2 l 9 N k C i k V k e / V T X 0 R 2 H c X L 0 G b R Q O Z h u m Y K M / D 3 p 3 n 7 9 u K h D W b p M 6 b Y C f Z e O 9 1 T R p 8 l o A o C U 6 v a s 1 q Z J 8 e z H L 7 m 6 1 0 w A Z e e l v 8 W I O O 4 L 7 P u h Z 2 O / y S N d G b 9 y b 5 M Q p Z G 7 5 Z k e 0 + f F 3 3 0 U + D / M o l F g Z E V i 7 H F i 7 L A Q c I s I E p k B k Z 2 1 H x h Q W V s B b Y 4 2 y A 0 0 r O L v z G e 5 H A f H r + n b f S Z c k X O t R G b F r I / w F u N x K N Q A 3 s 9 + L k N p k e u i T a J X U X x v T 7 n P e v u 6 W a 6 F 7 N b a L k q 2 i j s O L g 2 C a 2 G z 3 V T p v o 9 f d 5 0 D 6 h r i C 2 j r u 4 S G p Q n 7 n / d 0 z 1 d R / e A u o Y I V k Q x z 3 h 6 m / 2 w k O a a + L K P e 7 q n 7 X Q P q G s p J w C x W + j b F b e j 6 Y G x L e 8 9 3 d N 1 d A + o G y i K a 2 7 2 4 T O h q S 6 n 2 x 8 o f U / 3 l N E 9 o K 5 Q P r e 0 v f q 5 1 S s j n 5 P y + a l F Y N 0 t T 6 6 7 p 3 u 6 S v e A u k L 1 Y G i H z Z d 2 0 H j l j z I Z R 2 0 7 G 3 1 h / e m h f r 2 P 7 t 3 T z X Q P q H c o s U a l L 9 g w 1 5 2 z U j 7 2 u a i p t N R 1 G x v e 0 z 1 t 0 j 2 g r h C P 7 7 w c P b Z z H W z F e 0 / 3 d B e 6 B 9 Q 7 l L P + 5 M h 6 0 6 N 1 M O K + e + 7 p b n T P M V c I 0 + 4 + T + + e P p Q + W 8 5 h + T q P M L 0 P M 9 z T 9 0 d m / z 8 z N B p J H p H K y A A A A A B J R U 5 E r k J g g g = = < / I m a g e > < / F r a m e > < L a y e r s C o n t e n t > & l t ; ? x m l   v e r s i o n = " 1 . 0 "   e n c o d i n g = " u t f - 1 6 " ? & g t ; & l t ; S e r i a l i z e d L a y e r M a n a g e r   x m l n s : x s i = " h t t p : / / w w w . w 3 . o r g / 2 0 0 1 / X M L S c h e m a - i n s t a n c e "   x m l n s : x s d = " h t t p : / / w w w . w 3 . o r g / 2 0 0 1 / X M L S c h e m a "   P l a y F r o m I s N u l l = " t r u e "   P l a y F r o m T i c k s = " 0 "   P l a y T o I s N u l l = " t r u e "   P l a y T o T i c k s = " 0 "   D a t a S c a l e = " N a N "   D i m n S c a l e = " N a N "   x m l n s = " h t t p : / / m i c r o s o f t . d a t a . v i s u a l i z a t i o n . g e o 3 d / 1 . 0 " & g t ; & l t ; L a y e r D e f i n i t i o n s & g t ; & l t ; L a y e r D e f i n i t i o n   N a m e = " C a p a   1 "   G u i d = " 4 c 8 7 a 6 e 0 - 3 4 d c - 4 a f 6 - a 0 3 1 - 9 c 3 f 6 2 8 2 b 5 3 a "   R e v = " 3 "   R e v G u i d = " 2 2 d 2 b 9 b b - c d 4 8 - 4 d c 0 - b f 7 d - f 3 4 3 4 7 9 1 9 9 9 9 "   V i s i b l e = " t r u e "   I n s t O n l y = " f a l s e "   G e o D a t a G u i d = " b a c 5 3 9 d 1 - f 4 3 0 - 4 3 e 6 - b 3 b 7 - 5 9 c 4 5 3 9 7 8 3 9 1 " & g t ; & l t ; G e o V i s   V i s i b l e = " t r u e "   L a y e r C o l o r S e t = " t r u e "   R e g i o n S h a d i n g M o d e S e t = " f a l s e "   R e g i o n S h a d i n g M o d e = " G l o b a l "   V i s u a l T y p e = " P o i n t M a r k e r C h a r t "   N u l l s = " f a l s e "   Z e r o s = " t r u e "   N e g a t i v e s = " t r u e "   V i s u a l S h a p e = " I n v e r t e d P y r a m i d "   L a y e r S h a p e S e t = " f a l s e "   L a y e r S h a p e = " I n v e r t e d P y r a m i d "   H i d d e n M e a s u r e = " f a l s e " & g t ; & l t ; L o c k e d V i e w S c a l e s & g t ; & l t ; L o c k e d V i e w S c a l e & g t ; N a N & l t ; / L o c k e d V i e w S c a l e & g t ; & l t ; L o c k e d V i e w S c a l e & g t ; N a N & l t ; / L o c k e d V i e w S c a l e & g t ; & l t ; L o c k e d V i e w S c a l e & g t ; N a N & l t ; / L o c k e d V i e w S c a l e & g t ; & l t ; L o c k e d V i e w S c a l e & g t ; N a N & l t ; / L o c k e d V i e w S c a l e & g t ; & l t ; / L o c k e d V i e w S c a l e s & g t ; & l t ; L a y e r C o l o r & g t ; & l t ; R & g t ; 1 & l t ; / R & g t ; & l t ; G & g t ; 1 & l t ; / G & g t ; & l t ; B & g t ; 0 . 4 & l t ; / B & g t ; & l t ; A & g t ; 1 & l t ; / A & g t ; & l t ; / L a y e r C o l o r & g t ; & l t ; C o l o r I n d i c e s & g t ; & l t ; C o l o r I n d e x & g t ; 0 & l t ; / C o l o r I n d e x & g t ; & l t ; / C o l o r I n d i c e s & g t ; & l t ; G e o F i e l d W e l l D e f i n i t i o n   A c c u m u l a t e = " f a l s e "   D e c a y = " N o n e "   D e c a y T i m e I s N u l l = " t r u e "   D e c a y T i m e T i c k s = " 0 "   V M T i m e A c c u m u l a t e = " f a l s e "   V M T i m e P e r s i s t = " f a l s e "   U s e r N o t M a p B y = " t r u e "   S e l T i m e S t g = " N o n e "   C h o o s i n g G e o F i e l d s = " t r u e " & g t ; & l t ; G e o E n t i t y   N a m e = " U n u s e d "   V i s i b l e = " f a l s e " & g t ; & l t ; G e o C o l u m n s   / & g t ; & l t ; / G e o E n t i t y & g t ; & l t ; M e a s u r e s   / & g t ; & l t ; M e a s u r e A F s   / & g t ; & l t ; C o l o r A F & g t ; N o n e & l t ; / C o l o r A F & g t ; & l t ; C h o s e n F i e l d s & g t ; & l t ; C h o s e n F i e l d   N a m e = " P r o v i n c i a "   V i s i b l e = " t r u e "   D a t a T y p e = " S t r i n g "   M o d e l Q u e r y N a m e = " ' R a n g o ' [ P r o v i n c i a ] " & g t ; & l t ; T a b l e   M o d e l N a m e = " R a n g o "   N a m e I n S o u r c e = " R a n g o "   V i s i b l e = " t r u e "   L a s t R e f r e s h = " 0 0 0 1 - 0 1 - 0 1 T 0 0 : 0 0 : 0 0 "   / & g t ; & l t ; / C h o s e n F i e l d & g t ; & l t ; C h o s e n F i e l d   N a m e = " A F P   P o p u l a r "   V i s i b l e = " t r u e "   D a t a T y p e = " L o n g "   M o d e l Q u e r y N a m e = " ' R a n g o ' [ A F P   P o p u l a r ] " & g t ; & l t ; T a b l e   M o d e l N a m e = " R a n g o "   N a m e I n S o u r c e = " R a n g o "   V i s i b l e = " t r u e "   L a s t R e f r e s h = " 0 0 0 1 - 0 1 - 0 1 T 0 0 : 0 0 : 0 0 "   / & g t ; & l t ; / C h o s e n F i e l d & g t ; & l t ; C h o s e n F i e l d   N a m e = " R e s e r v a s "   V i s i b l e = " t r u e "   D a t a T y p e = " L o n g "   M o d e l Q u e r y N a m e = " ' R a n g o ' [ R e s e r v a s ] " & g t ; & l t ; T a b l e   M o d e l N a m e = " R a n g o "   N a m e I n S o u r c e = " R a n g o "   V i s i b l e = " t r u e "   L a s t R e f r e s h = " 0 0 0 1 - 0 1 - 0 1 T 0 0 : 0 0 : 0 0 "   / & g t ; & l t ; / C h o s e n F i e l d & g t ; & l t ; C h o s e n F i e l d   N a m e = " R o m a n a "   V i s i b l e = " t r u e "   D a t a T y p e = " D o u b l e "   M o d e l Q u e r y N a m e = " ' R a n g o ' [ R o m a n a ] " & g t ; & l t ; T a b l e   M o d e l N a m e = " R a n g o "   N a m e I n S o u r c e = " R a n g o "   V i s i b l e = " t r u e "   L a s t R e f r e s h = " 0 0 0 1 - 0 1 - 0 1 T 0 0 : 0 0 : 0 0 "   / & g t ; & l t ; / C h o s e n F i e l d & g t ; & l t ; C h o s e n F i e l d   N a m e = " S c o t i a   C r e c e r "   V i s i b l e = " t r u e "   D a t a T y p e = " L o n g "   M o d e l Q u e r y N a m e = " ' R a n g o ' [ S c o t i a   C r e c e r ] " & g t ; & l t ; T a b l e   M o d e l N a m e = " R a n g o "   N a m e I n S o u r c e = " R a n g o "   V i s i b l e = " t r u e "   L a s t R e f r e s h = " 0 0 0 1 - 0 1 - 0 1 T 0 0 : 0 0 : 0 0 "   / & g t ; & l t ; / C h o s e n F i e l d & g t ; & l t ; C h o s e n F i e l d   N a m e = " S i e m b r a "   V i s i b l e = " t r u e "   D a t a T y p e = " L o n g "   M o d e l Q u e r y N a m e = " ' R a n g o ' [ S i e m b r a ] " & g t ; & l t ; T a b l e   M o d e l N a m e = " R a n g o "   N a m e I n S o u r c e = " R a n g o "   V i s i b l e = " t r u e "   L a s t R e f r e s h = " 0 0 0 1 - 0 1 - 0 1 T 0 0 : 0 0 : 0 0 "   / & g t ; & l t ; / C h o s e n F i e l d & g t ; & l t ; / C h o s e n F i e l d s & g t ; & l t ; C h u n k B y & g t ; N o n e & l t ; / C h u n k B y & g t ; & l t ; C h o s e n G e o M a p p i n g s & g t ; & l t ; G e o M a p p i n g T y p e & g t ; S t a t e & l t ; / G e o M a p p i n g T y p e & g t ; & l t ; G e o M a p p i n g T y p e & g t ; N o n e & l t ; / G e o M a p p i n g T y p e & g t ; & l t ; G e o M a p p i n g T y p e & g t ; N o n e & l t ; / G e o M a p p i n g T y p e & g t ; & l t ; G e o M a p p i n g T y p e & g t ; N o n e & l t ; / G e o M a p p i n g T y p e & g t ; & l t ; G e o M a p p i n g T y p e & g t ; N o n e & l t ; / G e o M a p p i n g T y p e & g t ; & l t ; G e o M a p p i n g T y p e & g t ; N o n e & l t ; / G e o M a p p i n g T y p e & g t ; & l t ; / C h o s e n G e o M a p p i n g s & g t ; & l t ; / G e o F i e l d W e l l D e f i n i t i o n & g t ; & l t ; P r o p e r t i e s   / & g t ; & l t ; C h a r t V i s u a l i z a t i o n s   / & g t ; & l t ; O p a c i t y F a c t o r s & g t ; & l t ; O p a c i t y F a c t o r & g t ; 1 & l t ; / O p a c i t y F a c t o r & g t ; & l t ; O p a c i t y F a c t o r & g t ; 1 & l t ; / O p a c i t y F a c t o r & g t ; & l t ; O p a c i t y F a c t o r & g t ; 1 & l t ; / O p a c i t y F a c t o r & g t ; & l t ; O p a c i t y F a c t o r & g t ; 1 & l t ; / O p a c i t y F a c t o r & g t ; & l t ; / O p a c i t y F a c t o r s & g t ; & l t ; D a t a S c a l e s & g t ; & l t ; D a t a S c a l e & g t ; 1 & l t ; / D a t a S c a l e & g t ; & l t ; D a t a S c a l e & g t ; 1 & l t ; / D a t a S c a l e & g t ; & l t ; D a t a S c a l e & g t ; 1 & l t ; / D a t a S c a l e & g t ; & l t ; D a t a S c a l e & g t ; 1 & l t ; / D a t a S c a l e & g t ; & l t ; / D a t a S c a l e s & g t ; & l t ; D i m n S c a l e s & g t ; & l t ; D i m n S c a l e & g t ; 0 . 3 7 4 9 9 9 9 9 9 9 9 9 9 9 9 9 4 & l t ; / D i m n S c a l e & g t ; & l t ; D i m n S c a l e & g t ; 1 & l t ; / D i m n S c a l e & g t ; & l t ; D i m n S c a l e & g t ; 1 & l t ; / D i m n S c a l e & g t ; & l t ; D i m n S c a l e & g t ; 1 & l t ; / D i m n S c a l e & g t ; & l t ; / D i m n S c a l e s & g t ; & l t ; / G e o V i s & g t ; & l t ; / L a y e r D e f i n i t i o n & g t ; & l t ; / L a y e r D e f i n i t i o n s & g t ; & l t ; D e c o r a t o r s   / & g t ; & l t ; / S e r i a l i z e d L a y e r M a n a g e r & g t ; < / L a y e r s C o n t e n t > < / S c e n e > < / S c e n e s > < / T o u r > 
</file>

<file path=customXml/item6.xml>��< ? x m l   v e r s i o n = " 1 . 0 "   e n c o d i n g = " U T F - 1 6 " ? > < G e m i n i   x m l n s = " h t t p : / / g e m i n i / p i v o t c u s t o m i z a t i o n / C l i e n t W i n d o w X M L " > < C u s t o m C o n t e n t > < ! [ C D A T A [ R a n g o - f 3 f e 5 9 b c - c 8 f 1 - 4 b e c - 8 0 e 6 - b 3 4 4 c 0 9 d 9 7 7 3 ] ] > < / C u s t o m C o n t e n t > < / G e m i n i > 
</file>

<file path=customXml/item7.xml>��< ? x m l   v e r s i o n = " 1 . 0 "   e n c o d i n g = " U T F - 1 6 " ? > < G e m i n i   x m l n s = " h t t p : / / g e m i n i / p i v o t c u s t o m i z a t i o n / T a b l e C o u n t I n S a n d b o x " > < C u s t o m C o n t e n t > < ! [ C D A T A [ 1 ] ] > < / C u s t o m C o n t e n t > < / G e m i n i > 
</file>

<file path=customXml/item8.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 2 0 1 6 - 0 3 - 0 8 T 1 1 : 4 6 : 5 0 . 9 1 0 7 9 6 9 - 0 4 : 0 0 < / L a s t P r o c e s s e d T i m e > < / D a t a M o d e l i n g S a n d b o x . S e r i a l i z e d S a n d b o x E r r o r C a c h e > ] ] > < / C u s t o m C o n t e n t > < / G e m i n i > 
</file>

<file path=customXml/item9.xml>��< ? x m l   v e r s i o n = " 1 . 0 "   e n c o d i n g = " U T F - 1 6 " ? > < G e m i n i   x m l n s = " h t t p : / / g e m i n i / p i v o t c u s t o m i z a t i o n / S h o w H i d d e n " > < C u s t o m C o n t e n t > < ! [ C D A T A [ T r u e ] ] > < / C u s t o m C o n t e n t > < / G e m i n i > 
</file>

<file path=customXml/itemProps1.xml><?xml version="1.0" encoding="utf-8"?>
<ds:datastoreItem xmlns:ds="http://schemas.openxmlformats.org/officeDocument/2006/customXml" ds:itemID="{0920F2F1-6527-446B-9C6E-E71DAE4D3523}">
  <ds:schemaRefs/>
</ds:datastoreItem>
</file>

<file path=customXml/itemProps10.xml><?xml version="1.0" encoding="utf-8"?>
<ds:datastoreItem xmlns:ds="http://schemas.openxmlformats.org/officeDocument/2006/customXml" ds:itemID="{E37A5C9B-FC69-469E-A19B-65027A60E177}">
  <ds:schemaRefs/>
</ds:datastoreItem>
</file>

<file path=customXml/itemProps11.xml><?xml version="1.0" encoding="utf-8"?>
<ds:datastoreItem xmlns:ds="http://schemas.openxmlformats.org/officeDocument/2006/customXml" ds:itemID="{32B16BF3-E4EA-4FDA-A6A8-FD37396AA2F9}">
  <ds:schemaRefs>
    <ds:schemaRef ds:uri="http://www.w3.org/2001/XMLSchema"/>
    <ds:schemaRef ds:uri="http://microsoft.data.visualization.Client.Excel/1.0"/>
  </ds:schemaRefs>
</ds:datastoreItem>
</file>

<file path=customXml/itemProps12.xml><?xml version="1.0" encoding="utf-8"?>
<ds:datastoreItem xmlns:ds="http://schemas.openxmlformats.org/officeDocument/2006/customXml" ds:itemID="{FB1FD664-44D7-4790-BCC3-2C16D4990189}">
  <ds:schemaRefs/>
</ds:datastoreItem>
</file>

<file path=customXml/itemProps13.xml><?xml version="1.0" encoding="utf-8"?>
<ds:datastoreItem xmlns:ds="http://schemas.openxmlformats.org/officeDocument/2006/customXml" ds:itemID="{1734236D-193E-4861-B7AE-9E1751475E34}">
  <ds:schemaRefs/>
</ds:datastoreItem>
</file>

<file path=customXml/itemProps14.xml><?xml version="1.0" encoding="utf-8"?>
<ds:datastoreItem xmlns:ds="http://schemas.openxmlformats.org/officeDocument/2006/customXml" ds:itemID="{5FBFF5F9-F5ED-4DB7-92B9-E5FE1316C996}">
  <ds:schemaRefs/>
</ds:datastoreItem>
</file>

<file path=customXml/itemProps15.xml><?xml version="1.0" encoding="utf-8"?>
<ds:datastoreItem xmlns:ds="http://schemas.openxmlformats.org/officeDocument/2006/customXml" ds:itemID="{9C2D8381-48DF-4E8F-B539-565B4AB74B8B}">
  <ds:schemaRefs/>
</ds:datastoreItem>
</file>

<file path=customXml/itemProps16.xml><?xml version="1.0" encoding="utf-8"?>
<ds:datastoreItem xmlns:ds="http://schemas.openxmlformats.org/officeDocument/2006/customXml" ds:itemID="{7082962A-3D58-4376-81E5-34D1EAEB3798}">
  <ds:schemaRefs/>
</ds:datastoreItem>
</file>

<file path=customXml/itemProps17.xml><?xml version="1.0" encoding="utf-8"?>
<ds:datastoreItem xmlns:ds="http://schemas.openxmlformats.org/officeDocument/2006/customXml" ds:itemID="{12C0D08D-E686-4AE7-BFA1-EB4C274009BD}">
  <ds:schemaRefs>
    <ds:schemaRef ds:uri="http://www.w3.org/2001/XMLSchema"/>
    <ds:schemaRef ds:uri="http://microsoft.data.visualization.Client.Excel.LState/1.0"/>
  </ds:schemaRefs>
</ds:datastoreItem>
</file>

<file path=customXml/itemProps18.xml><?xml version="1.0" encoding="utf-8"?>
<ds:datastoreItem xmlns:ds="http://schemas.openxmlformats.org/officeDocument/2006/customXml" ds:itemID="{F23FD6F4-679F-4C28-83BA-8BC2EABB5983}">
  <ds:schemaRefs/>
</ds:datastoreItem>
</file>

<file path=customXml/itemProps2.xml><?xml version="1.0" encoding="utf-8"?>
<ds:datastoreItem xmlns:ds="http://schemas.openxmlformats.org/officeDocument/2006/customXml" ds:itemID="{66F5A4A9-28DD-42B5-A74E-D3194527FB7C}">
  <ds:schemaRefs/>
</ds:datastoreItem>
</file>

<file path=customXml/itemProps3.xml><?xml version="1.0" encoding="utf-8"?>
<ds:datastoreItem xmlns:ds="http://schemas.openxmlformats.org/officeDocument/2006/customXml" ds:itemID="{DECED210-9A65-4B7D-AF2B-70F65F770102}">
  <ds:schemaRefs/>
</ds:datastoreItem>
</file>

<file path=customXml/itemProps4.xml><?xml version="1.0" encoding="utf-8"?>
<ds:datastoreItem xmlns:ds="http://schemas.openxmlformats.org/officeDocument/2006/customXml" ds:itemID="{85171729-2316-4411-A3A8-A8DF571FC41F}">
  <ds:schemaRefs/>
</ds:datastoreItem>
</file>

<file path=customXml/itemProps5.xml><?xml version="1.0" encoding="utf-8"?>
<ds:datastoreItem xmlns:ds="http://schemas.openxmlformats.org/officeDocument/2006/customXml" ds:itemID="{1FFC9235-044D-4B0A-8C9F-81DBB93CDED0}">
  <ds:schemaRefs>
    <ds:schemaRef ds:uri="http://www.w3.org/2001/XMLSchema"/>
    <ds:schemaRef ds:uri="http://microsoft.data.visualization.engine.tours/1.0"/>
  </ds:schemaRefs>
</ds:datastoreItem>
</file>

<file path=customXml/itemProps6.xml><?xml version="1.0" encoding="utf-8"?>
<ds:datastoreItem xmlns:ds="http://schemas.openxmlformats.org/officeDocument/2006/customXml" ds:itemID="{6D098F78-D094-405F-BA55-CAFE3CBEAD16}">
  <ds:schemaRefs/>
</ds:datastoreItem>
</file>

<file path=customXml/itemProps7.xml><?xml version="1.0" encoding="utf-8"?>
<ds:datastoreItem xmlns:ds="http://schemas.openxmlformats.org/officeDocument/2006/customXml" ds:itemID="{A3AC825E-7E9C-4C6C-BD57-2B0AC499A6A6}">
  <ds:schemaRefs/>
</ds:datastoreItem>
</file>

<file path=customXml/itemProps8.xml><?xml version="1.0" encoding="utf-8"?>
<ds:datastoreItem xmlns:ds="http://schemas.openxmlformats.org/officeDocument/2006/customXml" ds:itemID="{0C57BE94-DFC2-4B97-ABBE-8EC224883C92}">
  <ds:schemaRefs/>
</ds:datastoreItem>
</file>

<file path=customXml/itemProps9.xml><?xml version="1.0" encoding="utf-8"?>
<ds:datastoreItem xmlns:ds="http://schemas.openxmlformats.org/officeDocument/2006/customXml" ds:itemID="{4A9E9C2F-2082-4906-A303-910BDA82BCD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154</vt:i4>
      </vt:variant>
      <vt:variant>
        <vt:lpstr>Rangos con nombre</vt:lpstr>
      </vt:variant>
      <vt:variant>
        <vt:i4>154</vt:i4>
      </vt:variant>
    </vt:vector>
  </HeadingPairs>
  <TitlesOfParts>
    <vt:vector size="308" baseType="lpstr">
      <vt:lpstr>Present. </vt:lpstr>
      <vt:lpstr>Contenido</vt:lpstr>
      <vt:lpstr>I.1. Ley 87-01 (2)</vt:lpstr>
      <vt:lpstr>I.2. Org. SDSS</vt:lpstr>
      <vt:lpstr>I.3. Reg. y Seg.</vt:lpstr>
      <vt:lpstr>I.4. Seg. y Ben.</vt:lpstr>
      <vt:lpstr>II.SDSS</vt:lpstr>
      <vt:lpstr>II.1. SDSS.Definición</vt:lpstr>
      <vt:lpstr>II.2.Analisis SDSS</vt:lpstr>
      <vt:lpstr>II.3. Empl x sector </vt:lpstr>
      <vt:lpstr> II.4.Empr x No. de empl</vt:lpstr>
      <vt:lpstr>II.5 Salario prom.</vt:lpstr>
      <vt:lpstr>III.1.SFS</vt:lpstr>
      <vt:lpstr>III.1.1a. Def. Afil. SFS1</vt:lpstr>
      <vt:lpstr>III.1.1b.Def. de Afili. SFS2  </vt:lpstr>
      <vt:lpstr>III.1.2.Analisis SFS</vt:lpstr>
      <vt:lpstr>III.1.3.Afil.SFSPob.Nac.</vt:lpstr>
      <vt:lpstr>III.1.4.Afil. SFS</vt:lpstr>
      <vt:lpstr>III.1.5.Cob.Afil. SFS </vt:lpstr>
      <vt:lpstr>III.1.6.Afil. SFS x sexo</vt:lpstr>
      <vt:lpstr>III.1.7.Proy. afil.Vs pobl.</vt:lpstr>
      <vt:lpstr>III.2. SFS.RC</vt:lpstr>
      <vt:lpstr>III.2.1.Afil. SFS.RC </vt:lpstr>
      <vt:lpstr>III.2.2. Afil. SFS RC Anual </vt:lpstr>
      <vt:lpstr>III.2.3. Afil. SFS RC Mensual</vt:lpstr>
      <vt:lpstr>III.2.4.Cob.Afil. SFS RC Anual</vt:lpstr>
      <vt:lpstr> III.2.5.Cob.Afil.SFSRC Mens</vt:lpstr>
      <vt:lpstr>III.2.6.Afil. SFS RC X sex.tipo</vt:lpstr>
      <vt:lpstr>III.3.SFS.RS</vt:lpstr>
      <vt:lpstr>III.3.1.Analis.Afil. SFS.RS1  </vt:lpstr>
      <vt:lpstr>III.3.2. Afil anual SFS RS </vt:lpstr>
      <vt:lpstr> III.3.3.Afil.mensual SFS RS </vt:lpstr>
      <vt:lpstr>III.3.4.Cob.Afil anual SFS RS</vt:lpstr>
      <vt:lpstr>III.3.5.Cob.Afil.mens.SFS RS </vt:lpstr>
      <vt:lpstr>III.3.6.Afil.SFSRSsex tipo </vt:lpstr>
      <vt:lpstr>III.4.Afil.RET</vt:lpstr>
      <vt:lpstr>III.4.1.Afil.RET1</vt:lpstr>
      <vt:lpstr> III.4.2.Afil. SFSP Anual.</vt:lpstr>
      <vt:lpstr> III.4.3.Afil. SFSP Mensual</vt:lpstr>
      <vt:lpstr> III.4.4.Cob.Afil. SFSP Mensual</vt:lpstr>
      <vt:lpstr>III.5.SVDS</vt:lpstr>
      <vt:lpstr>III.5.1.Definición Afil. SVDS</vt:lpstr>
      <vt:lpstr>III.5.2.Analisis Afil. SVDS</vt:lpstr>
      <vt:lpstr>III.5.3.Afil. SVDS</vt:lpstr>
      <vt:lpstr>III.5.4.Afil. SVDS mensual</vt:lpstr>
      <vt:lpstr>III.5.5.Afil. cotiz.</vt:lpstr>
      <vt:lpstr>III.5.6.Cotiz. x rango de edad</vt:lpstr>
      <vt:lpstr>III.5.7.Cotiz x sal. min. cot.</vt:lpstr>
      <vt:lpstr>III.5.8.Cotiz.x AFP y fondos</vt:lpstr>
      <vt:lpstr>III.5.9.PEA_Pensiones_Género</vt:lpstr>
      <vt:lpstr>III.5.10.Cot.Afil X Sexo</vt:lpstr>
      <vt:lpstr>III.5.11.Traspasos anual</vt:lpstr>
      <vt:lpstr>III.5.12.Trasp. recibidos</vt:lpstr>
      <vt:lpstr>III.5.13.Trasp. cedidos</vt:lpstr>
      <vt:lpstr>III.5.14.Trasp. netos</vt:lpstr>
      <vt:lpstr>III.5.15.Afil. SVDSxprov.</vt:lpstr>
      <vt:lpstr>III.6.SRL</vt:lpstr>
      <vt:lpstr>III.6.1.Definición Afil. SRL</vt:lpstr>
      <vt:lpstr>III.6.2.Afil. SRL.RC1 </vt:lpstr>
      <vt:lpstr>III.6.3.Afil. SRL</vt:lpstr>
      <vt:lpstr>III.6.5.Afil. ARL x riesgo</vt:lpstr>
      <vt:lpstr>III.6.6.ID. Accidentabilidad</vt:lpstr>
      <vt:lpstr>IV. ING._ EGR</vt:lpstr>
      <vt:lpstr>IV.1a.Definición Ing.Gastos)</vt:lpstr>
      <vt:lpstr>IV.1b.Definición Ing.Gastos</vt:lpstr>
      <vt:lpstr>IV.1.2. Analisis Ing.Egr</vt:lpstr>
      <vt:lpstr>IV.1.3. Ingr y egr SDSS</vt:lpstr>
      <vt:lpstr>IV.1.4. Recaudo x sector</vt:lpstr>
      <vt:lpstr>IV.1.5 Rec. x origen</vt:lpstr>
      <vt:lpstr>IV.1.6 Aport.Gob.SS</vt:lpstr>
      <vt:lpstr>IV.2.1 AnálisisIng.Egr.Seg</vt:lpstr>
      <vt:lpstr>IV.2.2. Pagos SFS A</vt:lpstr>
      <vt:lpstr>IV.2.3.Pagos_SFS M</vt:lpstr>
      <vt:lpstr>IV.2.4.Pagos x ARS</vt:lpstr>
      <vt:lpstr>IV.2.5.Pagos x ARS</vt:lpstr>
      <vt:lpstr>IV.2.7.INV_SFS x Entidad</vt:lpstr>
      <vt:lpstr>IV.2.8.INV_SFS x cuentas</vt:lpstr>
      <vt:lpstr>IV.2.9.Aport. GOB. y Pagos RS</vt:lpstr>
      <vt:lpstr>IV.2.10.Saldos RS mensual</vt:lpstr>
      <vt:lpstr>IV.2.11 Pagos.SFS Pens.</vt:lpstr>
      <vt:lpstr>IV.2.12.Pagos.SFS Pens.Mens.</vt:lpstr>
      <vt:lpstr>IV.3.1.AnálisisIng.Eg.SVDS</vt:lpstr>
      <vt:lpstr>IV.3.2.Pagos_ SVDS</vt:lpstr>
      <vt:lpstr>IV.3.3.Pagos anuales x cuentas</vt:lpstr>
      <vt:lpstr>IV.3.4.Pago Entidades</vt:lpstr>
      <vt:lpstr>IV.3.5.Patrim. fp anual</vt:lpstr>
      <vt:lpstr>IV.3.6.Cartera de inv fp</vt:lpstr>
      <vt:lpstr>IV.3.7. Comp. Cartera</vt:lpstr>
      <vt:lpstr>IV.3.8. Rent. nom. de los FP</vt:lpstr>
      <vt:lpstr>IV.3.9.Rentab.Real</vt:lpstr>
      <vt:lpstr>IV.4.1. Analisis </vt:lpstr>
      <vt:lpstr>IV.4.2.Pagos ARL A</vt:lpstr>
      <vt:lpstr>IV.4.3.Pagos_ARL M</vt:lpstr>
      <vt:lpstr>V.BENEFICIOS</vt:lpstr>
      <vt:lpstr>V.1a SFS_EI</vt:lpstr>
      <vt:lpstr>V.1b. Def. EI</vt:lpstr>
      <vt:lpstr>V.1.2.AnalisEI</vt:lpstr>
      <vt:lpstr>V.1.3.Afil.EI</vt:lpstr>
      <vt:lpstr>V.1.4.Afil.EI</vt:lpstr>
      <vt:lpstr>V.2.SUBSIDIO_SFS</vt:lpstr>
      <vt:lpstr>V.2.1.SUBSIDIO_SFS Def.</vt:lpstr>
      <vt:lpstr>V.2.2.Análisis</vt:lpstr>
      <vt:lpstr> V.2.3.Benef. subsid </vt:lpstr>
      <vt:lpstr>V.2.4. Monto subsid.</vt:lpstr>
      <vt:lpstr>V.3.PENSIONES_SVDS</vt:lpstr>
      <vt:lpstr>V.3.1. Def-Análisis pens.</vt:lpstr>
      <vt:lpstr>V.3.2 Pensiones por año</vt:lpstr>
      <vt:lpstr>V.3.3.Pens.Disc. AFP</vt:lpstr>
      <vt:lpstr>V.3.4.Pensiones Sob.Disc</vt:lpstr>
      <vt:lpstr>V.4.SOLIC_BEN_ARL</vt:lpstr>
      <vt:lpstr>V.4.1.Def-Analisis   </vt:lpstr>
      <vt:lpstr>V.4.2.NA. Reportes ARL</vt:lpstr>
      <vt:lpstr>V.4.3. NA.Cant. accid x región</vt:lpstr>
      <vt:lpstr>V.4.4.NA.Cant. accid x Prov</vt:lpstr>
      <vt:lpstr>V.4.5.NA.Cant. accid x Proced.</vt:lpstr>
      <vt:lpstr>V.4.6. NA.Cant. accid x sector</vt:lpstr>
      <vt:lpstr>V.4.7. Accid x sexo</vt:lpstr>
      <vt:lpstr>V.4.8. Accid x rango de edad</vt:lpstr>
      <vt:lpstr>V.4.9.Accid x Escolaridad</vt:lpstr>
      <vt:lpstr>V.4.10.Accid x sector </vt:lpstr>
      <vt:lpstr>V.4.11.Accid x sexo</vt:lpstr>
      <vt:lpstr>III.6.4.Afil. SRL x sexoy edad</vt:lpstr>
      <vt:lpstr>V.4.12.Accid x edad</vt:lpstr>
      <vt:lpstr>V.4.13.EC. Accid. Lab</vt:lpstr>
      <vt:lpstr>V.4.14.EC. Accid. Lab.</vt:lpstr>
      <vt:lpstr>V.4.15.EC. Accid. Lab x tipo</vt:lpstr>
      <vt:lpstr>V.4.16. EC. Accid. Lab x Lesión</vt:lpstr>
      <vt:lpstr>V.4.17. Accid.Lab suceso</vt:lpstr>
      <vt:lpstr>V.4.18. EC. x Agente daño</vt:lpstr>
      <vt:lpstr>V.4.19. EC. x  lugar de accid.</vt:lpstr>
      <vt:lpstr>V.4.20.EC. Accid incapac.</vt:lpstr>
      <vt:lpstr>V.4.21. EC. Enferm. Prof (R)</vt:lpstr>
      <vt:lpstr>V.4.22.EC. Accid Lab.(R)</vt:lpstr>
      <vt:lpstr>V.4.23. Accid. Aprobxtipo</vt:lpstr>
      <vt:lpstr>V.4.24. Accid. Aprob xLesión </vt:lpstr>
      <vt:lpstr>V.4.25.Accid.Aprob Según suc.</vt:lpstr>
      <vt:lpstr>VI.1.Analisis CMNR</vt:lpstr>
      <vt:lpstr>VI.2.Status</vt:lpstr>
      <vt:lpstr>VI.3.Apelaciones1</vt:lpstr>
      <vt:lpstr>VI.4. Entidad Receptora Origen</vt:lpstr>
      <vt:lpstr>VII.CBSS</vt:lpstr>
      <vt:lpstr>VII.1. Analisis CBSS</vt:lpstr>
      <vt:lpstr>VII.2.CBSS Tram.</vt:lpstr>
      <vt:lpstr>VII.3.CBSS-Benef</vt:lpstr>
      <vt:lpstr>VII.4.CBSS-Tramit.</vt:lpstr>
      <vt:lpstr>VIII.ENFT_BC</vt:lpstr>
      <vt:lpstr>VIII.1 Ocup. formal</vt:lpstr>
      <vt:lpstr>VIII.2 Pob. econ.</vt:lpstr>
      <vt:lpstr>IX.1.a SDSS Definiciones</vt:lpstr>
      <vt:lpstr>IX.1.b  SDSS Definiciones </vt:lpstr>
      <vt:lpstr>IX.1.c SDSS Definiciones</vt:lpstr>
      <vt:lpstr>IX.1.d SDSS Definiciones</vt:lpstr>
      <vt:lpstr>IX.2a.Logros </vt:lpstr>
      <vt:lpstr>IX.2b. Logros1</vt:lpstr>
      <vt:lpstr>' II.4.Empr x No. de empl'!Área_de_impresión</vt:lpstr>
      <vt:lpstr>' III.2.5.Cob.Afil.SFSRC Mens'!Área_de_impresión</vt:lpstr>
      <vt:lpstr>' III.3.3.Afil.mensual SFS RS '!Área_de_impresión</vt:lpstr>
      <vt:lpstr>' III.4.2.Afil. SFSP Anual.'!Área_de_impresión</vt:lpstr>
      <vt:lpstr>' III.4.3.Afil. SFSP Mensual'!Área_de_impresión</vt:lpstr>
      <vt:lpstr>' III.4.4.Cob.Afil. SFSP Mensual'!Área_de_impresión</vt:lpstr>
      <vt:lpstr>' V.2.3.Benef. subsid '!Área_de_impresión</vt:lpstr>
      <vt:lpstr>Contenido!Área_de_impresión</vt:lpstr>
      <vt:lpstr>'I.1. Ley 87-01 (2)'!Área_de_impresión</vt:lpstr>
      <vt:lpstr>'I.2. Org. SDSS'!Área_de_impresión</vt:lpstr>
      <vt:lpstr>'I.3. Reg. y Seg.'!Área_de_impresión</vt:lpstr>
      <vt:lpstr>'I.4. Seg. y Ben.'!Área_de_impresión</vt:lpstr>
      <vt:lpstr>'II.1. SDSS.Definición'!Área_de_impresión</vt:lpstr>
      <vt:lpstr>'II.2.Analisis SDSS'!Área_de_impresión</vt:lpstr>
      <vt:lpstr>'II.3. Empl x sector '!Área_de_impresión</vt:lpstr>
      <vt:lpstr>'II.5 Salario prom.'!Área_de_impresión</vt:lpstr>
      <vt:lpstr>II.SDSS!Área_de_impresión</vt:lpstr>
      <vt:lpstr>'III.1.1a. Def. Afil. SFS1'!Área_de_impresión</vt:lpstr>
      <vt:lpstr>'III.1.1b.Def. de Afili. SFS2  '!Área_de_impresión</vt:lpstr>
      <vt:lpstr>'III.1.2.Analisis SFS'!Área_de_impresión</vt:lpstr>
      <vt:lpstr>III.1.3.Afil.SFSPob.Nac.!Área_de_impresión</vt:lpstr>
      <vt:lpstr>'III.1.4.Afil. SFS'!Área_de_impresión</vt:lpstr>
      <vt:lpstr>'III.1.5.Cob.Afil. SFS '!Área_de_impresión</vt:lpstr>
      <vt:lpstr>'III.1.6.Afil. SFS x sexo'!Área_de_impresión</vt:lpstr>
      <vt:lpstr>'III.1.7.Proy. afil.Vs pobl.'!Área_de_impresión</vt:lpstr>
      <vt:lpstr>III.1.SFS!Área_de_impresión</vt:lpstr>
      <vt:lpstr>'III.2. SFS.RC'!Área_de_impresión</vt:lpstr>
      <vt:lpstr>'III.2.1.Afil. SFS.RC '!Área_de_impresión</vt:lpstr>
      <vt:lpstr>'III.2.2. Afil. SFS RC Anual '!Área_de_impresión</vt:lpstr>
      <vt:lpstr>'III.2.3. Afil. SFS RC Mensual'!Área_de_impresión</vt:lpstr>
      <vt:lpstr>'III.2.4.Cob.Afil. SFS RC Anual'!Área_de_impresión</vt:lpstr>
      <vt:lpstr>'III.2.6.Afil. SFS RC X sex.tipo'!Área_de_impresión</vt:lpstr>
      <vt:lpstr>'III.3.1.Analis.Afil. SFS.RS1  '!Área_de_impresión</vt:lpstr>
      <vt:lpstr>'III.3.2. Afil anual SFS RS '!Área_de_impresión</vt:lpstr>
      <vt:lpstr>'III.3.4.Cob.Afil anual SFS RS'!Área_de_impresión</vt:lpstr>
      <vt:lpstr>'III.3.5.Cob.Afil.mens.SFS RS '!Área_de_impresión</vt:lpstr>
      <vt:lpstr>'III.3.6.Afil.SFSRSsex tipo '!Área_de_impresión</vt:lpstr>
      <vt:lpstr>III.3.SFS.RS!Área_de_impresión</vt:lpstr>
      <vt:lpstr>III.4.1.Afil.RET1!Área_de_impresión</vt:lpstr>
      <vt:lpstr>III.4.Afil.RET!Área_de_impresión</vt:lpstr>
      <vt:lpstr>'III.5.1.Definición Afil. SVDS'!Área_de_impresión</vt:lpstr>
      <vt:lpstr>'III.5.10.Cot.Afil X Sexo'!Área_de_impresión</vt:lpstr>
      <vt:lpstr>'III.5.11.Traspasos anual'!Área_de_impresión</vt:lpstr>
      <vt:lpstr>'III.5.12.Trasp. recibidos'!Área_de_impresión</vt:lpstr>
      <vt:lpstr>'III.5.13.Trasp. cedidos'!Área_de_impresión</vt:lpstr>
      <vt:lpstr>'III.5.14.Trasp. netos'!Área_de_impresión</vt:lpstr>
      <vt:lpstr>'III.5.15.Afil. SVDSxprov.'!Área_de_impresión</vt:lpstr>
      <vt:lpstr>'III.5.2.Analisis Afil. SVDS'!Área_de_impresión</vt:lpstr>
      <vt:lpstr>'III.5.3.Afil. SVDS'!Área_de_impresión</vt:lpstr>
      <vt:lpstr>'III.5.4.Afil. SVDS mensual'!Área_de_impresión</vt:lpstr>
      <vt:lpstr>'III.5.5.Afil. cotiz.'!Área_de_impresión</vt:lpstr>
      <vt:lpstr>'III.5.6.Cotiz. x rango de edad'!Área_de_impresión</vt:lpstr>
      <vt:lpstr>'III.5.7.Cotiz x sal. min. cot.'!Área_de_impresión</vt:lpstr>
      <vt:lpstr>'III.5.8.Cotiz.x AFP y fondos'!Área_de_impresión</vt:lpstr>
      <vt:lpstr>III.5.9.PEA_Pensiones_Género!Área_de_impresión</vt:lpstr>
      <vt:lpstr>III.5.SVDS!Área_de_impresión</vt:lpstr>
      <vt:lpstr>'III.6.1.Definición Afil. SRL'!Área_de_impresión</vt:lpstr>
      <vt:lpstr>'III.6.2.Afil. SRL.RC1 '!Área_de_impresión</vt:lpstr>
      <vt:lpstr>'III.6.3.Afil. SRL'!Área_de_impresión</vt:lpstr>
      <vt:lpstr>'III.6.4.Afil. SRL x sexoy edad'!Área_de_impresión</vt:lpstr>
      <vt:lpstr>'III.6.5.Afil. ARL x riesgo'!Área_de_impresión</vt:lpstr>
      <vt:lpstr>'III.6.6.ID. Accidentabilidad'!Área_de_impresión</vt:lpstr>
      <vt:lpstr>III.6.SRL!Área_de_impresión</vt:lpstr>
      <vt:lpstr>'IV. ING._ EGR'!Área_de_impresión</vt:lpstr>
      <vt:lpstr>'IV.1.2. Analisis Ing.Egr'!Área_de_impresión</vt:lpstr>
      <vt:lpstr>'IV.1.3. Ingr y egr SDSS'!Área_de_impresión</vt:lpstr>
      <vt:lpstr>'IV.1.4. Recaudo x sector'!Área_de_impresión</vt:lpstr>
      <vt:lpstr>'IV.1.5 Rec. x origen'!Área_de_impresión</vt:lpstr>
      <vt:lpstr>'IV.1.6 Aport.Gob.SS'!Área_de_impresión</vt:lpstr>
      <vt:lpstr>'IV.1a.Definición Ing.Gastos)'!Área_de_impresión</vt:lpstr>
      <vt:lpstr>'IV.1b.Definición Ing.Gastos'!Área_de_impresión</vt:lpstr>
      <vt:lpstr>'IV.2.1 AnálisisIng.Egr.Seg'!Área_de_impresión</vt:lpstr>
      <vt:lpstr>'IV.2.10.Saldos RS mensual'!Área_de_impresión</vt:lpstr>
      <vt:lpstr>'IV.2.11 Pagos.SFS Pens.'!Área_de_impresión</vt:lpstr>
      <vt:lpstr>'IV.2.12.Pagos.SFS Pens.Mens.'!Área_de_impresión</vt:lpstr>
      <vt:lpstr>'IV.2.2. Pagos SFS A'!Área_de_impresión</vt:lpstr>
      <vt:lpstr>'IV.2.3.Pagos_SFS M'!Área_de_impresión</vt:lpstr>
      <vt:lpstr>'IV.2.4.Pagos x ARS'!Área_de_impresión</vt:lpstr>
      <vt:lpstr>'IV.2.5.Pagos x ARS'!Área_de_impresión</vt:lpstr>
      <vt:lpstr>'IV.2.7.INV_SFS x Entidad'!Área_de_impresión</vt:lpstr>
      <vt:lpstr>'IV.2.8.INV_SFS x cuentas'!Área_de_impresión</vt:lpstr>
      <vt:lpstr>'IV.2.9.Aport. GOB. y Pagos RS'!Área_de_impresión</vt:lpstr>
      <vt:lpstr>IV.3.1.AnálisisIng.Eg.SVDS!Área_de_impresión</vt:lpstr>
      <vt:lpstr>'IV.3.2.Pagos_ SVDS'!Área_de_impresión</vt:lpstr>
      <vt:lpstr>'IV.3.3.Pagos anuales x cuentas'!Área_de_impresión</vt:lpstr>
      <vt:lpstr>'IV.3.4.Pago Entidades'!Área_de_impresión</vt:lpstr>
      <vt:lpstr>'IV.3.5.Patrim. fp anual'!Área_de_impresión</vt:lpstr>
      <vt:lpstr>'IV.3.6.Cartera de inv fp'!Área_de_impresión</vt:lpstr>
      <vt:lpstr>'IV.3.7. Comp. Cartera'!Área_de_impresión</vt:lpstr>
      <vt:lpstr>'IV.3.8. Rent. nom. de los FP'!Área_de_impresión</vt:lpstr>
      <vt:lpstr>IV.3.9.Rentab.Real!Área_de_impresión</vt:lpstr>
      <vt:lpstr>'IV.4.1. Analisis '!Área_de_impresión</vt:lpstr>
      <vt:lpstr>'IV.4.2.Pagos ARL A'!Área_de_impresión</vt:lpstr>
      <vt:lpstr>'IV.4.3.Pagos_ARL M'!Área_de_impresión</vt:lpstr>
      <vt:lpstr>'IX.1.a SDSS Definiciones'!Área_de_impresión</vt:lpstr>
      <vt:lpstr>'IX.1.b  SDSS Definiciones '!Área_de_impresión</vt:lpstr>
      <vt:lpstr>'IX.1.c SDSS Definiciones'!Área_de_impresión</vt:lpstr>
      <vt:lpstr>'IX.1.d SDSS Definiciones'!Área_de_impresión</vt:lpstr>
      <vt:lpstr>'IX.2a.Logros '!Área_de_impresión</vt:lpstr>
      <vt:lpstr>'IX.2b. Logros1'!Área_de_impresión</vt:lpstr>
      <vt:lpstr>'Present. '!Área_de_impresión</vt:lpstr>
      <vt:lpstr>V.1.2.AnalisEI!Área_de_impresión</vt:lpstr>
      <vt:lpstr>V.1.3.Afil.EI!Área_de_impresión</vt:lpstr>
      <vt:lpstr>V.1.4.Afil.EI!Área_de_impresión</vt:lpstr>
      <vt:lpstr>'V.1a SFS_EI'!Área_de_impresión</vt:lpstr>
      <vt:lpstr>'V.1b. Def. EI'!Área_de_impresión</vt:lpstr>
      <vt:lpstr>'V.2.1.SUBSIDIO_SFS Def.'!Área_de_impresión</vt:lpstr>
      <vt:lpstr>V.2.2.Análisis!Área_de_impresión</vt:lpstr>
      <vt:lpstr>'V.2.4. Monto subsid.'!Área_de_impresión</vt:lpstr>
      <vt:lpstr>V.2.SUBSIDIO_SFS!Área_de_impresión</vt:lpstr>
      <vt:lpstr>'V.3.1. Def-Análisis pens.'!Área_de_impresión</vt:lpstr>
      <vt:lpstr>'V.3.2 Pensiones por año'!Área_de_impresión</vt:lpstr>
      <vt:lpstr>'V.3.3.Pens.Disc. AFP'!Área_de_impresión</vt:lpstr>
      <vt:lpstr>'V.3.4.Pensiones Sob.Disc'!Área_de_impresión</vt:lpstr>
      <vt:lpstr>V.3.PENSIONES_SVDS!Área_de_impresión</vt:lpstr>
      <vt:lpstr>'V.4.1.Def-Analisis   '!Área_de_impresión</vt:lpstr>
      <vt:lpstr>'V.4.10.Accid x sector '!Área_de_impresión</vt:lpstr>
      <vt:lpstr>'V.4.11.Accid x sexo'!Área_de_impresión</vt:lpstr>
      <vt:lpstr>'V.4.12.Accid x edad'!Área_de_impresión</vt:lpstr>
      <vt:lpstr>'V.4.13.EC. Accid. Lab'!Área_de_impresión</vt:lpstr>
      <vt:lpstr>'V.4.14.EC. Accid. Lab.'!Área_de_impresión</vt:lpstr>
      <vt:lpstr>'V.4.15.EC. Accid. Lab x tipo'!Área_de_impresión</vt:lpstr>
      <vt:lpstr>'V.4.16. EC. Accid. Lab x Lesión'!Área_de_impresión</vt:lpstr>
      <vt:lpstr>'V.4.17. Accid.Lab suceso'!Área_de_impresión</vt:lpstr>
      <vt:lpstr>'V.4.18. EC. x Agente daño'!Área_de_impresión</vt:lpstr>
      <vt:lpstr>'V.4.19. EC. x  lugar de accid.'!Área_de_impresión</vt:lpstr>
      <vt:lpstr>'V.4.2.NA. Reportes ARL'!Área_de_impresión</vt:lpstr>
      <vt:lpstr>'V.4.20.EC. Accid incapac.'!Área_de_impresión</vt:lpstr>
      <vt:lpstr>'V.4.21. EC. Enferm. Prof (R)'!Área_de_impresión</vt:lpstr>
      <vt:lpstr>'V.4.22.EC. Accid Lab.(R)'!Área_de_impresión</vt:lpstr>
      <vt:lpstr>'V.4.23. Accid. Aprobxtipo'!Área_de_impresión</vt:lpstr>
      <vt:lpstr>'V.4.24. Accid. Aprob xLesión '!Área_de_impresión</vt:lpstr>
      <vt:lpstr>'V.4.25.Accid.Aprob Según suc.'!Área_de_impresión</vt:lpstr>
      <vt:lpstr>'V.4.3. NA.Cant. accid x región'!Área_de_impresión</vt:lpstr>
      <vt:lpstr>'V.4.4.NA.Cant. accid x Prov'!Área_de_impresión</vt:lpstr>
      <vt:lpstr>'V.4.5.NA.Cant. accid x Proced.'!Área_de_impresión</vt:lpstr>
      <vt:lpstr>'V.4.6. NA.Cant. accid x sector'!Área_de_impresión</vt:lpstr>
      <vt:lpstr>'V.4.7. Accid x sexo'!Área_de_impresión</vt:lpstr>
      <vt:lpstr>'V.4.8. Accid x rango de edad'!Área_de_impresión</vt:lpstr>
      <vt:lpstr>'V.4.9.Accid x Escolaridad'!Área_de_impresión</vt:lpstr>
      <vt:lpstr>V.4.SOLIC_BEN_ARL!Área_de_impresión</vt:lpstr>
      <vt:lpstr>V.BENEFICIOS!Área_de_impresión</vt:lpstr>
      <vt:lpstr>'VI.1.Analisis CMNR'!Área_de_impresión</vt:lpstr>
      <vt:lpstr>VI.2.Status!Área_de_impresión</vt:lpstr>
      <vt:lpstr>VI.3.Apelaciones1!Área_de_impresión</vt:lpstr>
      <vt:lpstr>'VI.4. Entidad Receptora Origen'!Área_de_impresión</vt:lpstr>
      <vt:lpstr>'VII.1. Analisis CBSS'!Área_de_impresión</vt:lpstr>
      <vt:lpstr>'VII.2.CBSS Tram.'!Área_de_impresión</vt:lpstr>
      <vt:lpstr>'VII.3.CBSS-Benef'!Área_de_impresión</vt:lpstr>
      <vt:lpstr>'VII.4.CBSS-Tramit.'!Área_de_impresión</vt:lpstr>
      <vt:lpstr>VII.CBSS!Área_de_impresión</vt:lpstr>
      <vt:lpstr>'VIII.1 Ocup. formal'!Área_de_impresión</vt:lpstr>
      <vt:lpstr>'VIII.2 Pob. econ.'!Área_de_impresión</vt:lpstr>
      <vt:lpstr>VIII.ENFT_BC!Área_de_impresión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Belisa Rivas</dc:creator>
  <cp:lastModifiedBy>Gilma Gisselle Santana</cp:lastModifiedBy>
  <cp:lastPrinted>2019-04-05T20:53:07Z</cp:lastPrinted>
  <dcterms:created xsi:type="dcterms:W3CDTF">2010-04-06T13:07:55Z</dcterms:created>
  <dcterms:modified xsi:type="dcterms:W3CDTF">2019-04-08T20:18:24Z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icrosoft.ReportingServices.InteractiveReport.Excel.SheetName">
    <vt:i4>2</vt:i4>
  </property>
</Properties>
</file>